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embeddings/oleObject1.bin" ContentType="application/vnd.openxmlformats-officedocument.oleObject"/>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xml"/>
  <Override PartName="/xl/charts/chart6.xml" ContentType="application/vnd.openxmlformats-officedocument.drawingml.chart+xml"/>
  <Override PartName="/xl/vbaProject.bin" ContentType="application/vnd.ms-office.vbaProject"/>
  <Override PartName="/xl/ctrlProps/ctrlProp1.xml" ContentType="application/vnd.ms-excel.controlproperties+xml"/>
  <Override PartName="/xl/ctrlProps/ctrlProp2.xml" ContentType="application/vnd.ms-excel.controlproperties+xml"/>
  <Override PartName="/docProps/custom.xml" ContentType="application/vnd.openxmlformats-officedocument.custom-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customXml/itemProps4.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7A2D7E96-6E34-419A-AE5F-296B3A7E7977}"/>
  <workbookPr codeName="ThisWorkbook" defaultThemeVersion="166925"/>
  <mc:AlternateContent xmlns:mc="http://schemas.openxmlformats.org/markup-compatibility/2006">
    <mc:Choice Requires="x15">
      <x15ac:absPath xmlns:x15ac="http://schemas.microsoft.com/office/spreadsheetml/2010/11/ac" url="C:\Users\jphilpin\Desktop\Incinerator Reports\"/>
    </mc:Choice>
  </mc:AlternateContent>
  <xr:revisionPtr revIDLastSave="0" documentId="8_{9EACFB8B-D8CB-40B2-912E-620790825FEA}" xr6:coauthVersionLast="47" xr6:coauthVersionMax="47" xr10:uidLastSave="{00000000-0000-0000-0000-000000000000}"/>
  <bookViews>
    <workbookView xWindow="-98" yWindow="-98" windowWidth="25996" windowHeight="10395" xr2:uid="{00000000-000D-0000-FFFF-FFFF00000000}"/>
  </bookViews>
  <sheets>
    <sheet name="Cover Page" sheetId="2" r:id="rId1"/>
    <sheet name="Contents" sheetId="3" r:id="rId2"/>
    <sheet name="Facility Info" sheetId="4" r:id="rId3"/>
    <sheet name="Operational Data" sheetId="6" r:id="rId4"/>
    <sheet name="Operational Summary" sheetId="5" r:id="rId5"/>
    <sheet name="Perf. Form 1" sheetId="7" r:id="rId6"/>
    <sheet name="Energy Form 1" sheetId="8" r:id="rId7"/>
    <sheet name="Permit Compliance" sheetId="9" r:id="rId8"/>
    <sheet name="Improvements" sheetId="10" r:id="rId9"/>
    <sheet name="Public Liasion" sheetId="11" r:id="rId10"/>
    <sheet name="CO2 N2O" sheetId="32" r:id="rId11"/>
    <sheet name="Residue Quality " sheetId="21" r:id="rId12"/>
    <sheet name="Water" sheetId="22" r:id="rId13"/>
    <sheet name="Air (periodic)" sheetId="23" r:id="rId14"/>
    <sheet name="Air (CEMS)" sheetId="24" r:id="rId15"/>
    <sheet name="HCl" sheetId="13" r:id="rId16"/>
    <sheet name="SO2" sheetId="25" r:id="rId17"/>
    <sheet name="NOx" sheetId="26" r:id="rId18"/>
    <sheet name="TOC" sheetId="27" r:id="rId19"/>
    <sheet name="Particulates" sheetId="28" r:id="rId20"/>
    <sheet name="CO 95% 10 min" sheetId="30" r:id="rId21"/>
  </sheets>
  <definedNames>
    <definedName name="_xlnm.Print_Area" localSheetId="14">'Air (CEMS)'!$A$1:$M$30</definedName>
    <definedName name="_xlnm.Print_Area" localSheetId="13">'Air (periodic)'!$A$1:$H$43</definedName>
    <definedName name="_xlnm.Print_Area" localSheetId="20">'CO 95% 10 min'!$A$1:$H$52</definedName>
    <definedName name="_xlnm.Print_Area" localSheetId="10">'CO2 N2O'!$A$1:$C$24</definedName>
    <definedName name="_xlnm.Print_Area" localSheetId="1">Contents!$A$1:$J$47</definedName>
    <definedName name="_xlnm.Print_Area" localSheetId="0">'Cover Page'!$A$1:$J$53</definedName>
    <definedName name="_xlnm.Print_Area" localSheetId="6">'Energy Form 1'!$A$1:$I$29</definedName>
    <definedName name="_xlnm.Print_Area" localSheetId="2">'Facility Info'!$A$1:$I$57</definedName>
    <definedName name="_xlnm.Print_Area" localSheetId="15">HCl!$A$1:$G$52</definedName>
    <definedName name="_xlnm.Print_Area" localSheetId="8">Improvements!$A$1:$I$48</definedName>
    <definedName name="_xlnm.Print_Area" localSheetId="17">NOx!$A$1:$G$52</definedName>
    <definedName name="_xlnm.Print_Area" localSheetId="3">'Operational Data'!$A$1:$H$63</definedName>
    <definedName name="_xlnm.Print_Area" localSheetId="4">'Operational Summary'!$A$1:$I$52</definedName>
    <definedName name="_xlnm.Print_Area" localSheetId="19">Particulates!$A$1:$G$52</definedName>
    <definedName name="_xlnm.Print_Area" localSheetId="5">'Perf. Form 1'!$A$1:$J$53</definedName>
    <definedName name="_xlnm.Print_Area" localSheetId="7">'Permit Compliance'!$A$1:$J$35</definedName>
    <definedName name="_xlnm.Print_Area" localSheetId="9">'Public Liasion'!$A$1:$I$29</definedName>
    <definedName name="_xlnm.Print_Area" localSheetId="11">'Residue Quality '!$A$1:$J$42</definedName>
    <definedName name="_xlnm.Print_Area" localSheetId="16">'SO2'!$A$1:$G$52</definedName>
    <definedName name="_xlnm.Print_Area" localSheetId="18">TOC!$A$1:$G$52</definedName>
    <definedName name="_xlnm.Print_Area" localSheetId="12">Water!$A$1:$J$31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4" i="32" l="1"/>
  <c r="D26" i="6" l="1"/>
  <c r="E26" i="6"/>
  <c r="F26" i="6"/>
  <c r="C26" i="6"/>
  <c r="J25" i="22" l="1"/>
  <c r="J26" i="22" l="1"/>
  <c r="J27" i="22"/>
  <c r="J28" i="22"/>
  <c r="J29" i="22"/>
  <c r="J30" i="22"/>
  <c r="J31" i="22"/>
  <c r="J24" i="22"/>
  <c r="I25" i="22"/>
  <c r="I26" i="22"/>
  <c r="I27" i="22"/>
  <c r="I28" i="22"/>
  <c r="I29" i="22"/>
  <c r="I30" i="22"/>
  <c r="I31" i="22"/>
  <c r="I24" i="22"/>
  <c r="H23" i="23" l="1"/>
  <c r="H24" i="23"/>
  <c r="N19" i="30" l="1"/>
  <c r="G8" i="30"/>
  <c r="H8" i="30"/>
  <c r="G9" i="30"/>
  <c r="H9" i="30"/>
  <c r="G10" i="30"/>
  <c r="H10" i="30"/>
  <c r="G11" i="30"/>
  <c r="H11" i="30"/>
  <c r="G12" i="30"/>
  <c r="H12" i="30"/>
  <c r="G13" i="30"/>
  <c r="H13" i="30"/>
  <c r="G14" i="30"/>
  <c r="H14" i="30"/>
  <c r="G15" i="30"/>
  <c r="H15" i="30"/>
  <c r="G16" i="30"/>
  <c r="H16" i="30"/>
  <c r="G17" i="30"/>
  <c r="H17" i="30"/>
  <c r="G18" i="30"/>
  <c r="H18" i="30"/>
  <c r="H7" i="30"/>
  <c r="G7" i="30"/>
  <c r="C8" i="30"/>
  <c r="D8" i="30"/>
  <c r="E8" i="30"/>
  <c r="C9" i="30"/>
  <c r="D9" i="30"/>
  <c r="E9" i="30"/>
  <c r="C10" i="30"/>
  <c r="D10" i="30"/>
  <c r="E10" i="30"/>
  <c r="C11" i="30"/>
  <c r="D11" i="30"/>
  <c r="E11" i="30"/>
  <c r="C12" i="30"/>
  <c r="D12" i="30"/>
  <c r="E12" i="30"/>
  <c r="C13" i="30"/>
  <c r="D13" i="30"/>
  <c r="E13" i="30"/>
  <c r="C14" i="30"/>
  <c r="D14" i="30"/>
  <c r="E14" i="30"/>
  <c r="C15" i="30"/>
  <c r="D15" i="30"/>
  <c r="E15" i="30"/>
  <c r="C16" i="30"/>
  <c r="D16" i="30"/>
  <c r="E16" i="30"/>
  <c r="C17" i="30"/>
  <c r="D17" i="30"/>
  <c r="E17" i="30"/>
  <c r="C18" i="30"/>
  <c r="D18" i="30"/>
  <c r="E18" i="30"/>
  <c r="D7" i="30"/>
  <c r="E7" i="30"/>
  <c r="C7" i="30"/>
  <c r="F8" i="28"/>
  <c r="G8" i="28"/>
  <c r="F9" i="28"/>
  <c r="G9" i="28"/>
  <c r="F10" i="28"/>
  <c r="G10" i="28"/>
  <c r="F11" i="28"/>
  <c r="G11" i="28"/>
  <c r="F12" i="28"/>
  <c r="G12" i="28"/>
  <c r="F13" i="28"/>
  <c r="G13" i="28"/>
  <c r="F14" i="28"/>
  <c r="G14" i="28"/>
  <c r="F15" i="28"/>
  <c r="G15" i="28"/>
  <c r="F16" i="28"/>
  <c r="G16" i="28"/>
  <c r="F17" i="28"/>
  <c r="G17" i="28"/>
  <c r="F18" i="28"/>
  <c r="G18" i="28"/>
  <c r="G7" i="28"/>
  <c r="F7" i="28"/>
  <c r="C8" i="28"/>
  <c r="D8" i="28"/>
  <c r="C9" i="28"/>
  <c r="D9" i="28"/>
  <c r="C10" i="28"/>
  <c r="D10" i="28"/>
  <c r="C11" i="28"/>
  <c r="D11" i="28"/>
  <c r="C12" i="28"/>
  <c r="D12" i="28"/>
  <c r="C13" i="28"/>
  <c r="D13" i="28"/>
  <c r="C14" i="28"/>
  <c r="D14" i="28"/>
  <c r="C15" i="28"/>
  <c r="D15" i="28"/>
  <c r="C16" i="28"/>
  <c r="D16" i="28"/>
  <c r="C17" i="28"/>
  <c r="D17" i="28"/>
  <c r="C18" i="28"/>
  <c r="D18" i="28"/>
  <c r="D7" i="28"/>
  <c r="C7" i="28"/>
  <c r="F8" i="27"/>
  <c r="G8" i="27"/>
  <c r="F9" i="27"/>
  <c r="G9" i="27"/>
  <c r="F10" i="27"/>
  <c r="G10" i="27"/>
  <c r="F11" i="27"/>
  <c r="G11" i="27"/>
  <c r="F12" i="27"/>
  <c r="G12" i="27"/>
  <c r="F13" i="27"/>
  <c r="G13" i="27"/>
  <c r="F14" i="27"/>
  <c r="G14" i="27"/>
  <c r="F15" i="27"/>
  <c r="G15" i="27"/>
  <c r="F16" i="27"/>
  <c r="G16" i="27"/>
  <c r="F17" i="27"/>
  <c r="G17" i="27"/>
  <c r="F18" i="27"/>
  <c r="G18" i="27"/>
  <c r="G7" i="27"/>
  <c r="F7" i="27"/>
  <c r="C8" i="27"/>
  <c r="D8" i="27"/>
  <c r="C9" i="27"/>
  <c r="D9" i="27"/>
  <c r="C10" i="27"/>
  <c r="D10" i="27"/>
  <c r="C11" i="27"/>
  <c r="D11" i="27"/>
  <c r="C12" i="27"/>
  <c r="D12" i="27"/>
  <c r="C13" i="27"/>
  <c r="D13" i="27"/>
  <c r="C14" i="27"/>
  <c r="D14" i="27"/>
  <c r="C15" i="27"/>
  <c r="D15" i="27"/>
  <c r="C16" i="27"/>
  <c r="D16" i="27"/>
  <c r="C17" i="27"/>
  <c r="D17" i="27"/>
  <c r="C18" i="27"/>
  <c r="D18" i="27"/>
  <c r="D7" i="27"/>
  <c r="C7" i="27"/>
  <c r="G7" i="26"/>
  <c r="G8" i="26"/>
  <c r="G9" i="26"/>
  <c r="G10" i="26"/>
  <c r="G11" i="26"/>
  <c r="G12" i="26"/>
  <c r="G13" i="26"/>
  <c r="G14" i="26"/>
  <c r="G15" i="26"/>
  <c r="G16" i="26"/>
  <c r="G17" i="26"/>
  <c r="G18" i="26"/>
  <c r="F8" i="26"/>
  <c r="F9" i="26"/>
  <c r="F10" i="26"/>
  <c r="F11" i="26"/>
  <c r="F12" i="26"/>
  <c r="F13" i="26"/>
  <c r="F14" i="26"/>
  <c r="F15" i="26"/>
  <c r="F16" i="26"/>
  <c r="F17" i="26"/>
  <c r="F18" i="26"/>
  <c r="F7" i="26"/>
  <c r="D8" i="26"/>
  <c r="D9" i="26"/>
  <c r="D10" i="26"/>
  <c r="D11" i="26"/>
  <c r="D12" i="26"/>
  <c r="D13" i="26"/>
  <c r="D14" i="26"/>
  <c r="D15" i="26"/>
  <c r="D16" i="26"/>
  <c r="D17" i="26"/>
  <c r="D18" i="26"/>
  <c r="D7" i="26"/>
  <c r="C8" i="26"/>
  <c r="C9" i="26"/>
  <c r="C10" i="26"/>
  <c r="C11" i="26"/>
  <c r="C12" i="26"/>
  <c r="C13" i="26"/>
  <c r="C14" i="26"/>
  <c r="C15" i="26"/>
  <c r="C16" i="26"/>
  <c r="C17" i="26"/>
  <c r="C18" i="26"/>
  <c r="C7" i="26"/>
  <c r="G8" i="25"/>
  <c r="G9" i="25"/>
  <c r="G10" i="25"/>
  <c r="G11" i="25"/>
  <c r="G12" i="25"/>
  <c r="G13" i="25"/>
  <c r="G14" i="25"/>
  <c r="G15" i="25"/>
  <c r="G16" i="25"/>
  <c r="G17" i="25"/>
  <c r="G18" i="25"/>
  <c r="G7" i="25"/>
  <c r="F8" i="25"/>
  <c r="F9" i="25"/>
  <c r="F10" i="25"/>
  <c r="F11" i="25"/>
  <c r="F12" i="25"/>
  <c r="F13" i="25"/>
  <c r="F14" i="25"/>
  <c r="F15" i="25"/>
  <c r="F16" i="25"/>
  <c r="F17" i="25"/>
  <c r="F18" i="25"/>
  <c r="F7" i="25"/>
  <c r="D8" i="25"/>
  <c r="D9" i="25"/>
  <c r="D10" i="25"/>
  <c r="D11" i="25"/>
  <c r="D12" i="25"/>
  <c r="D13" i="25"/>
  <c r="D14" i="25"/>
  <c r="D15" i="25"/>
  <c r="D16" i="25"/>
  <c r="D17" i="25"/>
  <c r="D18" i="25"/>
  <c r="D7" i="25"/>
  <c r="C8" i="25"/>
  <c r="C9" i="25"/>
  <c r="C10" i="25"/>
  <c r="C11" i="25"/>
  <c r="C12" i="25"/>
  <c r="C13" i="25"/>
  <c r="C14" i="25"/>
  <c r="C15" i="25"/>
  <c r="C16" i="25"/>
  <c r="C17" i="25"/>
  <c r="C18" i="25"/>
  <c r="C7" i="25"/>
  <c r="G8" i="13"/>
  <c r="G9" i="13"/>
  <c r="G10" i="13"/>
  <c r="G11" i="13"/>
  <c r="G12" i="13"/>
  <c r="G13" i="13"/>
  <c r="G14" i="13"/>
  <c r="G15" i="13"/>
  <c r="G16" i="13"/>
  <c r="G17" i="13"/>
  <c r="G18" i="13"/>
  <c r="G7" i="13"/>
  <c r="F8" i="13"/>
  <c r="F9" i="13"/>
  <c r="F10" i="13"/>
  <c r="F11" i="13"/>
  <c r="F12" i="13"/>
  <c r="F13" i="13"/>
  <c r="F14" i="13"/>
  <c r="F15" i="13"/>
  <c r="F16" i="13"/>
  <c r="F17" i="13"/>
  <c r="F18" i="13"/>
  <c r="F7" i="13"/>
  <c r="D8" i="13"/>
  <c r="D9" i="13"/>
  <c r="D10" i="13"/>
  <c r="D11" i="13"/>
  <c r="D12" i="13"/>
  <c r="D13" i="13"/>
  <c r="D14" i="13"/>
  <c r="D15" i="13"/>
  <c r="D16" i="13"/>
  <c r="D17" i="13"/>
  <c r="D18" i="13"/>
  <c r="D7" i="13"/>
  <c r="C8" i="13"/>
  <c r="C9" i="13"/>
  <c r="C10" i="13"/>
  <c r="C11" i="13"/>
  <c r="C12" i="13"/>
  <c r="C13" i="13"/>
  <c r="C14" i="13"/>
  <c r="C15" i="13"/>
  <c r="C16" i="13"/>
  <c r="C17" i="13"/>
  <c r="C18" i="13"/>
  <c r="C7" i="13"/>
  <c r="H31" i="21" l="1"/>
  <c r="G57" i="6"/>
  <c r="I46" i="7" s="1"/>
  <c r="D56" i="6" l="1"/>
  <c r="E56" i="6"/>
  <c r="F56" i="6"/>
  <c r="C56" i="6"/>
  <c r="E26" i="24" l="1"/>
  <c r="H13" i="23"/>
  <c r="H14" i="23"/>
  <c r="H15" i="23"/>
  <c r="H16" i="23"/>
  <c r="H17" i="23"/>
  <c r="H18" i="23"/>
  <c r="H19" i="23"/>
  <c r="H20" i="23"/>
  <c r="H21" i="23"/>
  <c r="H22" i="23"/>
  <c r="H25" i="23"/>
  <c r="H26" i="23"/>
  <c r="H27" i="23"/>
  <c r="H28" i="23"/>
  <c r="H29" i="23"/>
  <c r="H30" i="23"/>
  <c r="H31" i="23"/>
  <c r="H32" i="23"/>
  <c r="H33" i="23"/>
  <c r="H34" i="23"/>
  <c r="H35" i="23"/>
  <c r="H36" i="23"/>
  <c r="H37" i="23"/>
  <c r="H38" i="23"/>
  <c r="H39" i="23"/>
  <c r="H40" i="23"/>
  <c r="H12" i="23"/>
  <c r="G3" i="8"/>
  <c r="G3" i="7"/>
  <c r="H57" i="6"/>
  <c r="C1" i="32" l="1"/>
  <c r="A1" i="32"/>
  <c r="I20" i="7" l="1"/>
  <c r="I21" i="7"/>
  <c r="I22" i="7"/>
  <c r="I12" i="7"/>
  <c r="I14" i="7"/>
  <c r="C18" i="6" l="1"/>
  <c r="H59" i="6" l="1"/>
  <c r="G13" i="6" l="1"/>
  <c r="H13" i="6" s="1"/>
  <c r="G45" i="6"/>
  <c r="E35" i="7" l="1"/>
  <c r="J3" i="30"/>
  <c r="J3" i="28"/>
  <c r="J3" i="27"/>
  <c r="J3" i="26"/>
  <c r="J3" i="25"/>
  <c r="J3" i="13"/>
  <c r="G19" i="6" l="1"/>
  <c r="G55" i="6" l="1"/>
  <c r="H55" i="6" s="1"/>
  <c r="G63" i="6" l="1"/>
  <c r="G62" i="6"/>
  <c r="H62" i="6" s="1"/>
  <c r="G61" i="6"/>
  <c r="G59" i="6"/>
  <c r="G53" i="6"/>
  <c r="G54" i="6"/>
  <c r="H54" i="6" s="1"/>
  <c r="G58" i="6"/>
  <c r="H53" i="6" l="1"/>
  <c r="C46" i="7"/>
  <c r="G56" i="6"/>
  <c r="H56" i="6"/>
  <c r="D18" i="6"/>
  <c r="E18" i="6"/>
  <c r="F18" i="6"/>
  <c r="G21" i="6" l="1"/>
  <c r="E1" i="30"/>
  <c r="A1" i="30"/>
  <c r="E1" i="28"/>
  <c r="A1" i="28"/>
  <c r="E1" i="27"/>
  <c r="A1" i="27"/>
  <c r="E1" i="26"/>
  <c r="A1" i="26"/>
  <c r="E1" i="25"/>
  <c r="A1" i="25"/>
  <c r="E1" i="13"/>
  <c r="A1" i="13"/>
  <c r="I1" i="24"/>
  <c r="A1" i="24"/>
  <c r="E1" i="23"/>
  <c r="A1" i="23"/>
  <c r="F1" i="22"/>
  <c r="A1" i="22"/>
  <c r="H1" i="21"/>
  <c r="A1" i="21"/>
  <c r="E1" i="11"/>
  <c r="A1" i="11"/>
  <c r="E1" i="10"/>
  <c r="A1" i="10"/>
  <c r="E1" i="9"/>
  <c r="A1" i="9"/>
  <c r="E1" i="6"/>
  <c r="A1" i="6"/>
  <c r="E1" i="5"/>
  <c r="A1" i="5"/>
  <c r="E1" i="4"/>
  <c r="A1" i="4"/>
  <c r="E1" i="3"/>
  <c r="A1" i="3"/>
  <c r="Q77" i="30"/>
  <c r="P77" i="30"/>
  <c r="O77" i="30"/>
  <c r="M77" i="30"/>
  <c r="Q62" i="30"/>
  <c r="P62" i="30"/>
  <c r="O62" i="30"/>
  <c r="M62" i="30"/>
  <c r="Q49" i="30"/>
  <c r="P49" i="30"/>
  <c r="O49" i="30"/>
  <c r="M49" i="30"/>
  <c r="Q34" i="30"/>
  <c r="P34" i="30"/>
  <c r="O34" i="30"/>
  <c r="M34" i="30"/>
  <c r="Q19" i="30"/>
  <c r="D24" i="24" s="1"/>
  <c r="P19" i="30"/>
  <c r="E24" i="24" s="1"/>
  <c r="O19" i="30"/>
  <c r="M19" i="30"/>
  <c r="D26" i="24" s="1"/>
  <c r="F8" i="30"/>
  <c r="F9" i="30" s="1"/>
  <c r="F10" i="30" s="1"/>
  <c r="F11" i="30" s="1"/>
  <c r="F12" i="30" s="1"/>
  <c r="F13" i="30" s="1"/>
  <c r="F14" i="30" s="1"/>
  <c r="F15" i="30" s="1"/>
  <c r="F16" i="30" s="1"/>
  <c r="F17" i="30" s="1"/>
  <c r="F18" i="30" s="1"/>
  <c r="B8" i="30"/>
  <c r="B9" i="30" s="1"/>
  <c r="B10" i="30" s="1"/>
  <c r="B11" i="30" s="1"/>
  <c r="B12" i="30" s="1"/>
  <c r="B13" i="30" s="1"/>
  <c r="B14" i="30" s="1"/>
  <c r="B15" i="30" s="1"/>
  <c r="B16" i="30" s="1"/>
  <c r="B17" i="30" s="1"/>
  <c r="B18" i="30" s="1"/>
  <c r="A6" i="30"/>
  <c r="K64" i="30" s="1"/>
  <c r="O77" i="28"/>
  <c r="N77" i="28"/>
  <c r="M77" i="28"/>
  <c r="L77" i="28"/>
  <c r="O62" i="28"/>
  <c r="N62" i="28"/>
  <c r="M62" i="28"/>
  <c r="L62" i="28"/>
  <c r="O49" i="28"/>
  <c r="N49" i="28"/>
  <c r="M49" i="28"/>
  <c r="L49" i="28"/>
  <c r="O34" i="28"/>
  <c r="N34" i="28"/>
  <c r="M34" i="28"/>
  <c r="L34" i="28"/>
  <c r="O19" i="28"/>
  <c r="D16" i="24" s="1"/>
  <c r="N19" i="28"/>
  <c r="E16" i="24" s="1"/>
  <c r="M19" i="28"/>
  <c r="D17" i="24" s="1"/>
  <c r="L19" i="28"/>
  <c r="E17" i="24" s="1"/>
  <c r="A6" i="28"/>
  <c r="J64" i="28" s="1"/>
  <c r="O77" i="27"/>
  <c r="N77" i="27"/>
  <c r="M77" i="27"/>
  <c r="L77" i="27"/>
  <c r="O62" i="27"/>
  <c r="N62" i="27"/>
  <c r="M62" i="27"/>
  <c r="L62" i="27"/>
  <c r="O49" i="27"/>
  <c r="N49" i="27"/>
  <c r="M49" i="27"/>
  <c r="L49" i="27"/>
  <c r="O34" i="27"/>
  <c r="N34" i="27"/>
  <c r="M34" i="27"/>
  <c r="L34" i="27"/>
  <c r="O19" i="27"/>
  <c r="D18" i="24" s="1"/>
  <c r="N19" i="27"/>
  <c r="E18" i="24" s="1"/>
  <c r="M19" i="27"/>
  <c r="D19" i="24" s="1"/>
  <c r="L19" i="27"/>
  <c r="E19" i="24" s="1"/>
  <c r="A6" i="27"/>
  <c r="J64" i="27" s="1"/>
  <c r="O77" i="26"/>
  <c r="N77" i="26"/>
  <c r="M77" i="26"/>
  <c r="L77" i="26"/>
  <c r="O62" i="26"/>
  <c r="N62" i="26"/>
  <c r="M62" i="26"/>
  <c r="L62" i="26"/>
  <c r="O49" i="26"/>
  <c r="N49" i="26"/>
  <c r="M49" i="26"/>
  <c r="L49" i="26"/>
  <c r="O34" i="26"/>
  <c r="N34" i="26"/>
  <c r="M34" i="26"/>
  <c r="L34" i="26"/>
  <c r="O19" i="26"/>
  <c r="D14" i="24" s="1"/>
  <c r="N19" i="26"/>
  <c r="E14" i="24" s="1"/>
  <c r="M19" i="26"/>
  <c r="D15" i="24" s="1"/>
  <c r="L19" i="26"/>
  <c r="E15" i="24" s="1"/>
  <c r="A6" i="26"/>
  <c r="J64" i="26" s="1"/>
  <c r="O77" i="25"/>
  <c r="N77" i="25"/>
  <c r="M77" i="25"/>
  <c r="L77" i="25"/>
  <c r="O62" i="25"/>
  <c r="N62" i="25"/>
  <c r="M62" i="25"/>
  <c r="L62" i="25"/>
  <c r="O49" i="25"/>
  <c r="N49" i="25"/>
  <c r="M49" i="25"/>
  <c r="L49" i="25"/>
  <c r="O34" i="25"/>
  <c r="N34" i="25"/>
  <c r="M34" i="25"/>
  <c r="L34" i="25"/>
  <c r="O19" i="25"/>
  <c r="D22" i="24" s="1"/>
  <c r="N19" i="25"/>
  <c r="E22" i="24" s="1"/>
  <c r="M19" i="25"/>
  <c r="D23" i="24" s="1"/>
  <c r="L19" i="25"/>
  <c r="E23" i="24" s="1"/>
  <c r="A6" i="25"/>
  <c r="J64" i="25" s="1"/>
  <c r="O77" i="13"/>
  <c r="N77" i="13"/>
  <c r="M77" i="13"/>
  <c r="L77" i="13"/>
  <c r="O62" i="13"/>
  <c r="N62" i="13"/>
  <c r="M62" i="13"/>
  <c r="L62" i="13"/>
  <c r="O49" i="13"/>
  <c r="N49" i="13"/>
  <c r="M49" i="13"/>
  <c r="L49" i="13"/>
  <c r="O34" i="13"/>
  <c r="N34" i="13"/>
  <c r="M34" i="13"/>
  <c r="L34" i="13"/>
  <c r="O19" i="13"/>
  <c r="D20" i="24" s="1"/>
  <c r="N19" i="13"/>
  <c r="E20" i="24" s="1"/>
  <c r="M19" i="13"/>
  <c r="D21" i="24" s="1"/>
  <c r="L19" i="13"/>
  <c r="E21" i="24" s="1"/>
  <c r="A6" i="13"/>
  <c r="J64" i="13" s="1"/>
  <c r="C19" i="32" l="1"/>
  <c r="C7" i="32"/>
  <c r="C17" i="32"/>
  <c r="H45" i="6"/>
  <c r="J36" i="27"/>
  <c r="J21" i="28"/>
  <c r="J21" i="27"/>
  <c r="J21" i="26"/>
  <c r="J21" i="25"/>
  <c r="J36" i="13"/>
  <c r="J51" i="13"/>
  <c r="J21" i="13"/>
  <c r="J6" i="13"/>
  <c r="K6" i="30"/>
  <c r="K36" i="30"/>
  <c r="K51" i="30"/>
  <c r="K21" i="30"/>
  <c r="J36" i="28"/>
  <c r="J51" i="28"/>
  <c r="J6" i="28"/>
  <c r="J51" i="27"/>
  <c r="J6" i="27"/>
  <c r="J51" i="26"/>
  <c r="J36" i="26"/>
  <c r="J6" i="26"/>
  <c r="J36" i="25"/>
  <c r="J51" i="25"/>
  <c r="J6" i="25"/>
  <c r="D28" i="6"/>
  <c r="E28" i="6"/>
  <c r="F28" i="6"/>
  <c r="C28" i="6"/>
  <c r="G7" i="8"/>
  <c r="D7" i="8"/>
  <c r="B5" i="8"/>
  <c r="A3" i="8"/>
  <c r="A1" i="8"/>
  <c r="E23" i="7"/>
  <c r="G15" i="7"/>
  <c r="B4" i="7"/>
  <c r="A3" i="7"/>
  <c r="A1" i="7"/>
  <c r="A8" i="7" s="1"/>
  <c r="H63" i="6"/>
  <c r="H61" i="6"/>
  <c r="B53" i="6"/>
  <c r="G50" i="6"/>
  <c r="G49" i="6"/>
  <c r="G48" i="6"/>
  <c r="G47" i="6"/>
  <c r="H47" i="6" s="1"/>
  <c r="G46" i="6"/>
  <c r="H46" i="6" s="1"/>
  <c r="G44" i="6"/>
  <c r="H44" i="6" s="1"/>
  <c r="G43" i="6"/>
  <c r="H43" i="6" s="1"/>
  <c r="G42" i="6"/>
  <c r="H42" i="6" s="1"/>
  <c r="G39" i="6"/>
  <c r="H39" i="6" s="1"/>
  <c r="G38" i="6"/>
  <c r="H38" i="6" s="1"/>
  <c r="G37" i="6"/>
  <c r="G36" i="6"/>
  <c r="G35" i="6"/>
  <c r="G34" i="6"/>
  <c r="G30" i="6"/>
  <c r="G29" i="6"/>
  <c r="H29" i="6" s="1"/>
  <c r="G27" i="6"/>
  <c r="G26" i="6"/>
  <c r="H26" i="6" s="1"/>
  <c r="G25" i="6"/>
  <c r="C8" i="32" s="1"/>
  <c r="G24" i="6"/>
  <c r="H24" i="6" s="1"/>
  <c r="G20" i="6"/>
  <c r="H20" i="6" s="1"/>
  <c r="G15" i="6"/>
  <c r="H15" i="6" s="1"/>
  <c r="G14" i="6"/>
  <c r="G12" i="6"/>
  <c r="H12" i="6" s="1"/>
  <c r="G11" i="6"/>
  <c r="G10" i="6"/>
  <c r="G9" i="6"/>
  <c r="G8" i="6"/>
  <c r="H37" i="6" l="1"/>
  <c r="E13" i="7"/>
  <c r="I13" i="7" s="1"/>
  <c r="D13" i="8"/>
  <c r="H48" i="6"/>
  <c r="G13" i="8" s="1"/>
  <c r="H36" i="6"/>
  <c r="G19" i="7"/>
  <c r="I19" i="7" s="1"/>
  <c r="H34" i="6"/>
  <c r="E11" i="7"/>
  <c r="H35" i="6"/>
  <c r="G18" i="7"/>
  <c r="D11" i="8"/>
  <c r="H27" i="6"/>
  <c r="D14" i="8"/>
  <c r="H30" i="6"/>
  <c r="D12" i="8"/>
  <c r="H25" i="6"/>
  <c r="E33" i="7"/>
  <c r="H33" i="7" s="1"/>
  <c r="H35" i="7"/>
  <c r="E37" i="7"/>
  <c r="H37" i="7" s="1"/>
  <c r="E36" i="7"/>
  <c r="H36" i="7" s="1"/>
  <c r="G18" i="6"/>
  <c r="G28" i="6"/>
  <c r="E34" i="7"/>
  <c r="H34" i="7" s="1"/>
  <c r="D10" i="8"/>
  <c r="G10" i="8"/>
  <c r="A31" i="7"/>
  <c r="A43" i="7" s="1"/>
  <c r="E15" i="7" l="1"/>
  <c r="I11" i="7"/>
  <c r="I18" i="7"/>
  <c r="G23" i="7"/>
  <c r="H18" i="6"/>
  <c r="H21" i="6"/>
  <c r="H8" i="6"/>
  <c r="H19" i="6"/>
  <c r="H10" i="6"/>
  <c r="G11" i="8"/>
  <c r="G12" i="8"/>
  <c r="H14" i="6"/>
  <c r="G14" i="8"/>
  <c r="H11" i="6"/>
  <c r="H9" i="6"/>
  <c r="I15" i="7" l="1"/>
  <c r="E24" i="7"/>
  <c r="I23" i="7"/>
  <c r="G24" i="7"/>
  <c r="I24" i="7" l="1"/>
</calcChain>
</file>

<file path=xl/sharedStrings.xml><?xml version="1.0" encoding="utf-8"?>
<sst xmlns="http://schemas.openxmlformats.org/spreadsheetml/2006/main" count="1337" uniqueCount="444">
  <si>
    <t>Section</t>
  </si>
  <si>
    <t>Subject</t>
  </si>
  <si>
    <t xml:space="preserve">Page </t>
  </si>
  <si>
    <t>Information</t>
  </si>
  <si>
    <t>Date</t>
  </si>
  <si>
    <t>Copy</t>
  </si>
  <si>
    <t>Name, Role</t>
  </si>
  <si>
    <t>No.</t>
  </si>
  <si>
    <t>Add company logo</t>
  </si>
  <si>
    <t>Add photo</t>
  </si>
  <si>
    <t>Year:</t>
  </si>
  <si>
    <t>Address:</t>
  </si>
  <si>
    <t xml:space="preserve">Tel: </t>
  </si>
  <si>
    <t xml:space="preserve">Email: </t>
  </si>
  <si>
    <t>Prepared by:</t>
  </si>
  <si>
    <t>Position:</t>
  </si>
  <si>
    <t>Approved by:</t>
  </si>
  <si>
    <t>Version:</t>
  </si>
  <si>
    <t>Issue Date:</t>
  </si>
  <si>
    <t>Contents</t>
  </si>
  <si>
    <t>Version Control</t>
  </si>
  <si>
    <t>Distribution</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</si>
  <si>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</si>
  <si>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</si>
  <si>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Summary of Operational Processes and Procedures</t>
  </si>
  <si>
    <t>Summary of Plant Operations and Maintenance during the reporting year</t>
  </si>
  <si>
    <t>Operational Summary</t>
  </si>
  <si>
    <t>Plant Size</t>
  </si>
  <si>
    <t>tonnes pa</t>
  </si>
  <si>
    <t>MWth</t>
  </si>
  <si>
    <t>MWe</t>
  </si>
  <si>
    <t>No. of combustion lines</t>
  </si>
  <si>
    <t>No. of Turbines:</t>
  </si>
  <si>
    <t>Waste types received</t>
  </si>
  <si>
    <t>Unit</t>
  </si>
  <si>
    <t>Q1</t>
  </si>
  <si>
    <t>Q2</t>
  </si>
  <si>
    <t>Q3</t>
  </si>
  <si>
    <t>Q4</t>
  </si>
  <si>
    <t>Year Total</t>
  </si>
  <si>
    <t>%</t>
  </si>
  <si>
    <t>tonnes</t>
  </si>
  <si>
    <t xml:space="preserve">Commercial &amp; Industrial </t>
  </si>
  <si>
    <t xml:space="preserve">Hazardous </t>
  </si>
  <si>
    <t>Clinical</t>
  </si>
  <si>
    <t xml:space="preserve">Waste wood (biomass) </t>
  </si>
  <si>
    <t xml:space="preserve">Rejected Waste </t>
  </si>
  <si>
    <t>Energy Useage / Export</t>
  </si>
  <si>
    <t>KWh/te</t>
  </si>
  <si>
    <t>Power Generated</t>
  </si>
  <si>
    <t>MWh</t>
  </si>
  <si>
    <t>Power Exported</t>
  </si>
  <si>
    <t>Power Used on site</t>
  </si>
  <si>
    <t>Power Imported</t>
  </si>
  <si>
    <t>Parasitic Load</t>
  </si>
  <si>
    <t>GWh</t>
  </si>
  <si>
    <t>Waste Disposal &amp; Recovery</t>
  </si>
  <si>
    <t>% inputs</t>
  </si>
  <si>
    <t>APC Residues - produced</t>
  </si>
  <si>
    <t>IBA - produced</t>
  </si>
  <si>
    <t>Metals recycling</t>
  </si>
  <si>
    <t>Other</t>
  </si>
  <si>
    <t>Raw Material Usage</t>
  </si>
  <si>
    <t>kg or Ltr /te</t>
  </si>
  <si>
    <t>Mains Water</t>
  </si>
  <si>
    <r>
      <t>m</t>
    </r>
    <r>
      <rPr>
        <vertAlign val="superscript"/>
        <sz val="10"/>
        <color theme="1"/>
        <rFont val="Arial"/>
        <family val="2"/>
      </rPr>
      <t>3</t>
    </r>
  </si>
  <si>
    <t>Other Water</t>
  </si>
  <si>
    <t>Activated Carbon</t>
  </si>
  <si>
    <t>Lime / hydrated lime</t>
  </si>
  <si>
    <t>Fuel oil</t>
  </si>
  <si>
    <t>ltrs</t>
  </si>
  <si>
    <t>Gas</t>
  </si>
  <si>
    <t>cf</t>
  </si>
  <si>
    <t>Hours of heat / steam export</t>
  </si>
  <si>
    <t>Abnormal Events</t>
  </si>
  <si>
    <t>qty.</t>
  </si>
  <si>
    <t>Abnormal operation</t>
  </si>
  <si>
    <t>hours</t>
  </si>
  <si>
    <t>Permit Breaches</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</si>
  <si>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</si>
  <si>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</si>
  <si>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</si>
  <si>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</si>
  <si>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</si>
  <si>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</si>
  <si>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</si>
  <si>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</si>
  <si>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</si>
  <si>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</si>
  <si>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</si>
  <si>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</si>
  <si>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</si>
  <si>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</si>
  <si>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t>
  </si>
  <si>
    <t>IBA</t>
  </si>
  <si>
    <t>Total Hazardous Waste</t>
  </si>
  <si>
    <t>2) Non-Hazardous Wastes</t>
  </si>
  <si>
    <t>Ferrous Metal</t>
  </si>
  <si>
    <t>Process Water</t>
  </si>
  <si>
    <t>Total Non-Hazardous Waste</t>
  </si>
  <si>
    <t>TOTAL WASTE</t>
  </si>
  <si>
    <t>Operator’s comments :</t>
  </si>
  <si>
    <t>Annual Reporting of Water and Other Raw Material Usage</t>
  </si>
  <si>
    <t>Raw Material</t>
  </si>
  <si>
    <t>Usage</t>
  </si>
  <si>
    <t>Specific Useage</t>
  </si>
  <si>
    <r>
      <t>m</t>
    </r>
    <r>
      <rPr>
        <vertAlign val="superscript"/>
        <sz val="10"/>
        <color theme="1"/>
        <rFont val="Arial"/>
        <family val="2"/>
      </rPr>
      <t>3</t>
    </r>
    <r>
      <rPr>
        <sz val="10"/>
        <color theme="1"/>
        <rFont val="Arial"/>
        <family val="2"/>
      </rPr>
      <t>/te</t>
    </r>
  </si>
  <si>
    <t>Total Water</t>
  </si>
  <si>
    <t>Urea / Ammonia</t>
  </si>
  <si>
    <t>kg</t>
  </si>
  <si>
    <t>kg/te</t>
  </si>
  <si>
    <t>Lime / hydrated lime / Sodium Bicarb.</t>
  </si>
  <si>
    <t xml:space="preserve">Annual Reporting of other performance indicators </t>
  </si>
  <si>
    <t>Parameter</t>
  </si>
  <si>
    <t>A1</t>
  </si>
  <si>
    <t>A2</t>
  </si>
  <si>
    <t>A3</t>
  </si>
  <si>
    <t>A4</t>
  </si>
  <si>
    <t>A5</t>
  </si>
  <si>
    <t>Turbine 1</t>
  </si>
  <si>
    <t>Turbine 2</t>
  </si>
  <si>
    <t>Number of periods of abnormal operation, qty.</t>
  </si>
  <si>
    <t>Cumulative hours of abnormal operation for this year, hours</t>
  </si>
  <si>
    <t xml:space="preserve">Signed: </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</si>
  <si>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</si>
  <si>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</si>
  <si>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</si>
  <si>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</si>
  <si>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</si>
  <si>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</si>
  <si>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</si>
  <si>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</si>
  <si>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</si>
  <si>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</si>
  <si>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</si>
  <si>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</si>
  <si>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</si>
  <si>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</si>
  <si>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</si>
  <si>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</si>
  <si>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</si>
  <si>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</si>
  <si>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Particulates</t>
  </si>
  <si>
    <t>Oxides of nitrogen</t>
  </si>
  <si>
    <t>Sulphur dioxide</t>
  </si>
  <si>
    <t>Carbon monoxide</t>
  </si>
  <si>
    <t>Total organic carbon</t>
  </si>
  <si>
    <t>Hydrogen chloride</t>
  </si>
  <si>
    <t>Hydrogen fluoride</t>
  </si>
  <si>
    <t>Summary of any notifications or non-compliances under the permit</t>
  </si>
  <si>
    <t xml:space="preserve">Reason </t>
  </si>
  <si>
    <t>Measures taken to prevent reoccurrence</t>
  </si>
  <si>
    <t>Summary of any complaints received and actions to taken to resolve them.</t>
  </si>
  <si>
    <t>Reason *</t>
  </si>
  <si>
    <t>* including whether substantiated by the operator or the EA</t>
  </si>
  <si>
    <t>Summary of Plant Improvements</t>
  </si>
  <si>
    <t>Summary of any efficiency improvements that have been completed within the year.</t>
  </si>
  <si>
    <t>Summary of any permit improvement conditions that have been completed within the year and the resulting environmental benefits.</t>
  </si>
  <si>
    <t>Summary of any changes to the plant or operating techniques which required a variation to the permit and a summary of the resulting environmental impact.</t>
  </si>
  <si>
    <t>Summary of any other improvements made to the plant or planned to be made and a summary of the resulting environmental benefits.</t>
  </si>
  <si>
    <t>Details of Public &amp; Stakeholder Liasion</t>
  </si>
  <si>
    <t>Summary of events held during the reporting year.</t>
  </si>
  <si>
    <t>Description</t>
  </si>
  <si>
    <t>List of events planned for next year</t>
  </si>
  <si>
    <t>1/2 hourly HCl ELV</t>
  </si>
  <si>
    <t>Monthly 1/2 hourly mean</t>
  </si>
  <si>
    <t>Monthly 1/2 hourly maximum</t>
  </si>
  <si>
    <t>Daily HCl ELV</t>
  </si>
  <si>
    <t>Monthly daily mean</t>
  </si>
  <si>
    <t>Monthly daily maximum</t>
  </si>
  <si>
    <t>Jan</t>
  </si>
  <si>
    <t>Feb</t>
  </si>
  <si>
    <t>Mar</t>
  </si>
  <si>
    <t>Apr</t>
  </si>
  <si>
    <t>May</t>
  </si>
  <si>
    <t>Jun</t>
  </si>
  <si>
    <t>Jul</t>
  </si>
  <si>
    <t>Aug</t>
  </si>
  <si>
    <t>Sep</t>
  </si>
  <si>
    <t>Oct</t>
  </si>
  <si>
    <t>Nov</t>
  </si>
  <si>
    <t>Dec</t>
  </si>
  <si>
    <t>1/2 hourly SO2 ELV</t>
  </si>
  <si>
    <t>Daily SO2 ELV</t>
  </si>
  <si>
    <t>1/2 hourly NOx ELV</t>
  </si>
  <si>
    <t>Daily NOx ELV</t>
  </si>
  <si>
    <t>1/2 hourly TOC ELV</t>
  </si>
  <si>
    <t>Daily TOC ELV</t>
  </si>
  <si>
    <t>1/2 hourly PM ELV</t>
  </si>
  <si>
    <t>Daily PM ELV</t>
  </si>
  <si>
    <t xml:space="preserve">Carbon monoxide </t>
  </si>
  <si>
    <t>Daily CO ELV</t>
  </si>
  <si>
    <t>Operating hours for the year, hours</t>
  </si>
  <si>
    <t>Summary of Residue Handling for the reporting year</t>
  </si>
  <si>
    <t>Emissions to Water</t>
  </si>
  <si>
    <t>Summary of monitoring undertaken and compliance</t>
  </si>
  <si>
    <t>Commentary on any specific events</t>
  </si>
  <si>
    <t>Monitoring Frequency</t>
  </si>
  <si>
    <t>Limit</t>
  </si>
  <si>
    <t>Target</t>
  </si>
  <si>
    <t>Average</t>
  </si>
  <si>
    <t>Max.</t>
  </si>
  <si>
    <t>Residue Quality Monitoring Requirements</t>
  </si>
  <si>
    <t>Date &amp; Event</t>
  </si>
  <si>
    <t xml:space="preserve">Normal Operation </t>
  </si>
  <si>
    <t xml:space="preserve">Bottom ash  </t>
  </si>
  <si>
    <t>---</t>
  </si>
  <si>
    <t xml:space="preserve">Parameter (unit) </t>
  </si>
  <si>
    <t>&lt;5%</t>
  </si>
  <si>
    <t>Residue Quality Monitoring Results</t>
  </si>
  <si>
    <t>Comments :</t>
  </si>
  <si>
    <t>Emissions to Air (periodically monitored)</t>
  </si>
  <si>
    <t>Results of emissions to air that are periodically monitored</t>
  </si>
  <si>
    <t>Cd and Th and their compounds</t>
  </si>
  <si>
    <t>Hg and its compounds</t>
  </si>
  <si>
    <t>Sb, As, Pb, Cr, Co, Cu, Mn, Ni, V and their compounds</t>
  </si>
  <si>
    <t>Dioxins &amp; Furans (I-TEQ)</t>
  </si>
  <si>
    <t>PCBs (WHO-TEQ Humans / Mammals)</t>
  </si>
  <si>
    <t>PCBs (WHO-TEQ Fish)</t>
  </si>
  <si>
    <t>PCBs (WHO-TEQ Birds)</t>
  </si>
  <si>
    <t>Dioxins &amp; Furans (WHO-TEQ Humans / Mammals)</t>
  </si>
  <si>
    <t>Dioxins &amp; Furans (WHO-TEQ Fish)</t>
  </si>
  <si>
    <t>Dioxins &amp; Furans (WHO-TEQ Birds)</t>
  </si>
  <si>
    <t>Anthanthrene</t>
  </si>
  <si>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</si>
  <si>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</si>
  <si>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</si>
  <si>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</si>
  <si>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</si>
  <si>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</si>
  <si>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</si>
  <si>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</si>
  <si>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</si>
  <si>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</si>
  <si>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</si>
  <si>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</si>
  <si>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</si>
  <si>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</si>
  <si>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</si>
  <si>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1 hr</t>
  </si>
  <si>
    <r>
      <t>2 mg/m</t>
    </r>
    <r>
      <rPr>
        <vertAlign val="superscript"/>
        <sz val="10"/>
        <color theme="1"/>
        <rFont val="Arial"/>
        <family val="2"/>
      </rPr>
      <t>3</t>
    </r>
  </si>
  <si>
    <r>
      <t>0.05 mg/m</t>
    </r>
    <r>
      <rPr>
        <vertAlign val="superscript"/>
        <sz val="10"/>
        <color theme="1"/>
        <rFont val="Arial"/>
        <family val="2"/>
      </rPr>
      <t>3</t>
    </r>
  </si>
  <si>
    <r>
      <t>0.5 mg/m</t>
    </r>
    <r>
      <rPr>
        <vertAlign val="superscript"/>
        <sz val="10"/>
        <color theme="1"/>
        <rFont val="Arial"/>
        <family val="2"/>
      </rPr>
      <t>3</t>
    </r>
  </si>
  <si>
    <r>
      <t>0.1 ng/m</t>
    </r>
    <r>
      <rPr>
        <vertAlign val="superscript"/>
        <sz val="10"/>
        <color theme="1"/>
        <rFont val="Arial"/>
        <family val="2"/>
      </rPr>
      <t>3</t>
    </r>
  </si>
  <si>
    <r>
      <t>None set ng/m</t>
    </r>
    <r>
      <rPr>
        <vertAlign val="superscript"/>
        <sz val="10"/>
        <color theme="1"/>
        <rFont val="Arial"/>
        <family val="2"/>
      </rPr>
      <t>3</t>
    </r>
  </si>
  <si>
    <r>
      <t>None set µg/m</t>
    </r>
    <r>
      <rPr>
        <vertAlign val="superscript"/>
        <sz val="10"/>
        <color theme="1"/>
        <rFont val="Arial"/>
        <family val="2"/>
      </rPr>
      <t>3</t>
    </r>
  </si>
  <si>
    <t>Emission Limit Value</t>
  </si>
  <si>
    <t>Ref. Period</t>
  </si>
  <si>
    <t>Summary of monitoring undertaken, standards used and compliance</t>
  </si>
  <si>
    <t>Emissions to Air (continously monitored)</t>
  </si>
  <si>
    <t>Avg.</t>
  </si>
  <si>
    <t>Daily mean</t>
  </si>
  <si>
    <t>½ hourly mean</t>
  </si>
  <si>
    <t xml:space="preserve">Hydrogen chloride </t>
  </si>
  <si>
    <r>
      <t>200 mg/m</t>
    </r>
    <r>
      <rPr>
        <vertAlign val="superscript"/>
        <sz val="10"/>
        <color theme="1"/>
        <rFont val="Arial"/>
        <family val="2"/>
      </rPr>
      <t>3</t>
    </r>
    <r>
      <rPr>
        <sz val="10"/>
        <color theme="1"/>
        <rFont val="Arial"/>
        <family val="2"/>
      </rPr>
      <t xml:space="preserve"> </t>
    </r>
  </si>
  <si>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</si>
  <si>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</si>
  <si>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</si>
  <si>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</si>
  <si>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</si>
  <si>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</si>
  <si>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</si>
  <si>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Total Organic Carbon </t>
  </si>
  <si>
    <t>Reference Period</t>
  </si>
  <si>
    <t>Daily Reference Periods</t>
  </si>
  <si>
    <t>1/2 Hourly Reference Periods</t>
  </si>
  <si>
    <t>mg/Nm3</t>
  </si>
  <si>
    <r>
      <t>mg/Nm</t>
    </r>
    <r>
      <rPr>
        <b/>
        <vertAlign val="superscript"/>
        <sz val="11"/>
        <color theme="1"/>
        <rFont val="Arial"/>
        <family val="2"/>
      </rPr>
      <t>3</t>
    </r>
  </si>
  <si>
    <t>Annual</t>
  </si>
  <si>
    <t>Monitoring of Sulphur dioxide emissions</t>
  </si>
  <si>
    <t>Monitoring of Oxides of Nitrogen emissions</t>
  </si>
  <si>
    <t>Monitoring of Total organic carbon emissions</t>
  </si>
  <si>
    <t>Monitoring of Particulate matter emissions</t>
  </si>
  <si>
    <t>Facility Information</t>
  </si>
  <si>
    <t>Operational Data</t>
  </si>
  <si>
    <t>Performance Form 1</t>
  </si>
  <si>
    <t>Energy Form 1</t>
  </si>
  <si>
    <t>Permit Compliance</t>
  </si>
  <si>
    <t>Improvements</t>
  </si>
  <si>
    <t>Public Liasion</t>
  </si>
  <si>
    <t>Emissions to Air (continuously monitored)</t>
  </si>
  <si>
    <t>Hydrogen Chloride emissions</t>
  </si>
  <si>
    <t>Sulphur Dioxdie emsissions</t>
  </si>
  <si>
    <t>Total Organic Carbon emissions</t>
  </si>
  <si>
    <t>Carbon Monoxide emissions</t>
  </si>
  <si>
    <t>Particulate Matter emissions</t>
  </si>
  <si>
    <t>Household / Local Authority</t>
  </si>
  <si>
    <t>Other [Please specify]</t>
  </si>
  <si>
    <t>kgs</t>
  </si>
  <si>
    <t>Summary of notification or non-compliance [including Line/Reference]</t>
  </si>
  <si>
    <t>Summary of complaint [including Line/Reference]</t>
  </si>
  <si>
    <t>x %</t>
  </si>
  <si>
    <t>Line/Unit</t>
  </si>
  <si>
    <t>6-8hrs</t>
  </si>
  <si>
    <t>&lt;3%</t>
  </si>
  <si>
    <t>No. of Assessments Undertaken</t>
  </si>
  <si>
    <t>Notes:</t>
  </si>
  <si>
    <t>Template may require adjustment for any bespoke monitoring requirements of permit</t>
  </si>
  <si>
    <t>Section references and Page nos. to be inserted</t>
  </si>
  <si>
    <t>Sections and Subjects may require adjustment by individual operators to meet specific reporting requirements as defined in the sites Permit(s)</t>
  </si>
  <si>
    <t>This template may require adjustments by individual operators to meet specific reporting requirements as defined in the site Permit(s)</t>
  </si>
  <si>
    <t>Whole Installation</t>
  </si>
  <si>
    <t>Per Combustion Line</t>
  </si>
  <si>
    <t>Monitoring of Hydrogen Chloride emissions</t>
  </si>
  <si>
    <t>Emissions to Water / Sewer</t>
  </si>
  <si>
    <t>Results by Line</t>
  </si>
  <si>
    <t>User to add logic to complete Whole installation, Table A5:G18. From the data in Per Combustion Line, Table J6:O79, subject to No. of lines installed</t>
  </si>
  <si>
    <t>Whole Installation table A5:G18:</t>
  </si>
  <si>
    <t>See  Notes in Cell Q3</t>
  </si>
  <si>
    <t>User to add logic to complete Whole installation, Table A5:H18. From the data in Per Combustion Line, Table K6:Q79, subject to No. of lines installed</t>
  </si>
  <si>
    <t>Whole Installation table A5:H18:</t>
  </si>
  <si>
    <t>See  Notes in Cell S3</t>
  </si>
  <si>
    <t xml:space="preserve">Include summary of key operational and/or mainteanance activity undertaken in the year, such as any major component upgrades and/or replacements </t>
  </si>
  <si>
    <t xml:space="preserve">Include in here a summary of residue handling regimes and destinations </t>
  </si>
  <si>
    <t xml:space="preserve">Template may require adjustment for any bespoke monitoring requirements of permit. </t>
  </si>
  <si>
    <t>User to add additional tables as necessary, depending on whether quarterly or bi-annual reporting is required for the compliance year</t>
  </si>
  <si>
    <t>½ hourly mean *</t>
  </si>
  <si>
    <r>
      <t>100 mg/m</t>
    </r>
    <r>
      <rPr>
        <vertAlign val="superscript"/>
        <sz val="10"/>
        <color theme="1"/>
        <rFont val="Arial"/>
        <family val="2"/>
      </rPr>
      <t>3</t>
    </r>
    <r>
      <rPr>
        <sz val="10"/>
        <color theme="1"/>
        <rFont val="Arial"/>
        <family val="2"/>
      </rPr>
      <t xml:space="preserve"> *</t>
    </r>
  </si>
  <si>
    <r>
      <t>150 mg/m</t>
    </r>
    <r>
      <rPr>
        <vertAlign val="superscript"/>
        <sz val="10"/>
        <color theme="1"/>
        <rFont val="Arial"/>
        <family val="2"/>
      </rPr>
      <t>3</t>
    </r>
    <r>
      <rPr>
        <sz val="10"/>
        <color theme="1"/>
        <rFont val="Arial"/>
        <family val="2"/>
      </rPr>
      <t xml:space="preserve"> *</t>
    </r>
  </si>
  <si>
    <t>* = delete or amend as appropriate</t>
  </si>
  <si>
    <t>Highest 1/2 hourly maximum</t>
  </si>
  <si>
    <t>Highest daily maximum</t>
  </si>
  <si>
    <t>95%ile 10-min avg CO ELV</t>
  </si>
  <si>
    <t>10-minute Reference Periods</t>
  </si>
  <si>
    <t xml:space="preserve">Include summary of plant design, design capacity, no. of combustion lines, electrical and heat capacity and any other general information that descibes the facility, its location and purpose </t>
  </si>
  <si>
    <t>Include summary of key processes and procedures such as (but not limited to); waste reception, control rooms, grate, bed and bolier, energy &amp; heat  generation, cooling systems, residue management, emission controls, health and safety systems, maintenance</t>
  </si>
  <si>
    <t>95%ile 10-min avg *</t>
  </si>
  <si>
    <r>
      <rPr>
        <b/>
        <sz val="11"/>
        <color theme="1"/>
        <rFont val="Arial"/>
        <family val="2"/>
      </rPr>
      <t>Mean</t>
    </r>
    <r>
      <rPr>
        <sz val="11"/>
        <color theme="1"/>
        <rFont val="Arial"/>
        <family val="2"/>
      </rPr>
      <t>: for 1/2 hourly and daily periods calculate mean of values across all operational combustion lines for the month</t>
    </r>
  </si>
  <si>
    <t>Monthly CO 10-min avg mean</t>
  </si>
  <si>
    <t>Monitoring of Carbon Monoxide (10-minute avg)</t>
  </si>
  <si>
    <t>95%ile 10-min avg maximum</t>
  </si>
  <si>
    <t>10-min avg maximum</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</si>
  <si>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</si>
  <si>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</si>
  <si>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</si>
  <si>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</si>
  <si>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No. of Hazardous Results</t>
  </si>
  <si>
    <t>Ammonia</t>
  </si>
  <si>
    <t>Urea</t>
  </si>
  <si>
    <t>Loss on Ignition (average %)</t>
  </si>
  <si>
    <t>Results of emissions to air that are continuously monitored (maximum and average values for each line)</t>
  </si>
  <si>
    <t>Report to 2 decimal places, i.e. xx.xx%</t>
  </si>
  <si>
    <t>Unprocessed waste transferred out</t>
  </si>
  <si>
    <t>Total waste combusted</t>
  </si>
  <si>
    <t xml:space="preserve">Summary </t>
  </si>
  <si>
    <t>Net Calorific Value of waste</t>
  </si>
  <si>
    <t>MJ/kg</t>
  </si>
  <si>
    <t>Refuse Derived Fuel *  - C&amp;I</t>
  </si>
  <si>
    <t>Refuse Derived Fuel * - H'hold/LA</t>
  </si>
  <si>
    <t>Thermal Energy Produced **</t>
  </si>
  <si>
    <t>Thermal Energy Exported **</t>
  </si>
  <si>
    <t xml:space="preserve">* - RDF to include SRF </t>
  </si>
  <si>
    <t>** - CHP plants only</t>
  </si>
  <si>
    <t>2020 updates include;  heat in MWh, water in Litres, NCV in MJ/kg</t>
  </si>
  <si>
    <r>
      <rPr>
        <b/>
        <sz val="9"/>
        <color theme="1"/>
        <rFont val="Arial"/>
        <family val="2"/>
      </rPr>
      <t>Availabiity Definition</t>
    </r>
    <r>
      <rPr>
        <sz val="9"/>
        <rFont val="Arial"/>
        <family val="2"/>
      </rPr>
      <t xml:space="preserve">: </t>
    </r>
    <r>
      <rPr>
        <sz val="9"/>
        <color rgb="FF000000"/>
        <rFont val="Arial"/>
        <family val="2"/>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</si>
  <si>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Availability of waste combustion by line, hrs</t>
  </si>
  <si>
    <t>Overall Availability, mean avg. of all lines, hrs</t>
  </si>
  <si>
    <t>Hours of turbine operations, hrs</t>
  </si>
  <si>
    <t xml:space="preserve">Hrs in year </t>
  </si>
  <si>
    <t>-</t>
  </si>
  <si>
    <t>Total Organic Carbon (average %)</t>
  </si>
  <si>
    <t xml:space="preserve">Report to 2 decimal places, i.e. xx.xx%
Please provide a brief summary of each notification or non-compliance in the table (rather than just referring to notifications that were sent to the Regulator).  
</t>
  </si>
  <si>
    <t>xx.xx %</t>
  </si>
  <si>
    <t>Total waste received</t>
  </si>
  <si>
    <r>
      <t xml:space="preserve">Carbon dioxide emissions </t>
    </r>
    <r>
      <rPr>
        <sz val="12"/>
        <color theme="1"/>
        <rFont val="Arial"/>
        <family val="2"/>
      </rPr>
      <t>(all types of plant)</t>
    </r>
  </si>
  <si>
    <t>Annual mass of carbon dioxide released</t>
  </si>
  <si>
    <t>Annual mass of carbon dioxide released per tonne of waste burned</t>
  </si>
  <si>
    <t>Description of how annual carbon dioxide mass emission has been calculated</t>
  </si>
  <si>
    <r>
      <rPr>
        <b/>
        <sz val="12"/>
        <color theme="1"/>
        <rFont val="Arial"/>
        <family val="2"/>
      </rPr>
      <t>Nitrous oxide emissions</t>
    </r>
    <r>
      <rPr>
        <sz val="12"/>
        <color theme="1"/>
        <rFont val="Arial"/>
        <family val="2"/>
      </rPr>
      <t xml:space="preserve"> (only plants which use ammonia or urea to abate NOx emissions)</t>
    </r>
  </si>
  <si>
    <t>Description of how annual nitrous oxide mass emission has been calculated</t>
  </si>
  <si>
    <r>
      <t xml:space="preserve">Biogenic fraction of the waste and biogenic CO2 emissions </t>
    </r>
    <r>
      <rPr>
        <sz val="12"/>
        <color theme="1"/>
        <rFont val="Arial"/>
        <family val="2"/>
      </rPr>
      <t>(only plants burning residual municipal waste, refuse derived fuel or solid recovered fuel)</t>
    </r>
  </si>
  <si>
    <t>Percentage of total carbon dioxide emissions arising from biogenic waste</t>
  </si>
  <si>
    <t>Description of how percentage biogenic carbon dioxide emissions have been calculated</t>
  </si>
  <si>
    <t>Comments:</t>
  </si>
  <si>
    <t>Carbon dioxide emissions and biogenic content of waste inputs</t>
  </si>
  <si>
    <t xml:space="preserve">x tonnes </t>
  </si>
  <si>
    <t>x tonnes CO2e</t>
  </si>
  <si>
    <t>R1 value (if applicable)</t>
  </si>
  <si>
    <t>Annual mass of carbon dioxide released per MWh of energy exported</t>
  </si>
  <si>
    <t>Annual mass emissions of nitrous oxide</t>
  </si>
  <si>
    <r>
      <t xml:space="preserve">Total annual carbon dioxide and nitrous oxide emissions as carbon dioxide equivalent </t>
    </r>
    <r>
      <rPr>
        <sz val="10"/>
        <color theme="1"/>
        <rFont val="Arial"/>
        <family val="2"/>
      </rPr>
      <t>(whereby 1 t nitrous oxide is equivalent to 298 t carbon dioxide)</t>
    </r>
  </si>
  <si>
    <t>Yearly average biogenic percentage of the waste by net calorific value (NCV)</t>
  </si>
  <si>
    <t>Description of how biogenic NCV percentage has been calculated or estimated</t>
  </si>
  <si>
    <t xml:space="preserve">Residue Quality </t>
  </si>
  <si>
    <t>Carbon dioxide and nitrous oxide emissions</t>
  </si>
  <si>
    <t>Version 22.3  30/11/22</t>
  </si>
  <si>
    <t>Note 1: Where available, data from CO2 CEMS should be used. Otherwise, where no CEMS data is available, a suitable emissions factor should be used based on the tonnage of waste burned e.g.0.992 tCO2/t waste as per Tolvik report 2021, or other justified emissions factor  - refer to embedded Environment Agency guidance note above or updated version for suitable descriptive text.</t>
  </si>
  <si>
    <t>Note 2: Where available, data from N2O CEMS should be used, or if no CEMS data is available, from periodic monitoring. Otherwise, a suitable emissions factor should be used based on the tonnage of waste burned e.g. 0.0981 kgN20/t waste as per 2021 Pollution Inventory data for plants with urea-based SNCR - refer to embedded Environment Agency guidance note above or updated version for suitable descriptive text.</t>
  </si>
  <si>
    <t xml:space="preserve">Note 3: Where available, data from waste sampling should be used; otherwise, an estimated figure with justification can be used, or a figure assumed on the basis of a national average e.g. 2017 WRAP data for residual waste of 51.8% biogenic energy content - refer to embedded Environment Agency guidance note above or updated version for suitable descriptive text, quoting standards where relevant. </t>
  </si>
  <si>
    <t xml:space="preserve">Note 4: Examples include direct measurement via C14 method or BIOMA software - refer to embedded Environment Agency guidance note above or updated version for suitable descriptive text, quoting standards where relevant. Otherwise, as an approximation (and in lieu of any more accurate metrics which may be developed in future), the measured or estimated biogenic fraction by net calorific value can be assumed to be the same as the biogenic CO2 fraction of the total CO2 emissions from the plant. </t>
  </si>
  <si>
    <t>Annual Performance Report 2022</t>
  </si>
  <si>
    <t>Permit EPR/XP3239GF</t>
  </si>
  <si>
    <t>Battlefield Energy from Waste Facility</t>
  </si>
  <si>
    <t>VEOLIA ES Shropshire Limited</t>
  </si>
  <si>
    <t>Vanguard Way, Shrewsbury, Shropshire</t>
  </si>
  <si>
    <t>0203 567 3742</t>
  </si>
  <si>
    <t>christine.skaramaga@veolia.com</t>
  </si>
  <si>
    <t>Christine Skaramaga</t>
  </si>
  <si>
    <t>The plant is operated by Veolia Shropshire Ltd, a wholly owned subsidiary of Veolia. The plant is designed to burn predominantly residual municipal solid waste and has the capacity to process up to 12 tonnes per hour or a Permitted 102,000 tonnes annually. The facility has been built to serve Shropshire Council. 
The facility can generate approximately 8MW of electricity from waste. The facility uses approximately 1MW and the balance is exported to the national grid. In tangible terms the total electricity generated is equivalent to that used by, in the region of, 10,000 homes.
The facility is designed so that it can supply heat, if a client becomes available in the future. 
Technical details of the plant:
• Constructions Industrielles de la Mediterranee  (CNIM) - Design
• Maximum Permitted Refuse throughput – 102,000 tonnes per annum
• One waste stream with a capacity of 12 tonnes per hour.
• Storage capacity 1200 (useable) Tonnes – Approximately 100 hours full plant capacity
• Number of tipping bays – 4
• Steam output – 38 tonnes of steam per hour at 400oC &amp; 60 BAR
• Flue gas treatment – CNIM urea injection for the reduction of NOx, dry lime injection for the removal of acid gases, activated carbon injection for removal of metals and dioxins followed by high performance bag filters for removal of particulates, dispersal via one 65 metre high stack.
• Maximum energy generating capacity approximately 8MW</t>
  </si>
  <si>
    <t>The furnace is fitted with an independent dry urea system in order to reduce Nox emissions to air via selective non-catalytic reduction (SNCR). A dry flue gas recirculation treatment system is used to neutralise acid flue gases together with the injection of hydrated lime into the Flue gas . Activated carbon is injected into the flue gases in order to help reduce the concentrations of heavy metals and dioxins in the combustion gases emitted to air. Bag filters are used to separate out the resulting particulate matter from the cooled and treated gases. Gases are finally released to atmosphere via the 65m chimney. In compliance with the IED and EPR permit, MCertS accredited equipment is installed in the stack, which continuously monitors a range of determinants.
In addition to the continuous monitoring, an extractive sampling campaign is undertaken on a biannual basis by an approved service supplier. The organisation used for analysis and monitoring are accredited by the United Kingdom Accreditation Service (UKAS) and the Environment Agency's Monitoring Certification Scheme (MCertS).
Continuous emissions monitoring of six main pollutants with ELVs is undertaken, using MCertS approved instrument. The pollutants measured in this way comprise: particulates, total organic carbon, carbon monoxide, sulphur dioxide, oxide of nitrogen and hydrogen chloride.</t>
  </si>
  <si>
    <t>Senior Environmental Engineer</t>
  </si>
  <si>
    <t>Gary Weaver</t>
  </si>
  <si>
    <t>Facility Manager</t>
  </si>
  <si>
    <t>Interceptor waste</t>
  </si>
  <si>
    <t>m3</t>
  </si>
  <si>
    <t>The plant has undergone rigorous testing to prove that the IBA is non-hazardous. The IBA is of consistently high standard and there have been no failures in the last 24 samples. IBA is transported to KSD in Denton, where it is reprocessed into a number of different graded aggregates. Metals are further extracted from the process and recycled.
The metals tested in the IBA are Antimony, Cadmium, Thallium, Mercury, Lead, Chromium, Copper, Manganese, Nickel, Arsenic, Cobalt, Vanadium, Zinc and their compounds. Dioxins/Furans and dioxin-like PCB's are also tested. Total Organic Carbon is monitored in the sample for compliance.</t>
  </si>
  <si>
    <t>litres</t>
  </si>
  <si>
    <t>All improvement conditions have previously been completed</t>
  </si>
  <si>
    <t>If you wish to be involved in the public liasion programme, please contact 0203 567 4600</t>
  </si>
  <si>
    <t>As per permit requirements</t>
  </si>
  <si>
    <t>As per Severn Trent discharge consent of trade effluent to public foul sewer.</t>
  </si>
  <si>
    <t>Suspended Solids</t>
  </si>
  <si>
    <t>COD</t>
  </si>
  <si>
    <t>pH</t>
  </si>
  <si>
    <t>Chromium</t>
  </si>
  <si>
    <t>Copper</t>
  </si>
  <si>
    <t>Lead</t>
  </si>
  <si>
    <t>Zinc</t>
  </si>
  <si>
    <t>Nickel</t>
  </si>
  <si>
    <t xml:space="preserve">Periodic </t>
  </si>
  <si>
    <t>6-10</t>
  </si>
  <si>
    <t>A1 (Q1/2)</t>
  </si>
  <si>
    <t>A1 (Q3/Q4)</t>
  </si>
  <si>
    <t xml:space="preserve">As per permit requirements </t>
  </si>
  <si>
    <t>MCERT CEM System</t>
  </si>
  <si>
    <t>D09/12</t>
  </si>
  <si>
    <t>D09</t>
  </si>
  <si>
    <t>R05</t>
  </si>
  <si>
    <t>R04</t>
  </si>
  <si>
    <t>Contract meeting with Shropshire County Council stakeholders</t>
  </si>
  <si>
    <t>Monthly</t>
  </si>
  <si>
    <t>Quarterly</t>
  </si>
  <si>
    <t>A few public visits are planned but not yet confirmed</t>
  </si>
  <si>
    <t>Nitrous Oxide (N2O)</t>
  </si>
  <si>
    <t>1hr</t>
  </si>
  <si>
    <t>Total PAH</t>
  </si>
  <si>
    <r>
      <t>None set mg/m</t>
    </r>
    <r>
      <rPr>
        <vertAlign val="superscript"/>
        <sz val="10"/>
        <color theme="1"/>
        <rFont val="Arial"/>
        <family val="2"/>
      </rPr>
      <t>3</t>
    </r>
  </si>
  <si>
    <t>100% or 
100% 95% of 10-min averages</t>
  </si>
  <si>
    <t>n/a</t>
  </si>
  <si>
    <t xml:space="preserve">Plant outage
NDT inspection
Grate headers replaced
Grate furnace Joggles replaced
Urea injection ports replaced with inconel
Final economiser bottom bundle replaced with new
Shredder cutting table replaced with new
A number of superheater tubes and rows replaced
Bottom ash draglink conveyor, new chain and scrappers, guide rails,sprockets and belloy plates replaced
Baghouse bag filters clean
AD belly plates and throat wear strip repairs, new hot water hose fitted
Pressure systems &amp; manual isolation valves inpsections &amp; replacement
Turbine borescope inpsection
Calibration of pyrometers, thermocouples, pressure transmitters
Refuse cranes load calibration &amp; inpsection of all load &amp; beems
N2O &amp; CO2 continious emissions monitoring analysers BS EN 14181 calibration
</t>
  </si>
  <si>
    <t>CEM data</t>
  </si>
  <si>
    <t>2017 WRAP data</t>
  </si>
  <si>
    <t>Jon Philpin, EA ERP Installations Officer</t>
  </si>
  <si>
    <t>Oxides of Nitrogen emissions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</si>
</sst>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 #,##0.00_-;_-* &quot;-&quot;??_-;_-@_-"/>
    <numFmt numFmtId="164" formatCode="_-* #,##0_-;\-* #,##0_-;_-* &quot;-&quot;??_-;_-@_-"/>
    <numFmt numFmtId="165" formatCode="0.0%"/>
    <numFmt numFmtId="166" formatCode="_-* #,##0.0_-;\-* #,##0.0_-;_-* &quot;-&quot;??_-;_-@_-"/>
    <numFmt numFmtId="167" formatCode="[$-F800]dddd\,\ mmmm\ dd\,\ yyyy"/>
    <numFmt numFmtId="168" formatCode="#,##0.0"/>
    <numFmt numFmtId="169" formatCode="0.0"/>
    <numFmt numFmtId="170" formatCode="0.000000"/>
  </numFmts>
  <fonts count="41" x14ac:knownFonts="1">
    <font>
      <sz val="11"/>
      <color theme="1"/>
      <name val="Calibri"/>
      <family val="2"/>
      <scheme val="minor"/>
    </font>
    <font>
      <sz val="10"/>
      <color theme="1"/>
      <name val="Arial"/>
      <family val="2"/>
    </font>
    <font>
      <sz val="12"/>
      <color theme="1"/>
      <name val="Arial"/>
      <family val="2"/>
    </font>
    <font>
      <sz val="10"/>
      <color theme="1"/>
      <name val="Arial"/>
      <family val="2"/>
    </font>
    <font>
      <sz val="10"/>
      <color theme="1"/>
      <name val="Arial"/>
      <family val="2"/>
    </font>
    <font>
      <sz val="10"/>
      <color theme="1"/>
      <name val="Arial"/>
      <family val="2"/>
    </font>
    <font>
      <sz val="12"/>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b/>
      <sz val="12"/>
      <color rgb="FF00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sz val="9"/>
      <name val="Arial"/>
      <family val="2"/>
    </font>
    <font>
      <sz val="9"/>
      <color rgb="FF000000"/>
      <name val="Arial"/>
      <family val="2"/>
    </font>
    <font>
      <b/>
      <sz val="9"/>
      <color theme="1"/>
      <name val="Arial"/>
      <family val="2"/>
    </font>
    <font>
      <i/>
      <sz val="11"/>
      <color rgb="FFFF0000"/>
      <name val="Arial"/>
      <family val="2"/>
    </font>
    <font>
      <u/>
      <sz val="11"/>
      <color theme="10"/>
      <name val="Calibri"/>
      <family val="2"/>
      <scheme val="minor"/>
    </font>
  </fonts>
  <fills count="10">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
      <patternFill patternType="solid">
        <fgColor theme="0" tint="-0.249977111117893"/>
        <bgColor indexed="64"/>
      </patternFill>
    </fill>
    <fill>
      <patternFill patternType="solid">
        <fgColor theme="2" tint="-0.249977111117893"/>
        <bgColor indexed="64"/>
      </patternFill>
    </fill>
  </fills>
  <borders count="18">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s>
  <cellStyleXfs count="4">
    <xf numFmtId="0" fontId="0" fillId="0" borderId="0"/>
    <xf numFmtId="43" fontId="7" fillId="0" borderId="0" applyFont="0" applyFill="0" applyBorder="0" applyAlignment="0" applyProtection="0"/>
    <xf numFmtId="9" fontId="7" fillId="0" borderId="0" applyFont="0" applyFill="0" applyBorder="0" applyAlignment="0" applyProtection="0"/>
    <xf numFmtId="0" fontId="40" fillId="0" borderId="0" applyNumberFormat="0" applyFill="0" applyBorder="0" applyAlignment="0" applyProtection="0"/>
  </cellStyleXfs>
  <cellXfs count="425">
    <xf numFmtId="0" fontId="0" fillId="0" borderId="0" xfId="0"/>
    <xf numFmtId="0" fontId="8" fillId="0" borderId="0" xfId="0" applyFont="1"/>
    <xf numFmtId="0" fontId="9" fillId="0" borderId="0" xfId="0" applyFont="1"/>
    <xf numFmtId="0" fontId="10" fillId="0" borderId="0" xfId="0" applyFont="1"/>
    <xf numFmtId="0" fontId="10" fillId="2" borderId="2" xfId="0" applyFont="1" applyFill="1" applyBorder="1" applyAlignment="1">
      <alignment horizontal="center"/>
    </xf>
    <xf numFmtId="0" fontId="11" fillId="0" borderId="2" xfId="0" applyFont="1" applyBorder="1" applyAlignment="1">
      <alignment horizontal="center"/>
    </xf>
    <xf numFmtId="0" fontId="11" fillId="0" borderId="2" xfId="0" applyFont="1" applyBorder="1"/>
    <xf numFmtId="0" fontId="12" fillId="0" borderId="0" xfId="0" applyFont="1"/>
    <xf numFmtId="0" fontId="13" fillId="0" borderId="0" xfId="0" applyFont="1"/>
    <xf numFmtId="0" fontId="9" fillId="2" borderId="0" xfId="0" applyFont="1" applyFill="1"/>
    <xf numFmtId="0" fontId="9" fillId="0" borderId="0" xfId="0" applyFont="1" applyAlignment="1">
      <alignment horizontal="left"/>
    </xf>
    <xf numFmtId="0" fontId="11" fillId="0" borderId="0" xfId="0" applyFont="1"/>
    <xf numFmtId="0" fontId="14" fillId="0" borderId="2" xfId="0" applyFont="1" applyBorder="1" applyAlignment="1">
      <alignment horizontal="center"/>
    </xf>
    <xf numFmtId="0" fontId="14" fillId="0" borderId="2" xfId="0" applyFont="1" applyBorder="1"/>
    <xf numFmtId="0" fontId="15" fillId="2" borderId="2" xfId="0" applyFont="1" applyFill="1" applyBorder="1" applyAlignment="1">
      <alignment horizontal="center"/>
    </xf>
    <xf numFmtId="0" fontId="15" fillId="2" borderId="2" xfId="0" applyFont="1" applyFill="1" applyBorder="1" applyAlignment="1">
      <alignment horizontal="left"/>
    </xf>
    <xf numFmtId="0" fontId="15" fillId="0" borderId="0" xfId="0" applyFont="1"/>
    <xf numFmtId="0" fontId="14" fillId="0" borderId="2" xfId="0" applyFont="1" applyBorder="1" applyAlignment="1">
      <alignment horizontal="center" vertical="top"/>
    </xf>
    <xf numFmtId="0" fontId="14" fillId="0" borderId="2" xfId="0" applyFont="1" applyBorder="1" applyAlignment="1">
      <alignment vertical="top"/>
    </xf>
    <xf numFmtId="0" fontId="15" fillId="2" borderId="2" xfId="0" applyFont="1" applyFill="1" applyBorder="1" applyAlignment="1">
      <alignment horizontal="center" vertical="top"/>
    </xf>
    <xf numFmtId="0" fontId="14" fillId="0" borderId="0" xfId="0" applyFont="1"/>
    <xf numFmtId="0" fontId="15" fillId="0" borderId="0" xfId="0" applyFont="1" applyAlignment="1">
      <alignment horizontal="center"/>
    </xf>
    <xf numFmtId="0" fontId="16" fillId="0" borderId="0" xfId="0" applyFont="1"/>
    <xf numFmtId="0" fontId="10" fillId="0" borderId="6" xfId="0" applyFont="1" applyBorder="1"/>
    <xf numFmtId="164" fontId="10" fillId="2" borderId="7" xfId="1" applyNumberFormat="1" applyFont="1" applyFill="1" applyBorder="1"/>
    <xf numFmtId="0" fontId="10" fillId="3" borderId="7" xfId="0" applyFont="1" applyFill="1" applyBorder="1" applyAlignment="1">
      <alignment vertical="center"/>
    </xf>
    <xf numFmtId="0" fontId="10" fillId="0" borderId="11" xfId="0" applyFont="1" applyBorder="1"/>
    <xf numFmtId="0" fontId="10" fillId="2" borderId="12" xfId="0" applyFont="1" applyFill="1" applyBorder="1" applyAlignment="1">
      <alignment horizontal="center" vertical="center"/>
    </xf>
    <xf numFmtId="0" fontId="10" fillId="0" borderId="12" xfId="0" applyFont="1" applyBorder="1"/>
    <xf numFmtId="0" fontId="10" fillId="2" borderId="12" xfId="0" applyFont="1" applyFill="1" applyBorder="1" applyAlignment="1">
      <alignment horizontal="center"/>
    </xf>
    <xf numFmtId="0" fontId="11" fillId="0" borderId="12" xfId="0" applyFont="1" applyBorder="1"/>
    <xf numFmtId="0" fontId="10" fillId="0" borderId="13" xfId="0" applyFont="1" applyBorder="1" applyAlignment="1">
      <alignment horizontal="center"/>
    </xf>
    <xf numFmtId="0" fontId="15" fillId="0" borderId="3" xfId="0" applyFont="1" applyBorder="1"/>
    <xf numFmtId="0" fontId="15" fillId="0" borderId="4" xfId="0" applyFont="1" applyBorder="1" applyAlignment="1">
      <alignment horizontal="center"/>
    </xf>
    <xf numFmtId="0" fontId="14" fillId="0" borderId="4" xfId="0" applyFont="1" applyBorder="1" applyAlignment="1">
      <alignment horizontal="center"/>
    </xf>
    <xf numFmtId="0" fontId="15" fillId="0" borderId="5" xfId="0" applyFont="1" applyBorder="1" applyAlignment="1">
      <alignment horizontal="center"/>
    </xf>
    <xf numFmtId="0" fontId="15" fillId="0" borderId="6" xfId="0" applyFont="1" applyBorder="1" applyAlignment="1">
      <alignment vertical="center"/>
    </xf>
    <xf numFmtId="164" fontId="15" fillId="2" borderId="7" xfId="1" applyNumberFormat="1" applyFont="1" applyFill="1" applyBorder="1" applyAlignment="1">
      <alignment horizontal="center"/>
    </xf>
    <xf numFmtId="164" fontId="14" fillId="0" borderId="7" xfId="1" applyNumberFormat="1" applyFont="1" applyBorder="1" applyAlignment="1">
      <alignment horizontal="center"/>
    </xf>
    <xf numFmtId="165" fontId="15" fillId="0" borderId="10" xfId="2" applyNumberFormat="1" applyFont="1" applyBorder="1" applyAlignment="1">
      <alignment horizontal="center"/>
    </xf>
    <xf numFmtId="0" fontId="15" fillId="0" borderId="9" xfId="0" applyFont="1" applyBorder="1" applyAlignment="1">
      <alignment vertical="center"/>
    </xf>
    <xf numFmtId="164" fontId="15" fillId="2" borderId="0" xfId="1" applyNumberFormat="1" applyFont="1" applyFill="1" applyAlignment="1">
      <alignment horizontal="center"/>
    </xf>
    <xf numFmtId="164" fontId="14" fillId="0" borderId="0" xfId="1" applyNumberFormat="1" applyFont="1" applyAlignment="1">
      <alignment horizontal="center"/>
    </xf>
    <xf numFmtId="164" fontId="15" fillId="2" borderId="12" xfId="1" applyNumberFormat="1" applyFont="1" applyFill="1" applyBorder="1" applyAlignment="1">
      <alignment horizontal="center"/>
    </xf>
    <xf numFmtId="164" fontId="14" fillId="0" borderId="12" xfId="1" applyNumberFormat="1" applyFont="1" applyBorder="1" applyAlignment="1">
      <alignment horizontal="center"/>
    </xf>
    <xf numFmtId="0" fontId="14" fillId="0" borderId="0" xfId="0" applyFont="1" applyAlignment="1">
      <alignment horizontal="center"/>
    </xf>
    <xf numFmtId="0" fontId="15" fillId="0" borderId="7" xfId="0" applyFont="1" applyBorder="1" applyAlignment="1">
      <alignment horizontal="center"/>
    </xf>
    <xf numFmtId="0" fontId="14" fillId="0" borderId="7" xfId="0" applyFont="1" applyBorder="1" applyAlignment="1">
      <alignment horizontal="center"/>
    </xf>
    <xf numFmtId="0" fontId="15" fillId="0" borderId="8" xfId="0" applyFont="1" applyBorder="1" applyAlignment="1">
      <alignment horizontal="center"/>
    </xf>
    <xf numFmtId="0" fontId="15" fillId="0" borderId="6" xfId="0" applyFont="1" applyBorder="1"/>
    <xf numFmtId="164" fontId="15" fillId="0" borderId="8" xfId="0" applyNumberFormat="1" applyFont="1" applyBorder="1" applyAlignment="1">
      <alignment horizontal="center"/>
    </xf>
    <xf numFmtId="0" fontId="15" fillId="0" borderId="9" xfId="0" applyFont="1" applyBorder="1"/>
    <xf numFmtId="164" fontId="15" fillId="0" borderId="10" xfId="0" applyNumberFormat="1" applyFont="1" applyBorder="1" applyAlignment="1">
      <alignment horizontal="center"/>
    </xf>
    <xf numFmtId="0" fontId="15" fillId="0" borderId="0" xfId="0" applyFont="1" applyAlignment="1">
      <alignment horizontal="center" vertical="center"/>
    </xf>
    <xf numFmtId="165" fontId="15" fillId="0" borderId="0" xfId="2" applyNumberFormat="1" applyFont="1" applyAlignment="1">
      <alignment horizontal="center" vertical="center"/>
    </xf>
    <xf numFmtId="0" fontId="15" fillId="0" borderId="11" xfId="0" applyFont="1" applyBorder="1"/>
    <xf numFmtId="0" fontId="15" fillId="0" borderId="12" xfId="0" applyFont="1" applyBorder="1"/>
    <xf numFmtId="0" fontId="15" fillId="0" borderId="6" xfId="0" applyFont="1" applyBorder="1" applyAlignment="1">
      <alignment horizontal="center" vertical="center"/>
    </xf>
    <xf numFmtId="0" fontId="15" fillId="0" borderId="8" xfId="0" quotePrefix="1" applyFont="1" applyBorder="1" applyAlignment="1">
      <alignment horizontal="center"/>
    </xf>
    <xf numFmtId="165" fontId="15" fillId="0" borderId="8" xfId="2" applyNumberFormat="1" applyFont="1" applyBorder="1" applyAlignment="1">
      <alignment horizontal="center"/>
    </xf>
    <xf numFmtId="0" fontId="15" fillId="2" borderId="9" xfId="0" applyFont="1" applyFill="1" applyBorder="1"/>
    <xf numFmtId="0" fontId="15" fillId="2" borderId="11" xfId="0" applyFont="1" applyFill="1" applyBorder="1"/>
    <xf numFmtId="165" fontId="15" fillId="0" borderId="13" xfId="2" applyNumberFormat="1" applyFont="1" applyBorder="1" applyAlignment="1">
      <alignment horizontal="center"/>
    </xf>
    <xf numFmtId="0" fontId="15" fillId="0" borderId="3" xfId="0" applyFont="1" applyBorder="1" applyAlignment="1">
      <alignment horizontal="center" vertical="center"/>
    </xf>
    <xf numFmtId="43" fontId="15" fillId="0" borderId="10" xfId="0" applyNumberFormat="1" applyFont="1" applyBorder="1" applyAlignment="1">
      <alignment horizontal="center" vertical="center"/>
    </xf>
    <xf numFmtId="0" fontId="15" fillId="2" borderId="12" xfId="0" applyFont="1" applyFill="1" applyBorder="1" applyAlignment="1">
      <alignment horizontal="center" vertical="center"/>
    </xf>
    <xf numFmtId="0" fontId="15" fillId="0" borderId="6" xfId="0" applyFont="1" applyBorder="1" applyAlignment="1">
      <alignment horizontal="center"/>
    </xf>
    <xf numFmtId="10" fontId="15" fillId="0" borderId="10" xfId="2" applyNumberFormat="1" applyFont="1" applyBorder="1" applyAlignment="1">
      <alignment horizontal="center"/>
    </xf>
    <xf numFmtId="0" fontId="15" fillId="0" borderId="12" xfId="0" applyFont="1" applyBorder="1" applyAlignment="1">
      <alignment horizontal="center"/>
    </xf>
    <xf numFmtId="164" fontId="15" fillId="0" borderId="13" xfId="0" applyNumberFormat="1" applyFont="1" applyBorder="1" applyAlignment="1">
      <alignment horizontal="center"/>
    </xf>
    <xf numFmtId="0" fontId="8" fillId="0" borderId="0" xfId="0" applyFont="1" applyAlignment="1">
      <alignment horizontal="right"/>
    </xf>
    <xf numFmtId="0" fontId="8" fillId="0" borderId="0" xfId="0" applyFont="1" applyAlignment="1">
      <alignment vertical="center"/>
    </xf>
    <xf numFmtId="0" fontId="10" fillId="0" borderId="0" xfId="0" applyFont="1" applyAlignment="1">
      <alignment horizontal="center"/>
    </xf>
    <xf numFmtId="0" fontId="18" fillId="4" borderId="2" xfId="0" applyFont="1" applyFill="1" applyBorder="1" applyAlignment="1">
      <alignment horizontal="center" vertical="center" wrapText="1"/>
    </xf>
    <xf numFmtId="0" fontId="15" fillId="0" borderId="2" xfId="0" applyFont="1" applyBorder="1" applyAlignment="1">
      <alignment horizontal="left" vertical="center" wrapText="1"/>
    </xf>
    <xf numFmtId="0" fontId="15" fillId="2" borderId="2" xfId="0" applyFont="1" applyFill="1" applyBorder="1" applyAlignment="1">
      <alignment horizontal="center" vertical="center" wrapText="1"/>
    </xf>
    <xf numFmtId="0" fontId="15" fillId="2" borderId="2" xfId="0" applyFont="1" applyFill="1" applyBorder="1" applyAlignment="1">
      <alignment vertical="center" wrapText="1"/>
    </xf>
    <xf numFmtId="0" fontId="15" fillId="0" borderId="2" xfId="0" applyFont="1" applyBorder="1" applyAlignment="1">
      <alignment vertical="center" wrapText="1"/>
    </xf>
    <xf numFmtId="0" fontId="15" fillId="0" borderId="0" xfId="0" applyFont="1" applyAlignment="1">
      <alignment vertical="center"/>
    </xf>
    <xf numFmtId="0" fontId="18" fillId="4" borderId="6" xfId="0" applyFont="1" applyFill="1" applyBorder="1" applyAlignment="1">
      <alignment vertical="center" wrapText="1"/>
    </xf>
    <xf numFmtId="0" fontId="18" fillId="4" borderId="8" xfId="0" applyFont="1" applyFill="1" applyBorder="1" applyAlignment="1">
      <alignment vertical="center" wrapText="1"/>
    </xf>
    <xf numFmtId="0" fontId="18" fillId="4" borderId="1" xfId="0" applyFont="1" applyFill="1" applyBorder="1" applyAlignment="1">
      <alignment horizontal="center" vertical="center" wrapText="1"/>
    </xf>
    <xf numFmtId="0" fontId="18" fillId="4" borderId="1" xfId="0" applyFont="1" applyFill="1" applyBorder="1" applyAlignment="1">
      <alignment vertical="center" wrapText="1"/>
    </xf>
    <xf numFmtId="4" fontId="15" fillId="0" borderId="2" xfId="0" applyNumberFormat="1" applyFont="1" applyBorder="1" applyAlignment="1">
      <alignment horizontal="center" vertical="center" wrapText="1"/>
    </xf>
    <xf numFmtId="4" fontId="15" fillId="2" borderId="2" xfId="0" applyNumberFormat="1" applyFont="1" applyFill="1" applyBorder="1" applyAlignment="1">
      <alignment horizontal="center" vertical="center" wrapText="1"/>
    </xf>
    <xf numFmtId="0" fontId="10" fillId="0" borderId="0" xfId="0" applyFont="1" applyAlignment="1">
      <alignment horizontal="left" vertical="top" wrapText="1"/>
    </xf>
    <xf numFmtId="0" fontId="18" fillId="4" borderId="2" xfId="0" applyFont="1" applyFill="1" applyBorder="1" applyAlignment="1">
      <alignment vertical="center" wrapText="1"/>
    </xf>
    <xf numFmtId="0" fontId="9" fillId="2" borderId="2" xfId="0" applyFont="1" applyFill="1" applyBorder="1"/>
    <xf numFmtId="0" fontId="19" fillId="0" borderId="12" xfId="0" applyFont="1" applyBorder="1"/>
    <xf numFmtId="0" fontId="10" fillId="0" borderId="0" xfId="0" applyFont="1" applyAlignment="1">
      <alignment vertical="center"/>
    </xf>
    <xf numFmtId="0" fontId="14" fillId="0" borderId="2" xfId="0" applyFont="1" applyBorder="1" applyAlignment="1">
      <alignment horizontal="center" vertical="center" wrapText="1"/>
    </xf>
    <xf numFmtId="14" fontId="15" fillId="2" borderId="2" xfId="0" applyNumberFormat="1" applyFont="1" applyFill="1" applyBorder="1" applyAlignment="1">
      <alignment horizontal="left"/>
    </xf>
    <xf numFmtId="0" fontId="9" fillId="0" borderId="0" xfId="0" applyFont="1" applyAlignment="1">
      <alignment horizontal="left" vertical="center" wrapText="1"/>
    </xf>
    <xf numFmtId="0" fontId="11" fillId="0" borderId="3" xfId="0" applyFont="1" applyBorder="1" applyAlignment="1">
      <alignment vertical="center"/>
    </xf>
    <xf numFmtId="0" fontId="11" fillId="0" borderId="4" xfId="0" applyFont="1" applyBorder="1" applyAlignment="1">
      <alignment vertical="center"/>
    </xf>
    <xf numFmtId="0" fontId="11" fillId="0" borderId="5" xfId="0" applyFont="1" applyBorder="1" applyAlignment="1">
      <alignment vertical="center"/>
    </xf>
    <xf numFmtId="0" fontId="11" fillId="0" borderId="6" xfId="0" applyFont="1" applyBorder="1"/>
    <xf numFmtId="0" fontId="9" fillId="0" borderId="7" xfId="0" applyFont="1" applyBorder="1"/>
    <xf numFmtId="0" fontId="9" fillId="0" borderId="8" xfId="0" applyFont="1" applyBorder="1"/>
    <xf numFmtId="0" fontId="9" fillId="0" borderId="11" xfId="0" applyFont="1" applyBorder="1"/>
    <xf numFmtId="0" fontId="9" fillId="0" borderId="12" xfId="0" applyFont="1" applyBorder="1"/>
    <xf numFmtId="0" fontId="9" fillId="0" borderId="13" xfId="0" applyFont="1" applyBorder="1"/>
    <xf numFmtId="0" fontId="11" fillId="0" borderId="3" xfId="0" applyFont="1" applyBorder="1"/>
    <xf numFmtId="0" fontId="9" fillId="0" borderId="4" xfId="0" applyFont="1" applyBorder="1"/>
    <xf numFmtId="0" fontId="9" fillId="0" borderId="5" xfId="0" applyFont="1" applyBorder="1"/>
    <xf numFmtId="0" fontId="8" fillId="0" borderId="3" xfId="0" applyFont="1" applyBorder="1"/>
    <xf numFmtId="0" fontId="15" fillId="0" borderId="2" xfId="0" applyFont="1" applyBorder="1" applyAlignment="1">
      <alignment horizontal="center"/>
    </xf>
    <xf numFmtId="0" fontId="14" fillId="0" borderId="2" xfId="0" applyFont="1" applyBorder="1" applyAlignment="1">
      <alignment horizontal="center" vertical="center"/>
    </xf>
    <xf numFmtId="0" fontId="15" fillId="0" borderId="2" xfId="0" applyFont="1" applyBorder="1" applyAlignment="1">
      <alignment horizontal="center" vertical="center" wrapText="1"/>
    </xf>
    <xf numFmtId="0" fontId="15" fillId="5" borderId="2" xfId="0" applyFont="1" applyFill="1" applyBorder="1" applyAlignment="1">
      <alignment horizontal="center" vertical="center" wrapText="1"/>
    </xf>
    <xf numFmtId="0" fontId="11" fillId="0" borderId="2" xfId="0" applyFont="1" applyBorder="1" applyAlignment="1">
      <alignment horizontal="center" vertical="center" wrapText="1"/>
    </xf>
    <xf numFmtId="0" fontId="20" fillId="0" borderId="0" xfId="0" applyFont="1"/>
    <xf numFmtId="9" fontId="15" fillId="0" borderId="2" xfId="0" applyNumberFormat="1" applyFont="1" applyBorder="1" applyAlignment="1">
      <alignment horizontal="center" vertical="center" wrapText="1"/>
    </xf>
    <xf numFmtId="0" fontId="21" fillId="0" borderId="2" xfId="0" applyFont="1" applyBorder="1" applyAlignment="1">
      <alignment horizontal="center" vertical="center" wrapText="1"/>
    </xf>
    <xf numFmtId="0" fontId="10" fillId="0" borderId="0" xfId="0" applyFont="1" applyAlignment="1">
      <alignment horizontal="center" vertical="center"/>
    </xf>
    <xf numFmtId="0" fontId="10" fillId="0" borderId="0" xfId="0" applyFont="1" applyAlignment="1">
      <alignment horizontal="center" vertical="center" wrapText="1"/>
    </xf>
    <xf numFmtId="0" fontId="11" fillId="0" borderId="0" xfId="0" applyFont="1" applyAlignment="1">
      <alignment vertical="top"/>
    </xf>
    <xf numFmtId="0" fontId="11" fillId="0" borderId="2" xfId="0" applyFont="1" applyBorder="1" applyAlignment="1">
      <alignment horizontal="center" vertical="center"/>
    </xf>
    <xf numFmtId="0" fontId="10" fillId="0" borderId="2" xfId="0" applyFont="1" applyBorder="1"/>
    <xf numFmtId="0" fontId="23" fillId="0" borderId="2" xfId="0" applyFont="1" applyBorder="1" applyAlignment="1">
      <alignment horizontal="center"/>
    </xf>
    <xf numFmtId="0" fontId="10" fillId="5" borderId="2" xfId="0" applyFont="1" applyFill="1" applyBorder="1" applyAlignment="1">
      <alignment horizontal="center"/>
    </xf>
    <xf numFmtId="0" fontId="11" fillId="0" borderId="2" xfId="0" applyFont="1" applyBorder="1" applyAlignment="1">
      <alignment horizontal="left" vertical="center"/>
    </xf>
    <xf numFmtId="0" fontId="10" fillId="0" borderId="2" xfId="0" applyFont="1" applyBorder="1" applyAlignment="1">
      <alignment horizontal="left"/>
    </xf>
    <xf numFmtId="0" fontId="11" fillId="0" borderId="1" xfId="0" applyFont="1" applyBorder="1" applyAlignment="1">
      <alignment horizontal="center" vertical="center" wrapText="1"/>
    </xf>
    <xf numFmtId="0" fontId="11" fillId="0" borderId="0" xfId="0" applyFont="1" applyAlignment="1">
      <alignment vertical="center"/>
    </xf>
    <xf numFmtId="0" fontId="23" fillId="5" borderId="2" xfId="0" applyFont="1" applyFill="1" applyBorder="1" applyAlignment="1">
      <alignment horizontal="center"/>
    </xf>
    <xf numFmtId="0" fontId="10" fillId="0" borderId="8" xfId="0" applyFont="1" applyBorder="1" applyAlignment="1">
      <alignment horizontal="left"/>
    </xf>
    <xf numFmtId="0" fontId="25" fillId="0" borderId="0" xfId="0" applyFont="1"/>
    <xf numFmtId="164" fontId="15" fillId="2" borderId="0" xfId="1" applyNumberFormat="1" applyFont="1" applyFill="1" applyBorder="1" applyAlignment="1">
      <alignment horizontal="center"/>
    </xf>
    <xf numFmtId="0" fontId="15" fillId="7" borderId="9" xfId="0" applyFont="1" applyFill="1" applyBorder="1" applyAlignment="1">
      <alignment vertical="center"/>
    </xf>
    <xf numFmtId="0" fontId="10" fillId="0" borderId="9" xfId="0" applyFont="1" applyBorder="1"/>
    <xf numFmtId="0" fontId="27" fillId="0" borderId="0" xfId="0" applyFont="1"/>
    <xf numFmtId="0" fontId="28" fillId="0" borderId="0" xfId="0" applyFont="1"/>
    <xf numFmtId="0" fontId="29" fillId="0" borderId="0" xfId="0" applyFont="1"/>
    <xf numFmtId="0" fontId="11" fillId="0" borderId="0" xfId="0" applyFont="1" applyAlignment="1">
      <alignment horizontal="center"/>
    </xf>
    <xf numFmtId="0" fontId="31" fillId="0" borderId="0" xfId="0" applyFont="1"/>
    <xf numFmtId="0" fontId="32" fillId="0" borderId="0" xfId="0" applyFont="1"/>
    <xf numFmtId="0" fontId="33" fillId="0" borderId="0" xfId="0" applyFont="1"/>
    <xf numFmtId="0" fontId="28" fillId="0" borderId="0" xfId="0" applyFont="1" applyAlignment="1">
      <alignment horizontal="right"/>
    </xf>
    <xf numFmtId="0" fontId="34" fillId="0" borderId="0" xfId="0" applyFont="1"/>
    <xf numFmtId="0" fontId="9" fillId="0" borderId="0" xfId="0" applyFont="1" applyAlignment="1">
      <alignment vertical="top" wrapText="1"/>
    </xf>
    <xf numFmtId="0" fontId="35" fillId="0" borderId="0" xfId="0" applyFont="1"/>
    <xf numFmtId="0" fontId="11" fillId="0" borderId="11" xfId="0" applyFont="1" applyBorder="1" applyAlignment="1">
      <alignment horizontal="left" vertical="top" wrapText="1"/>
    </xf>
    <xf numFmtId="0" fontId="11" fillId="0" borderId="12" xfId="0" applyFont="1" applyBorder="1" applyAlignment="1">
      <alignment horizontal="left" vertical="top" wrapText="1"/>
    </xf>
    <xf numFmtId="0" fontId="11" fillId="0" borderId="13" xfId="0" applyFont="1" applyBorder="1" applyAlignment="1">
      <alignment horizontal="left" vertical="top" wrapText="1"/>
    </xf>
    <xf numFmtId="17" fontId="9" fillId="0" borderId="0" xfId="0" applyNumberFormat="1" applyFont="1"/>
    <xf numFmtId="0" fontId="5" fillId="0" borderId="9" xfId="0" applyFont="1" applyBorder="1"/>
    <xf numFmtId="43" fontId="15" fillId="5" borderId="10" xfId="0" applyNumberFormat="1" applyFont="1" applyFill="1" applyBorder="1" applyAlignment="1">
      <alignment horizontal="center" vertical="center"/>
    </xf>
    <xf numFmtId="43" fontId="15" fillId="5" borderId="13" xfId="0" applyNumberFormat="1" applyFont="1" applyFill="1" applyBorder="1" applyAlignment="1">
      <alignment horizontal="center" vertical="center"/>
    </xf>
    <xf numFmtId="0" fontId="5" fillId="0" borderId="0" xfId="0" applyFont="1" applyAlignment="1">
      <alignment horizontal="center"/>
    </xf>
    <xf numFmtId="0" fontId="5" fillId="0" borderId="9" xfId="0" applyFont="1" applyBorder="1" applyAlignment="1">
      <alignment vertical="center"/>
    </xf>
    <xf numFmtId="0" fontId="16" fillId="0" borderId="0" xfId="0" applyFont="1" applyAlignment="1">
      <alignment horizontal="center"/>
    </xf>
    <xf numFmtId="0" fontId="4" fillId="0" borderId="9" xfId="0" applyFont="1" applyBorder="1"/>
    <xf numFmtId="165" fontId="4" fillId="0" borderId="10" xfId="2" quotePrefix="1" applyNumberFormat="1" applyFont="1" applyBorder="1" applyAlignment="1">
      <alignment horizontal="center"/>
    </xf>
    <xf numFmtId="0" fontId="15" fillId="0" borderId="12" xfId="0" applyFont="1" applyBorder="1" applyAlignment="1">
      <alignment horizontal="center" vertical="center" textRotation="90"/>
    </xf>
    <xf numFmtId="164" fontId="14" fillId="0" borderId="0" xfId="1" applyNumberFormat="1" applyFont="1" applyBorder="1" applyAlignment="1">
      <alignment horizontal="center"/>
    </xf>
    <xf numFmtId="164" fontId="14" fillId="2" borderId="12" xfId="1" applyNumberFormat="1" applyFont="1" applyFill="1" applyBorder="1" applyAlignment="1">
      <alignment horizontal="center"/>
    </xf>
    <xf numFmtId="165" fontId="15" fillId="0" borderId="10" xfId="2" applyNumberFormat="1" applyFont="1" applyFill="1" applyBorder="1" applyAlignment="1">
      <alignment horizontal="center"/>
    </xf>
    <xf numFmtId="0" fontId="14" fillId="0" borderId="9" xfId="0" applyFont="1" applyBorder="1" applyAlignment="1">
      <alignment vertical="center"/>
    </xf>
    <xf numFmtId="0" fontId="14" fillId="0" borderId="11" xfId="0" applyFont="1" applyBorder="1" applyAlignment="1">
      <alignment vertical="center"/>
    </xf>
    <xf numFmtId="0" fontId="2" fillId="0" borderId="0" xfId="0" applyFont="1"/>
    <xf numFmtId="0" fontId="2" fillId="0" borderId="2" xfId="0" applyFont="1" applyBorder="1" applyAlignment="1">
      <alignment vertical="top" wrapText="1"/>
    </xf>
    <xf numFmtId="0" fontId="2" fillId="0" borderId="0" xfId="0" applyFont="1" applyAlignment="1">
      <alignment vertical="top" wrapText="1"/>
    </xf>
    <xf numFmtId="0" fontId="2" fillId="0" borderId="0" xfId="0" applyFont="1" applyAlignment="1">
      <alignment vertical="top"/>
    </xf>
    <xf numFmtId="166" fontId="15" fillId="2" borderId="12" xfId="0" applyNumberFormat="1" applyFont="1" applyFill="1" applyBorder="1"/>
    <xf numFmtId="0" fontId="2" fillId="0" borderId="2" xfId="0" applyFont="1" applyBorder="1" applyAlignment="1">
      <alignment horizontal="center" vertical="top"/>
    </xf>
    <xf numFmtId="0" fontId="2" fillId="0" borderId="2" xfId="0" applyFont="1" applyBorder="1" applyAlignment="1">
      <alignment horizontal="center" vertical="top" wrapText="1"/>
    </xf>
    <xf numFmtId="166" fontId="15" fillId="0" borderId="12" xfId="0" applyNumberFormat="1" applyFont="1" applyFill="1" applyBorder="1"/>
    <xf numFmtId="0" fontId="1" fillId="0" borderId="11" xfId="0" applyFont="1" applyBorder="1"/>
    <xf numFmtId="0" fontId="2" fillId="0" borderId="2" xfId="0" applyFont="1" applyBorder="1" applyAlignment="1">
      <alignment vertical="top" wrapText="1"/>
    </xf>
    <xf numFmtId="0" fontId="15" fillId="5" borderId="2" xfId="0" applyFont="1" applyFill="1" applyBorder="1" applyAlignment="1">
      <alignment horizontal="center" vertical="center" wrapText="1"/>
    </xf>
    <xf numFmtId="0" fontId="14" fillId="0" borderId="2" xfId="0" applyFont="1" applyBorder="1" applyAlignment="1">
      <alignment horizontal="center" vertical="center" wrapText="1"/>
    </xf>
    <xf numFmtId="0" fontId="14" fillId="0" borderId="3" xfId="0" applyFont="1" applyBorder="1" applyAlignment="1">
      <alignment horizontal="center" vertical="center" wrapText="1"/>
    </xf>
    <xf numFmtId="0" fontId="14" fillId="0" borderId="5" xfId="0" applyFont="1" applyBorder="1" applyAlignment="1">
      <alignment horizontal="center" vertical="center" wrapText="1"/>
    </xf>
    <xf numFmtId="0" fontId="1" fillId="2" borderId="9" xfId="0" applyFont="1" applyFill="1" applyBorder="1"/>
    <xf numFmtId="0" fontId="1" fillId="0" borderId="0" xfId="0" applyFont="1" applyAlignment="1">
      <alignment horizontal="center" vertical="center"/>
    </xf>
    <xf numFmtId="0" fontId="15" fillId="3" borderId="2" xfId="0" applyFont="1" applyFill="1" applyBorder="1" applyAlignment="1">
      <alignment vertical="center" wrapText="1"/>
    </xf>
    <xf numFmtId="0" fontId="9" fillId="3" borderId="2" xfId="0" applyFont="1" applyFill="1" applyBorder="1"/>
    <xf numFmtId="0" fontId="1" fillId="0" borderId="2" xfId="0" applyFont="1" applyBorder="1" applyAlignment="1">
      <alignment horizontal="center" vertical="center" wrapText="1"/>
    </xf>
    <xf numFmtId="0" fontId="1" fillId="5" borderId="2" xfId="0" applyFont="1" applyFill="1" applyBorder="1" applyAlignment="1">
      <alignment horizontal="center" vertical="center" wrapText="1"/>
    </xf>
    <xf numFmtId="49" fontId="1" fillId="5" borderId="2" xfId="0" applyNumberFormat="1" applyFont="1" applyFill="1" applyBorder="1" applyAlignment="1">
      <alignment horizontal="center" vertical="center" wrapText="1"/>
    </xf>
    <xf numFmtId="0" fontId="22" fillId="0" borderId="2" xfId="0" applyFont="1" applyBorder="1" applyAlignment="1">
      <alignment vertical="center" wrapText="1"/>
    </xf>
    <xf numFmtId="0" fontId="15" fillId="8" borderId="2" xfId="0" applyFont="1" applyFill="1" applyBorder="1" applyAlignment="1">
      <alignment horizontal="center" vertical="center" wrapText="1"/>
    </xf>
    <xf numFmtId="0" fontId="16" fillId="2" borderId="0" xfId="0" applyFont="1" applyFill="1" applyAlignment="1">
      <alignment horizontal="center"/>
    </xf>
    <xf numFmtId="164" fontId="15" fillId="9" borderId="0" xfId="1" applyNumberFormat="1" applyFont="1" applyFill="1" applyAlignment="1">
      <alignment horizontal="center"/>
    </xf>
    <xf numFmtId="0" fontId="15" fillId="5" borderId="2" xfId="0" applyFont="1" applyFill="1" applyBorder="1" applyAlignment="1">
      <alignment horizontal="center" vertical="center" wrapText="1"/>
    </xf>
    <xf numFmtId="0" fontId="15" fillId="3" borderId="2" xfId="0" applyFont="1" applyFill="1" applyBorder="1" applyAlignment="1">
      <alignment horizontal="center" vertical="center" wrapText="1"/>
    </xf>
    <xf numFmtId="0" fontId="1" fillId="0" borderId="2" xfId="0" applyFont="1" applyBorder="1" applyAlignment="1">
      <alignment horizontal="center"/>
    </xf>
    <xf numFmtId="2" fontId="15" fillId="5" borderId="2" xfId="0" applyNumberFormat="1" applyFont="1" applyFill="1" applyBorder="1" applyAlignment="1">
      <alignment horizontal="center" vertical="center" wrapText="1"/>
    </xf>
    <xf numFmtId="2" fontId="10" fillId="0" borderId="2" xfId="0" applyNumberFormat="1" applyFont="1" applyBorder="1" applyAlignment="1">
      <alignment horizontal="center"/>
    </xf>
    <xf numFmtId="0" fontId="2" fillId="5" borderId="2" xfId="0" applyFont="1" applyFill="1" applyBorder="1" applyAlignment="1">
      <alignment horizontal="center" vertical="top"/>
    </xf>
    <xf numFmtId="2" fontId="2" fillId="5" borderId="2" xfId="0" applyNumberFormat="1" applyFont="1" applyFill="1" applyBorder="1" applyAlignment="1">
      <alignment horizontal="center" vertical="top"/>
    </xf>
    <xf numFmtId="1" fontId="2" fillId="5" borderId="2" xfId="0" applyNumberFormat="1" applyFont="1" applyFill="1" applyBorder="1" applyAlignment="1">
      <alignment horizontal="center" vertical="top"/>
    </xf>
    <xf numFmtId="10" fontId="2" fillId="0" borderId="2" xfId="0" applyNumberFormat="1" applyFont="1" applyBorder="1" applyAlignment="1">
      <alignment horizontal="center" vertical="top"/>
    </xf>
    <xf numFmtId="0" fontId="1" fillId="2" borderId="2" xfId="0" applyFont="1" applyFill="1" applyBorder="1" applyAlignment="1">
      <alignment horizontal="center" vertical="top"/>
    </xf>
    <xf numFmtId="0" fontId="15" fillId="5" borderId="2" xfId="0" applyFont="1" applyFill="1" applyBorder="1" applyAlignment="1">
      <alignment horizontal="center" vertical="center" wrapText="1"/>
    </xf>
    <xf numFmtId="170" fontId="15" fillId="5" borderId="2" xfId="0" applyNumberFormat="1" applyFont="1" applyFill="1" applyBorder="1" applyAlignment="1">
      <alignment horizontal="center" vertical="center" wrapText="1"/>
    </xf>
    <xf numFmtId="14" fontId="19" fillId="0" borderId="12" xfId="0" applyNumberFormat="1" applyFont="1" applyBorder="1"/>
    <xf numFmtId="0" fontId="2" fillId="2" borderId="0" xfId="0" applyFont="1" applyFill="1" applyAlignment="1">
      <alignment horizontal="center"/>
    </xf>
    <xf numFmtId="0" fontId="9" fillId="2" borderId="0" xfId="0" applyFont="1" applyFill="1" applyAlignment="1">
      <alignment horizontal="center"/>
    </xf>
    <xf numFmtId="14" fontId="9" fillId="2" borderId="0" xfId="0" applyNumberFormat="1" applyFont="1" applyFill="1" applyAlignment="1">
      <alignment horizontal="center"/>
    </xf>
    <xf numFmtId="0" fontId="12" fillId="2" borderId="0" xfId="0" applyFont="1" applyFill="1" applyAlignment="1">
      <alignment horizontal="center"/>
    </xf>
    <xf numFmtId="0" fontId="40" fillId="2" borderId="0" xfId="3" applyFill="1" applyAlignment="1">
      <alignment horizontal="center"/>
    </xf>
    <xf numFmtId="0" fontId="27" fillId="0" borderId="0" xfId="0" applyFont="1" applyAlignment="1">
      <alignment horizontal="left" wrapText="1"/>
    </xf>
    <xf numFmtId="0" fontId="9" fillId="2" borderId="0" xfId="0" applyFont="1" applyFill="1" applyAlignment="1">
      <alignment horizontal="center" vertical="center"/>
    </xf>
    <xf numFmtId="0" fontId="15" fillId="0" borderId="6" xfId="0" applyFont="1" applyBorder="1" applyAlignment="1">
      <alignment horizontal="left" vertical="top" wrapText="1"/>
    </xf>
    <xf numFmtId="0" fontId="15" fillId="0" borderId="7" xfId="0" applyFont="1" applyBorder="1" applyAlignment="1">
      <alignment horizontal="left" vertical="top" wrapText="1"/>
    </xf>
    <xf numFmtId="0" fontId="15" fillId="0" borderId="8" xfId="0" applyFont="1" applyBorder="1" applyAlignment="1">
      <alignment horizontal="left" vertical="top" wrapText="1"/>
    </xf>
    <xf numFmtId="0" fontId="15" fillId="0" borderId="9" xfId="0" applyFont="1" applyBorder="1" applyAlignment="1">
      <alignment horizontal="left" vertical="top" wrapText="1"/>
    </xf>
    <xf numFmtId="0" fontId="15" fillId="0" borderId="0" xfId="0" applyFont="1" applyAlignment="1">
      <alignment horizontal="left" vertical="top" wrapText="1"/>
    </xf>
    <xf numFmtId="0" fontId="15" fillId="0" borderId="10" xfId="0" applyFont="1" applyBorder="1" applyAlignment="1">
      <alignment horizontal="left" vertical="top" wrapText="1"/>
    </xf>
    <xf numFmtId="0" fontId="15" fillId="0" borderId="11" xfId="0" applyFont="1" applyBorder="1" applyAlignment="1">
      <alignment horizontal="left" vertical="top" wrapText="1"/>
    </xf>
    <xf numFmtId="0" fontId="15" fillId="0" borderId="12" xfId="0" applyFont="1" applyBorder="1" applyAlignment="1">
      <alignment horizontal="left" vertical="top" wrapText="1"/>
    </xf>
    <xf numFmtId="0" fontId="15" fillId="0" borderId="13" xfId="0" applyFont="1" applyBorder="1" applyAlignment="1">
      <alignment horizontal="left" vertical="top" wrapText="1"/>
    </xf>
    <xf numFmtId="0" fontId="15" fillId="2" borderId="2" xfId="0" applyFont="1" applyFill="1" applyBorder="1" applyAlignment="1">
      <alignment horizontal="left" vertical="top"/>
    </xf>
    <xf numFmtId="0" fontId="1" fillId="2" borderId="2" xfId="0" applyFont="1" applyFill="1" applyBorder="1" applyAlignment="1">
      <alignment horizontal="left" vertical="top"/>
    </xf>
    <xf numFmtId="0" fontId="10" fillId="3" borderId="3" xfId="0" applyFont="1" applyFill="1" applyBorder="1" applyAlignment="1">
      <alignment horizontal="left"/>
    </xf>
    <xf numFmtId="0" fontId="10" fillId="3" borderId="4" xfId="0" applyFont="1" applyFill="1" applyBorder="1" applyAlignment="1">
      <alignment horizontal="left"/>
    </xf>
    <xf numFmtId="0" fontId="10" fillId="3" borderId="5" xfId="0" applyFont="1" applyFill="1" applyBorder="1" applyAlignment="1">
      <alignment horizontal="left"/>
    </xf>
    <xf numFmtId="0" fontId="10" fillId="2" borderId="2" xfId="0" applyFont="1" applyFill="1" applyBorder="1" applyAlignment="1">
      <alignment horizontal="left"/>
    </xf>
    <xf numFmtId="0" fontId="14" fillId="0" borderId="2" xfId="0" applyFont="1" applyBorder="1" applyAlignment="1">
      <alignment horizontal="left"/>
    </xf>
    <xf numFmtId="0" fontId="15" fillId="2" borderId="2" xfId="0" applyFont="1" applyFill="1" applyBorder="1" applyAlignment="1">
      <alignment horizontal="left"/>
    </xf>
    <xf numFmtId="0" fontId="14" fillId="0" borderId="2" xfId="0" applyFont="1" applyBorder="1" applyAlignment="1">
      <alignment horizontal="left" vertical="top"/>
    </xf>
    <xf numFmtId="0" fontId="10" fillId="3" borderId="2" xfId="0" applyFont="1" applyFill="1" applyBorder="1" applyAlignment="1">
      <alignment horizontal="left"/>
    </xf>
    <xf numFmtId="0" fontId="10" fillId="3" borderId="3" xfId="0" applyFont="1" applyFill="1" applyBorder="1" applyAlignment="1">
      <alignment horizontal="left" wrapText="1"/>
    </xf>
    <xf numFmtId="0" fontId="0" fillId="0" borderId="4" xfId="0" applyBorder="1" applyAlignment="1">
      <alignment horizontal="left" wrapText="1"/>
    </xf>
    <xf numFmtId="0" fontId="0" fillId="0" borderId="5" xfId="0" applyBorder="1" applyAlignment="1">
      <alignment horizontal="left" wrapText="1"/>
    </xf>
    <xf numFmtId="0" fontId="11" fillId="0" borderId="2" xfId="0" applyFont="1" applyBorder="1" applyAlignment="1">
      <alignment horizontal="left"/>
    </xf>
    <xf numFmtId="0" fontId="1" fillId="2" borderId="6" xfId="0" applyFont="1" applyFill="1" applyBorder="1" applyAlignment="1">
      <alignment horizontal="left" vertical="top" wrapText="1"/>
    </xf>
    <xf numFmtId="0" fontId="15" fillId="2" borderId="7" xfId="0" applyFont="1" applyFill="1" applyBorder="1" applyAlignment="1">
      <alignment horizontal="left" vertical="top" wrapText="1"/>
    </xf>
    <xf numFmtId="0" fontId="15" fillId="2" borderId="8" xfId="0" applyFont="1" applyFill="1" applyBorder="1" applyAlignment="1">
      <alignment horizontal="left" vertical="top" wrapText="1"/>
    </xf>
    <xf numFmtId="0" fontId="15" fillId="2" borderId="9" xfId="0" applyFont="1" applyFill="1" applyBorder="1" applyAlignment="1">
      <alignment horizontal="left" vertical="top" wrapText="1"/>
    </xf>
    <xf numFmtId="0" fontId="15" fillId="2" borderId="0" xfId="0" applyFont="1" applyFill="1" applyAlignment="1">
      <alignment horizontal="left" vertical="top" wrapText="1"/>
    </xf>
    <xf numFmtId="0" fontId="15" fillId="2" borderId="10" xfId="0" applyFont="1" applyFill="1" applyBorder="1" applyAlignment="1">
      <alignment horizontal="left" vertical="top" wrapText="1"/>
    </xf>
    <xf numFmtId="0" fontId="15" fillId="2" borderId="11" xfId="0" applyFont="1" applyFill="1" applyBorder="1" applyAlignment="1">
      <alignment horizontal="left" vertical="top" wrapText="1"/>
    </xf>
    <xf numFmtId="0" fontId="15" fillId="2" borderId="12" xfId="0" applyFont="1" applyFill="1" applyBorder="1" applyAlignment="1">
      <alignment horizontal="left" vertical="top" wrapText="1"/>
    </xf>
    <xf numFmtId="0" fontId="15" fillId="2" borderId="13" xfId="0" applyFont="1" applyFill="1" applyBorder="1" applyAlignment="1">
      <alignment horizontal="left" vertical="top" wrapText="1"/>
    </xf>
    <xf numFmtId="0" fontId="15" fillId="2" borderId="7" xfId="0" applyFont="1" applyFill="1" applyBorder="1" applyAlignment="1">
      <alignment horizontal="left" vertical="top"/>
    </xf>
    <xf numFmtId="0" fontId="15" fillId="2" borderId="8" xfId="0" applyFont="1" applyFill="1" applyBorder="1" applyAlignment="1">
      <alignment horizontal="left" vertical="top"/>
    </xf>
    <xf numFmtId="0" fontId="15" fillId="2" borderId="9" xfId="0" applyFont="1" applyFill="1" applyBorder="1" applyAlignment="1">
      <alignment horizontal="left" vertical="top"/>
    </xf>
    <xf numFmtId="0" fontId="15" fillId="2" borderId="0" xfId="0" applyFont="1" applyFill="1" applyAlignment="1">
      <alignment horizontal="left" vertical="top"/>
    </xf>
    <xf numFmtId="0" fontId="15" fillId="2" borderId="10" xfId="0" applyFont="1" applyFill="1" applyBorder="1" applyAlignment="1">
      <alignment horizontal="left" vertical="top"/>
    </xf>
    <xf numFmtId="0" fontId="15" fillId="2" borderId="11" xfId="0" applyFont="1" applyFill="1" applyBorder="1" applyAlignment="1">
      <alignment horizontal="left" vertical="top"/>
    </xf>
    <xf numFmtId="0" fontId="15" fillId="2" borderId="12" xfId="0" applyFont="1" applyFill="1" applyBorder="1" applyAlignment="1">
      <alignment horizontal="left" vertical="top"/>
    </xf>
    <xf numFmtId="0" fontId="15" fillId="2" borderId="13" xfId="0" applyFont="1" applyFill="1" applyBorder="1" applyAlignment="1">
      <alignment horizontal="left" vertical="top"/>
    </xf>
    <xf numFmtId="0" fontId="9" fillId="0" borderId="0" xfId="0" applyFont="1" applyAlignment="1">
      <alignment horizontal="left" vertical="top" wrapText="1"/>
    </xf>
    <xf numFmtId="0" fontId="4" fillId="0" borderId="6" xfId="0" applyFont="1" applyBorder="1" applyAlignment="1">
      <alignment horizontal="left" vertical="center" wrapText="1"/>
    </xf>
    <xf numFmtId="0" fontId="4" fillId="0" borderId="9" xfId="0" applyFont="1" applyBorder="1" applyAlignment="1">
      <alignment horizontal="left" vertical="center" wrapText="1"/>
    </xf>
    <xf numFmtId="0" fontId="16" fillId="0" borderId="0" xfId="0" applyFont="1" applyAlignment="1">
      <alignment horizontal="left" wrapText="1"/>
    </xf>
    <xf numFmtId="0" fontId="16" fillId="0" borderId="0" xfId="0" applyFont="1" applyAlignment="1">
      <alignment horizontal="left" vertical="top" wrapText="1"/>
    </xf>
    <xf numFmtId="0" fontId="15" fillId="0" borderId="7" xfId="0" applyFont="1" applyBorder="1" applyAlignment="1">
      <alignment horizontal="center" vertical="center" textRotation="90"/>
    </xf>
    <xf numFmtId="0" fontId="15" fillId="0" borderId="0" xfId="0" applyFont="1" applyAlignment="1">
      <alignment horizontal="center" vertical="center" textRotation="90"/>
    </xf>
    <xf numFmtId="0" fontId="15" fillId="0" borderId="12" xfId="0" applyFont="1" applyBorder="1" applyAlignment="1">
      <alignment horizontal="center" vertical="center" textRotation="90"/>
    </xf>
    <xf numFmtId="164" fontId="10" fillId="2" borderId="7" xfId="1" applyNumberFormat="1" applyFont="1" applyFill="1" applyBorder="1"/>
    <xf numFmtId="0" fontId="5" fillId="0" borderId="0" xfId="0" applyFont="1" applyAlignment="1">
      <alignment horizontal="center" textRotation="90"/>
    </xf>
    <xf numFmtId="0" fontId="15" fillId="0" borderId="0" xfId="0" applyFont="1" applyAlignment="1">
      <alignment horizontal="center" textRotation="90"/>
    </xf>
    <xf numFmtId="0" fontId="15" fillId="0" borderId="2" xfId="0" applyFont="1" applyBorder="1" applyAlignment="1">
      <alignment horizontal="left" vertical="center" wrapText="1"/>
    </xf>
    <xf numFmtId="0" fontId="11" fillId="0" borderId="2" xfId="0" applyFont="1" applyBorder="1" applyAlignment="1">
      <alignment horizontal="left" vertical="top" wrapText="1"/>
    </xf>
    <xf numFmtId="0" fontId="10" fillId="2" borderId="2" xfId="0" applyFont="1" applyFill="1" applyBorder="1" applyAlignment="1">
      <alignment horizontal="left" vertical="top" wrapText="1"/>
    </xf>
    <xf numFmtId="0" fontId="18" fillId="4" borderId="2" xfId="0" applyFont="1" applyFill="1" applyBorder="1" applyAlignment="1">
      <alignment horizontal="left" vertical="center" wrapText="1"/>
    </xf>
    <xf numFmtId="0" fontId="15" fillId="0" borderId="3" xfId="0" applyFont="1" applyBorder="1" applyAlignment="1">
      <alignment horizontal="left" vertical="center" wrapText="1"/>
    </xf>
    <xf numFmtId="0" fontId="15" fillId="0" borderId="4" xfId="0" applyFont="1" applyBorder="1" applyAlignment="1">
      <alignment horizontal="left" vertical="center" wrapText="1"/>
    </xf>
    <xf numFmtId="0" fontId="15" fillId="0" borderId="5" xfId="0" applyFont="1" applyBorder="1" applyAlignment="1">
      <alignment horizontal="left" vertical="center" wrapText="1"/>
    </xf>
    <xf numFmtId="0" fontId="15" fillId="0" borderId="3" xfId="0" applyFont="1" applyBorder="1" applyAlignment="1">
      <alignment horizontal="center" vertical="center" wrapText="1"/>
    </xf>
    <xf numFmtId="0" fontId="15" fillId="0" borderId="5" xfId="0" applyFont="1" applyBorder="1" applyAlignment="1">
      <alignment horizontal="center" vertical="center" wrapText="1"/>
    </xf>
    <xf numFmtId="4" fontId="15" fillId="0" borderId="3" xfId="0" applyNumberFormat="1" applyFont="1" applyBorder="1" applyAlignment="1">
      <alignment horizontal="center" vertical="center" wrapText="1"/>
    </xf>
    <xf numFmtId="4" fontId="15" fillId="0" borderId="5" xfId="0" applyNumberFormat="1" applyFont="1" applyBorder="1" applyAlignment="1">
      <alignment horizontal="center" vertical="center" wrapText="1"/>
    </xf>
    <xf numFmtId="0" fontId="15" fillId="2" borderId="3" xfId="0" applyFont="1" applyFill="1" applyBorder="1" applyAlignment="1">
      <alignment horizontal="left" vertical="center" wrapText="1"/>
    </xf>
    <xf numFmtId="0" fontId="15" fillId="2" borderId="4" xfId="0" applyFont="1" applyFill="1" applyBorder="1" applyAlignment="1">
      <alignment horizontal="left" vertical="center" wrapText="1"/>
    </xf>
    <xf numFmtId="0" fontId="15" fillId="2" borderId="5" xfId="0" applyFont="1" applyFill="1" applyBorder="1" applyAlignment="1">
      <alignment horizontal="left" vertical="center" wrapText="1"/>
    </xf>
    <xf numFmtId="0" fontId="15" fillId="2" borderId="3" xfId="0" applyFont="1" applyFill="1" applyBorder="1" applyAlignment="1">
      <alignment horizontal="center" vertical="center" wrapText="1"/>
    </xf>
    <xf numFmtId="0" fontId="15" fillId="2" borderId="5" xfId="0" applyFont="1" applyFill="1" applyBorder="1" applyAlignment="1">
      <alignment horizontal="center" vertical="center" wrapText="1"/>
    </xf>
    <xf numFmtId="4" fontId="15" fillId="2" borderId="3" xfId="0" applyNumberFormat="1" applyFont="1" applyFill="1" applyBorder="1" applyAlignment="1">
      <alignment horizontal="center" vertical="center" wrapText="1"/>
    </xf>
    <xf numFmtId="4" fontId="15" fillId="2" borderId="5" xfId="0" applyNumberFormat="1" applyFont="1" applyFill="1" applyBorder="1" applyAlignment="1">
      <alignment horizontal="center" vertical="center" wrapText="1"/>
    </xf>
    <xf numFmtId="0" fontId="18" fillId="4" borderId="9" xfId="0" applyFont="1" applyFill="1" applyBorder="1" applyAlignment="1">
      <alignment horizontal="center" vertical="center" wrapText="1"/>
    </xf>
    <xf numFmtId="0" fontId="18" fillId="4" borderId="0" xfId="0" applyFont="1" applyFill="1" applyAlignment="1">
      <alignment horizontal="center" vertical="center" wrapText="1"/>
    </xf>
    <xf numFmtId="0" fontId="18" fillId="4" borderId="10" xfId="0" applyFont="1" applyFill="1" applyBorder="1" applyAlignment="1">
      <alignment horizontal="center" vertical="center" wrapText="1"/>
    </xf>
    <xf numFmtId="0" fontId="18" fillId="4" borderId="6" xfId="0" applyFont="1" applyFill="1" applyBorder="1" applyAlignment="1">
      <alignment horizontal="center" vertical="center" wrapText="1"/>
    </xf>
    <xf numFmtId="0" fontId="18" fillId="4" borderId="8" xfId="0" applyFont="1" applyFill="1" applyBorder="1" applyAlignment="1">
      <alignment horizontal="center" vertical="center" wrapText="1"/>
    </xf>
    <xf numFmtId="0" fontId="14" fillId="0" borderId="2" xfId="0" applyFont="1" applyBorder="1" applyAlignment="1">
      <alignment vertical="center" wrapText="1"/>
    </xf>
    <xf numFmtId="168" fontId="14" fillId="0" borderId="2" xfId="0" applyNumberFormat="1" applyFont="1" applyBorder="1" applyAlignment="1">
      <alignment horizontal="center" vertical="center" wrapText="1"/>
    </xf>
    <xf numFmtId="165" fontId="15" fillId="0" borderId="2" xfId="2" applyNumberFormat="1" applyFont="1" applyBorder="1" applyAlignment="1">
      <alignment horizontal="center" vertical="center" wrapText="1"/>
    </xf>
    <xf numFmtId="0" fontId="15" fillId="2" borderId="2" xfId="0" applyFont="1" applyFill="1" applyBorder="1" applyAlignment="1">
      <alignment vertical="center" wrapText="1"/>
    </xf>
    <xf numFmtId="0" fontId="15" fillId="2" borderId="2" xfId="0" applyFont="1" applyFill="1" applyBorder="1" applyAlignment="1">
      <alignment horizontal="center" vertical="center" wrapText="1"/>
    </xf>
    <xf numFmtId="168" fontId="15" fillId="2" borderId="1" xfId="0" applyNumberFormat="1" applyFont="1" applyFill="1" applyBorder="1" applyAlignment="1">
      <alignment horizontal="center" vertical="center" wrapText="1"/>
    </xf>
    <xf numFmtId="165" fontId="15" fillId="0" borderId="1" xfId="2" applyNumberFormat="1" applyFont="1" applyBorder="1" applyAlignment="1">
      <alignment horizontal="center" vertical="center" wrapText="1"/>
    </xf>
    <xf numFmtId="0" fontId="15" fillId="0" borderId="2" xfId="0" applyFont="1" applyBorder="1" applyAlignment="1">
      <alignment vertical="center" wrapText="1"/>
    </xf>
    <xf numFmtId="168" fontId="15" fillId="0" borderId="1" xfId="0" applyNumberFormat="1" applyFont="1" applyBorder="1" applyAlignment="1">
      <alignment horizontal="center" vertical="center" wrapText="1"/>
    </xf>
    <xf numFmtId="0" fontId="1" fillId="2" borderId="2" xfId="0" applyFont="1" applyFill="1" applyBorder="1" applyAlignment="1">
      <alignment horizontal="center" vertical="center" wrapText="1"/>
    </xf>
    <xf numFmtId="4" fontId="15" fillId="0" borderId="4" xfId="0" applyNumberFormat="1" applyFont="1" applyBorder="1" applyAlignment="1">
      <alignment horizontal="center" vertical="center" wrapText="1"/>
    </xf>
    <xf numFmtId="0" fontId="15" fillId="0" borderId="4" xfId="0" applyFont="1" applyBorder="1" applyAlignment="1">
      <alignment horizontal="center" vertical="center" wrapText="1"/>
    </xf>
    <xf numFmtId="0" fontId="15" fillId="0" borderId="14" xfId="0" applyFont="1" applyBorder="1" applyAlignment="1">
      <alignment vertical="center" wrapText="1"/>
    </xf>
    <xf numFmtId="0" fontId="15" fillId="2" borderId="2" xfId="0" applyFont="1" applyFill="1" applyBorder="1" applyAlignment="1">
      <alignment horizontal="left" vertical="center" wrapText="1"/>
    </xf>
    <xf numFmtId="0" fontId="15" fillId="0" borderId="1" xfId="0" applyFont="1" applyBorder="1" applyAlignment="1">
      <alignment vertical="center" wrapText="1"/>
    </xf>
    <xf numFmtId="0" fontId="1" fillId="3" borderId="2" xfId="0" applyFont="1" applyFill="1" applyBorder="1" applyAlignment="1">
      <alignment horizontal="left" vertical="center" wrapText="1"/>
    </xf>
    <xf numFmtId="0" fontId="15" fillId="3" borderId="2" xfId="0" applyFont="1" applyFill="1" applyBorder="1" applyAlignment="1">
      <alignment horizontal="left" vertical="center" wrapText="1"/>
    </xf>
    <xf numFmtId="0" fontId="10" fillId="0" borderId="0" xfId="0" applyFont="1" applyAlignment="1">
      <alignment horizontal="left"/>
    </xf>
    <xf numFmtId="0" fontId="10" fillId="0" borderId="0" xfId="0" applyFont="1" applyAlignment="1">
      <alignment horizontal="left" vertical="top"/>
    </xf>
    <xf numFmtId="167" fontId="10" fillId="2" borderId="0" xfId="0" applyNumberFormat="1" applyFont="1" applyFill="1" applyAlignment="1">
      <alignment horizontal="center" vertical="top"/>
    </xf>
    <xf numFmtId="0" fontId="18" fillId="4" borderId="2" xfId="0" applyFont="1" applyFill="1" applyBorder="1" applyAlignment="1">
      <alignment horizontal="center" vertical="center" wrapText="1"/>
    </xf>
    <xf numFmtId="0" fontId="15" fillId="2" borderId="2" xfId="0" applyFont="1" applyFill="1" applyBorder="1" applyAlignment="1">
      <alignment horizontal="left" vertical="top" wrapText="1"/>
    </xf>
    <xf numFmtId="3" fontId="15" fillId="0" borderId="2" xfId="0" applyNumberFormat="1" applyFont="1" applyBorder="1" applyAlignment="1">
      <alignment horizontal="center" vertical="center" wrapText="1"/>
    </xf>
    <xf numFmtId="1" fontId="15" fillId="0" borderId="2" xfId="0" applyNumberFormat="1" applyFont="1" applyBorder="1" applyAlignment="1">
      <alignment horizontal="center" vertical="center"/>
    </xf>
    <xf numFmtId="3" fontId="15" fillId="3" borderId="2" xfId="0" applyNumberFormat="1" applyFont="1" applyFill="1" applyBorder="1" applyAlignment="1">
      <alignment horizontal="center" vertical="center" wrapText="1"/>
    </xf>
    <xf numFmtId="169" fontId="15" fillId="0" borderId="2" xfId="0" applyNumberFormat="1" applyFont="1" applyBorder="1" applyAlignment="1">
      <alignment horizontal="center" vertical="center"/>
    </xf>
    <xf numFmtId="0" fontId="10" fillId="0" borderId="0" xfId="0" applyFont="1" applyAlignment="1">
      <alignment horizontal="center" vertical="top"/>
    </xf>
    <xf numFmtId="167" fontId="10" fillId="0" borderId="0" xfId="0" applyNumberFormat="1" applyFont="1" applyAlignment="1">
      <alignment horizontal="center" vertical="top"/>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0" xfId="0" applyFont="1" applyAlignment="1">
      <alignment horizontal="center" vertical="center"/>
    </xf>
    <xf numFmtId="0" fontId="15" fillId="2" borderId="3" xfId="0" applyFont="1" applyFill="1" applyBorder="1" applyAlignment="1">
      <alignment horizontal="left"/>
    </xf>
    <xf numFmtId="0" fontId="14" fillId="0" borderId="2" xfId="0" applyFont="1" applyBorder="1" applyAlignment="1">
      <alignment horizontal="center" vertical="center" wrapText="1"/>
    </xf>
    <xf numFmtId="0" fontId="14" fillId="0" borderId="3" xfId="0" applyFont="1" applyBorder="1" applyAlignment="1">
      <alignment horizontal="center" vertical="center" wrapText="1"/>
    </xf>
    <xf numFmtId="0" fontId="3" fillId="2" borderId="2" xfId="0" applyFont="1" applyFill="1" applyBorder="1" applyAlignment="1">
      <alignment horizontal="center" vertical="center"/>
    </xf>
    <xf numFmtId="0" fontId="15" fillId="2" borderId="2" xfId="0" applyFont="1" applyFill="1" applyBorder="1" applyAlignment="1">
      <alignment horizontal="center" vertical="center"/>
    </xf>
    <xf numFmtId="0" fontId="10" fillId="7" borderId="3" xfId="0" applyFont="1" applyFill="1" applyBorder="1" applyAlignment="1">
      <alignment horizontal="center"/>
    </xf>
    <xf numFmtId="0" fontId="10" fillId="7" borderId="5" xfId="0" applyFont="1" applyFill="1" applyBorder="1" applyAlignment="1">
      <alignment horizontal="center"/>
    </xf>
    <xf numFmtId="9" fontId="3" fillId="2" borderId="2" xfId="0" applyNumberFormat="1" applyFont="1" applyFill="1" applyBorder="1" applyAlignment="1">
      <alignment horizontal="center" vertical="center"/>
    </xf>
    <xf numFmtId="0" fontId="11" fillId="0" borderId="2" xfId="0" applyFont="1" applyBorder="1" applyAlignment="1">
      <alignment horizontal="left" vertical="center" wrapText="1"/>
    </xf>
    <xf numFmtId="0" fontId="11" fillId="3" borderId="3" xfId="0" applyFont="1" applyFill="1" applyBorder="1" applyAlignment="1">
      <alignment horizontal="center" vertical="center"/>
    </xf>
    <xf numFmtId="0" fontId="11" fillId="3" borderId="5" xfId="0" applyFont="1" applyFill="1" applyBorder="1" applyAlignment="1">
      <alignment horizontal="center" vertical="center"/>
    </xf>
    <xf numFmtId="0" fontId="11" fillId="3" borderId="4"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5" xfId="0" applyFont="1" applyFill="1" applyBorder="1" applyAlignment="1">
      <alignment horizontal="center" vertical="center"/>
    </xf>
    <xf numFmtId="0" fontId="11" fillId="3" borderId="2" xfId="0" applyFont="1" applyFill="1" applyBorder="1" applyAlignment="1">
      <alignment horizontal="center" vertical="center"/>
    </xf>
    <xf numFmtId="0" fontId="6" fillId="0" borderId="0" xfId="0" applyFont="1" applyAlignment="1">
      <alignment horizontal="left" vertical="top" wrapText="1"/>
    </xf>
    <xf numFmtId="0" fontId="14" fillId="0" borderId="7" xfId="0" applyFont="1" applyBorder="1" applyAlignment="1">
      <alignment horizontal="center" wrapText="1"/>
    </xf>
    <xf numFmtId="9" fontId="1" fillId="2" borderId="2" xfId="0" applyNumberFormat="1" applyFont="1" applyFill="1" applyBorder="1" applyAlignment="1">
      <alignment horizontal="center" vertical="center"/>
    </xf>
    <xf numFmtId="0" fontId="11" fillId="0" borderId="3" xfId="0" applyFont="1" applyBorder="1" applyAlignment="1">
      <alignment horizontal="left" vertical="center" wrapText="1"/>
    </xf>
    <xf numFmtId="0" fontId="11" fillId="0" borderId="4" xfId="0" applyFont="1" applyBorder="1" applyAlignment="1">
      <alignment horizontal="left" vertical="center" wrapText="1"/>
    </xf>
    <xf numFmtId="0" fontId="11" fillId="0" borderId="5" xfId="0" applyFont="1" applyBorder="1" applyAlignment="1">
      <alignment horizontal="left" vertical="center" wrapText="1"/>
    </xf>
    <xf numFmtId="0" fontId="1" fillId="2" borderId="6" xfId="0" applyFont="1" applyFill="1" applyBorder="1" applyAlignment="1">
      <alignment horizontal="left" vertical="top"/>
    </xf>
    <xf numFmtId="0" fontId="11" fillId="0" borderId="3" xfId="0" applyFont="1" applyBorder="1" applyAlignment="1">
      <alignment horizontal="left" vertical="center"/>
    </xf>
    <xf numFmtId="0" fontId="11" fillId="0" borderId="4" xfId="0" applyFont="1" applyBorder="1" applyAlignment="1">
      <alignment horizontal="left" vertical="center"/>
    </xf>
    <xf numFmtId="0" fontId="11" fillId="0" borderId="5" xfId="0" applyFont="1" applyBorder="1" applyAlignment="1">
      <alignment horizontal="left" vertical="center"/>
    </xf>
    <xf numFmtId="0" fontId="15" fillId="2" borderId="6" xfId="0" applyFont="1" applyFill="1" applyBorder="1" applyAlignment="1">
      <alignment horizontal="left" vertical="top"/>
    </xf>
    <xf numFmtId="0" fontId="8" fillId="0" borderId="2" xfId="0" applyFont="1" applyBorder="1" applyAlignment="1">
      <alignment vertical="top" wrapText="1"/>
    </xf>
    <xf numFmtId="0" fontId="0" fillId="0" borderId="2" xfId="0" applyBorder="1" applyAlignment="1">
      <alignment vertical="top"/>
    </xf>
    <xf numFmtId="0" fontId="39" fillId="0" borderId="3" xfId="0" applyFont="1" applyBorder="1" applyAlignment="1">
      <alignment vertical="top" wrapText="1"/>
    </xf>
    <xf numFmtId="0" fontId="0" fillId="0" borderId="5" xfId="0" applyBorder="1" applyAlignment="1">
      <alignment vertical="top" wrapText="1"/>
    </xf>
    <xf numFmtId="0" fontId="2" fillId="0" borderId="2" xfId="0" applyFont="1" applyBorder="1" applyAlignment="1">
      <alignment vertical="top" wrapText="1"/>
    </xf>
    <xf numFmtId="0" fontId="39" fillId="0" borderId="2" xfId="0" applyFont="1" applyBorder="1" applyAlignment="1">
      <alignment vertical="top" wrapText="1"/>
    </xf>
    <xf numFmtId="0" fontId="0" fillId="0" borderId="2" xfId="0" applyBorder="1" applyAlignment="1">
      <alignment vertical="top" wrapText="1"/>
    </xf>
    <xf numFmtId="0" fontId="2" fillId="0" borderId="0" xfId="0" applyFont="1" applyAlignment="1">
      <alignment horizontal="left" vertical="top" wrapText="1"/>
    </xf>
    <xf numFmtId="0" fontId="0" fillId="0" borderId="0" xfId="0" applyAlignment="1">
      <alignment wrapText="1"/>
    </xf>
    <xf numFmtId="0" fontId="2" fillId="0" borderId="0" xfId="0" applyFont="1" applyAlignment="1">
      <alignment vertical="top" wrapText="1"/>
    </xf>
    <xf numFmtId="0" fontId="10" fillId="2" borderId="2" xfId="0" applyFont="1" applyFill="1" applyBorder="1" applyAlignment="1">
      <alignment horizontal="left" vertical="top"/>
    </xf>
    <xf numFmtId="0" fontId="15" fillId="5" borderId="2" xfId="0" applyFont="1" applyFill="1" applyBorder="1" applyAlignment="1">
      <alignment horizontal="center" vertical="center" wrapText="1"/>
    </xf>
    <xf numFmtId="0" fontId="5" fillId="0" borderId="2" xfId="0" applyFont="1" applyBorder="1" applyAlignment="1">
      <alignment horizontal="left" vertical="center" wrapText="1"/>
    </xf>
    <xf numFmtId="0" fontId="3" fillId="0" borderId="2" xfId="0" applyFont="1" applyBorder="1" applyAlignment="1">
      <alignment horizontal="left" vertical="center" wrapText="1"/>
    </xf>
    <xf numFmtId="0" fontId="15" fillId="6" borderId="16" xfId="0" applyFont="1" applyFill="1" applyBorder="1" applyAlignment="1">
      <alignment horizontal="center" vertical="center" wrapText="1"/>
    </xf>
    <xf numFmtId="0" fontId="15" fillId="6" borderId="17" xfId="0" applyFont="1" applyFill="1" applyBorder="1" applyAlignment="1">
      <alignment horizontal="center" vertical="center" wrapText="1"/>
    </xf>
    <xf numFmtId="0" fontId="15" fillId="5" borderId="3" xfId="0" applyFont="1" applyFill="1" applyBorder="1" applyAlignment="1">
      <alignment horizontal="center" vertical="center" wrapText="1"/>
    </xf>
    <xf numFmtId="0" fontId="15" fillId="5" borderId="5" xfId="0" applyFont="1" applyFill="1" applyBorder="1" applyAlignment="1">
      <alignment horizontal="center" vertical="center" wrapText="1"/>
    </xf>
    <xf numFmtId="0" fontId="14" fillId="0" borderId="1" xfId="0" applyFont="1" applyBorder="1" applyAlignment="1">
      <alignment horizontal="center" vertical="center" wrapText="1"/>
    </xf>
    <xf numFmtId="0" fontId="14" fillId="0" borderId="15" xfId="0" applyFont="1" applyBorder="1" applyAlignment="1">
      <alignment horizontal="center" vertical="center" wrapText="1"/>
    </xf>
    <xf numFmtId="0" fontId="14" fillId="0" borderId="14" xfId="0" applyFont="1" applyBorder="1" applyAlignment="1">
      <alignment horizontal="center" vertical="center" wrapText="1"/>
    </xf>
    <xf numFmtId="0" fontId="14" fillId="3" borderId="6" xfId="0" applyFont="1" applyFill="1" applyBorder="1" applyAlignment="1">
      <alignment horizontal="center" vertical="center" wrapText="1"/>
    </xf>
    <xf numFmtId="0" fontId="14" fillId="3" borderId="8" xfId="0" applyFont="1" applyFill="1" applyBorder="1" applyAlignment="1">
      <alignment horizontal="center" vertical="center" wrapText="1"/>
    </xf>
    <xf numFmtId="0" fontId="14" fillId="3" borderId="9" xfId="0" applyFont="1" applyFill="1" applyBorder="1" applyAlignment="1">
      <alignment horizontal="center" vertical="center" wrapText="1"/>
    </xf>
    <xf numFmtId="0" fontId="14" fillId="3" borderId="10" xfId="0" applyFont="1" applyFill="1" applyBorder="1" applyAlignment="1">
      <alignment horizontal="center" vertical="center" wrapText="1"/>
    </xf>
    <xf numFmtId="0" fontId="14" fillId="3" borderId="11" xfId="0" applyFont="1" applyFill="1" applyBorder="1" applyAlignment="1">
      <alignment horizontal="center" vertical="center" wrapText="1"/>
    </xf>
    <xf numFmtId="0" fontId="14" fillId="3" borderId="13" xfId="0" applyFont="1" applyFill="1" applyBorder="1" applyAlignment="1">
      <alignment horizontal="center" vertical="center" wrapText="1"/>
    </xf>
    <xf numFmtId="0" fontId="22" fillId="0" borderId="2" xfId="0" applyFont="1" applyBorder="1" applyAlignment="1">
      <alignment horizontal="left" vertical="center" wrapText="1"/>
    </xf>
    <xf numFmtId="0" fontId="15" fillId="2" borderId="6" xfId="0" applyFont="1" applyFill="1" applyBorder="1" applyAlignment="1">
      <alignment horizontal="left" vertical="top" wrapText="1"/>
    </xf>
    <xf numFmtId="0" fontId="1" fillId="5" borderId="3" xfId="0" applyFont="1" applyFill="1" applyBorder="1" applyAlignment="1">
      <alignment horizontal="left" vertical="center" wrapText="1"/>
    </xf>
    <xf numFmtId="0" fontId="1" fillId="5" borderId="4" xfId="0" applyFont="1" applyFill="1" applyBorder="1" applyAlignment="1">
      <alignment horizontal="left" vertical="center" wrapText="1"/>
    </xf>
    <xf numFmtId="0" fontId="1" fillId="5" borderId="5" xfId="0" applyFont="1" applyFill="1" applyBorder="1" applyAlignment="1">
      <alignment horizontal="left" vertical="center" wrapText="1"/>
    </xf>
    <xf numFmtId="0" fontId="1" fillId="5" borderId="6" xfId="0" applyFont="1" applyFill="1" applyBorder="1" applyAlignment="1">
      <alignment horizontal="left" vertical="center" wrapText="1"/>
    </xf>
    <xf numFmtId="0" fontId="1" fillId="5" borderId="7" xfId="0" applyFont="1" applyFill="1" applyBorder="1" applyAlignment="1">
      <alignment horizontal="left" vertical="center" wrapText="1"/>
    </xf>
    <xf numFmtId="0" fontId="1" fillId="5" borderId="8" xfId="0" applyFont="1" applyFill="1" applyBorder="1" applyAlignment="1">
      <alignment horizontal="left" vertical="center" wrapText="1"/>
    </xf>
    <xf numFmtId="0" fontId="11" fillId="0" borderId="11" xfId="0" applyFont="1" applyBorder="1" applyAlignment="1">
      <alignment horizontal="left" vertical="center" wrapText="1"/>
    </xf>
    <xf numFmtId="0" fontId="11" fillId="0" borderId="12" xfId="0" applyFont="1" applyBorder="1" applyAlignment="1">
      <alignment horizontal="left" vertical="center" wrapText="1"/>
    </xf>
    <xf numFmtId="0" fontId="14" fillId="0" borderId="6" xfId="0" applyFont="1" applyBorder="1" applyAlignment="1">
      <alignment horizontal="left" vertical="center"/>
    </xf>
    <xf numFmtId="0" fontId="14" fillId="0" borderId="7" xfId="0" applyFont="1" applyBorder="1" applyAlignment="1">
      <alignment horizontal="left" vertical="center"/>
    </xf>
    <xf numFmtId="0" fontId="14" fillId="0" borderId="8" xfId="0" applyFont="1" applyBorder="1" applyAlignment="1">
      <alignment horizontal="left" vertical="center"/>
    </xf>
    <xf numFmtId="0" fontId="14" fillId="0" borderId="3" xfId="0" applyFont="1" applyBorder="1" applyAlignment="1">
      <alignment horizontal="center" vertical="center"/>
    </xf>
    <xf numFmtId="0" fontId="14" fillId="0" borderId="4" xfId="0" applyFont="1" applyBorder="1" applyAlignment="1">
      <alignment horizontal="center" vertical="center"/>
    </xf>
    <xf numFmtId="0" fontId="14" fillId="0" borderId="5" xfId="0" applyFont="1" applyBorder="1" applyAlignment="1">
      <alignment horizontal="center" vertical="center"/>
    </xf>
    <xf numFmtId="0" fontId="15" fillId="0" borderId="2" xfId="0" applyFont="1" applyBorder="1" applyAlignment="1">
      <alignment horizontal="center" vertical="center" wrapText="1"/>
    </xf>
    <xf numFmtId="0" fontId="1" fillId="0" borderId="2" xfId="0" applyFont="1" applyBorder="1" applyAlignment="1">
      <alignment horizontal="center" vertical="center" wrapText="1"/>
    </xf>
    <xf numFmtId="0" fontId="1" fillId="0" borderId="3" xfId="0" applyFont="1" applyBorder="1" applyAlignment="1">
      <alignment horizontal="left" vertical="center" wrapText="1"/>
    </xf>
    <xf numFmtId="0" fontId="1" fillId="0" borderId="5" xfId="0" applyFont="1" applyBorder="1" applyAlignment="1">
      <alignment horizontal="left" vertical="center" wrapText="1"/>
    </xf>
    <xf numFmtId="0" fontId="14" fillId="0" borderId="6" xfId="0" applyFont="1" applyBorder="1" applyAlignment="1">
      <alignment horizontal="left" vertical="center" wrapText="1"/>
    </xf>
    <xf numFmtId="0" fontId="14" fillId="0" borderId="8" xfId="0" applyFont="1" applyBorder="1" applyAlignment="1">
      <alignment horizontal="left" vertical="center" wrapText="1"/>
    </xf>
    <xf numFmtId="0" fontId="14" fillId="0" borderId="9" xfId="0" applyFont="1" applyBorder="1" applyAlignment="1">
      <alignment horizontal="left" vertical="center" wrapText="1"/>
    </xf>
    <xf numFmtId="0" fontId="14" fillId="0" borderId="10" xfId="0" applyFont="1" applyBorder="1" applyAlignment="1">
      <alignment horizontal="left" vertical="center" wrapText="1"/>
    </xf>
    <xf numFmtId="0" fontId="14" fillId="0" borderId="6" xfId="0" applyFont="1" applyBorder="1" applyAlignment="1">
      <alignment horizontal="center" vertical="center" wrapText="1"/>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10"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4" xfId="0" applyFont="1" applyBorder="1" applyAlignment="1">
      <alignment horizontal="center" vertical="center" wrapText="1"/>
    </xf>
    <xf numFmtId="0" fontId="28" fillId="0" borderId="0" xfId="0" applyFont="1" applyAlignment="1">
      <alignment horizontal="left" vertical="top" wrapText="1"/>
    </xf>
    <xf numFmtId="0" fontId="16" fillId="0" borderId="6" xfId="0" applyFont="1" applyBorder="1" applyAlignment="1">
      <alignment horizontal="right" vertical="top" wrapText="1"/>
    </xf>
    <xf numFmtId="0" fontId="16" fillId="0" borderId="7" xfId="0" applyFont="1" applyBorder="1" applyAlignment="1">
      <alignment horizontal="right" vertical="top" wrapText="1"/>
    </xf>
    <xf numFmtId="0" fontId="16" fillId="0" borderId="8" xfId="0" applyFont="1" applyBorder="1" applyAlignment="1">
      <alignment horizontal="right" vertical="top" wrapText="1"/>
    </xf>
    <xf numFmtId="0" fontId="10" fillId="2" borderId="14" xfId="0" applyFont="1" applyFill="1" applyBorder="1" applyAlignment="1">
      <alignment horizontal="left" vertical="top"/>
    </xf>
    <xf numFmtId="0" fontId="14" fillId="0" borderId="2" xfId="0" applyFont="1" applyBorder="1" applyAlignment="1">
      <alignment horizontal="left" vertical="center" wrapText="1"/>
    </xf>
    <xf numFmtId="0" fontId="14" fillId="0" borderId="5" xfId="0" applyFont="1" applyBorder="1" applyAlignment="1">
      <alignment horizontal="center" vertical="center" wrapText="1"/>
    </xf>
    <xf numFmtId="0" fontId="10" fillId="0" borderId="0" xfId="0" applyFont="1" applyAlignment="1">
      <alignment horizontal="left" wrapText="1"/>
    </xf>
    <xf numFmtId="0" fontId="10" fillId="0" borderId="2" xfId="0" applyFont="1" applyBorder="1" applyAlignment="1">
      <alignment horizontal="center" vertical="center"/>
    </xf>
    <xf numFmtId="0" fontId="11" fillId="0" borderId="12" xfId="0" applyFont="1" applyBorder="1" applyAlignment="1">
      <alignment horizontal="center"/>
    </xf>
    <xf numFmtId="0" fontId="11" fillId="0" borderId="2" xfId="0" applyFont="1" applyBorder="1" applyAlignment="1">
      <alignment horizontal="center"/>
    </xf>
    <xf numFmtId="0" fontId="10" fillId="2" borderId="6" xfId="0" applyFont="1" applyFill="1" applyBorder="1" applyAlignment="1">
      <alignment horizontal="left" vertical="top"/>
    </xf>
    <xf numFmtId="0" fontId="10" fillId="2" borderId="7" xfId="0" applyFont="1" applyFill="1" applyBorder="1" applyAlignment="1">
      <alignment horizontal="left" vertical="top"/>
    </xf>
    <xf numFmtId="0" fontId="10" fillId="2" borderId="8" xfId="0" applyFont="1" applyFill="1" applyBorder="1" applyAlignment="1">
      <alignment horizontal="left" vertical="top"/>
    </xf>
    <xf numFmtId="0" fontId="10" fillId="2" borderId="9" xfId="0" applyFont="1" applyFill="1" applyBorder="1" applyAlignment="1">
      <alignment horizontal="left" vertical="top"/>
    </xf>
    <xf numFmtId="0" fontId="10" fillId="2" borderId="0" xfId="0" applyFont="1" applyFill="1" applyAlignment="1">
      <alignment horizontal="left" vertical="top"/>
    </xf>
    <xf numFmtId="0" fontId="10" fillId="2" borderId="10" xfId="0" applyFont="1" applyFill="1" applyBorder="1" applyAlignment="1">
      <alignment horizontal="left" vertical="top"/>
    </xf>
    <xf numFmtId="0" fontId="10" fillId="2" borderId="11" xfId="0" applyFont="1" applyFill="1" applyBorder="1" applyAlignment="1">
      <alignment horizontal="left" vertical="top"/>
    </xf>
    <xf numFmtId="0" fontId="10" fillId="2" borderId="12" xfId="0" applyFont="1" applyFill="1" applyBorder="1" applyAlignment="1">
      <alignment horizontal="left" vertical="top"/>
    </xf>
    <xf numFmtId="0" fontId="10" fillId="2" borderId="13" xfId="0" applyFont="1" applyFill="1" applyBorder="1" applyAlignment="1">
      <alignment horizontal="left" vertical="top"/>
    </xf>
    <xf numFmtId="0" fontId="11" fillId="0" borderId="3" xfId="0" applyFont="1" applyBorder="1" applyAlignment="1">
      <alignment horizontal="left" vertical="top" wrapText="1"/>
    </xf>
    <xf numFmtId="0" fontId="11" fillId="0" borderId="4" xfId="0" applyFont="1" applyBorder="1" applyAlignment="1">
      <alignment horizontal="left" vertical="top" wrapText="1"/>
    </xf>
    <xf numFmtId="0" fontId="11" fillId="0" borderId="5" xfId="0" applyFont="1" applyBorder="1" applyAlignment="1">
      <alignment horizontal="left" vertical="top" wrapText="1"/>
    </xf>
    <xf numFmtId="0" fontId="10" fillId="2" borderId="6" xfId="0" applyFont="1" applyFill="1" applyBorder="1" applyAlignment="1">
      <alignment horizontal="left" vertical="top" wrapText="1"/>
    </xf>
    <xf numFmtId="0" fontId="10" fillId="2" borderId="7" xfId="0" applyFont="1" applyFill="1" applyBorder="1" applyAlignment="1">
      <alignment horizontal="left" vertical="top" wrapText="1"/>
    </xf>
    <xf numFmtId="0" fontId="10" fillId="2" borderId="8" xfId="0" applyFont="1" applyFill="1" applyBorder="1" applyAlignment="1">
      <alignment horizontal="left" vertical="top" wrapText="1"/>
    </xf>
    <xf numFmtId="0" fontId="10" fillId="2" borderId="9" xfId="0" applyFont="1" applyFill="1" applyBorder="1" applyAlignment="1">
      <alignment horizontal="left" vertical="top" wrapText="1"/>
    </xf>
    <xf numFmtId="0" fontId="10" fillId="2" borderId="0" xfId="0" applyFont="1" applyFill="1" applyAlignment="1">
      <alignment horizontal="left" vertical="top" wrapText="1"/>
    </xf>
    <xf numFmtId="0" fontId="10" fillId="2" borderId="10" xfId="0" applyFont="1" applyFill="1" applyBorder="1" applyAlignment="1">
      <alignment horizontal="left" vertical="top" wrapText="1"/>
    </xf>
    <xf numFmtId="0" fontId="10" fillId="2" borderId="11" xfId="0" applyFont="1" applyFill="1" applyBorder="1" applyAlignment="1">
      <alignment horizontal="left" vertical="top" wrapText="1"/>
    </xf>
    <xf numFmtId="0" fontId="10" fillId="2" borderId="12" xfId="0" applyFont="1" applyFill="1" applyBorder="1" applyAlignment="1">
      <alignment horizontal="left" vertical="top" wrapText="1"/>
    </xf>
    <xf numFmtId="0" fontId="10" fillId="2" borderId="13" xfId="0" applyFont="1" applyFill="1" applyBorder="1" applyAlignment="1">
      <alignment horizontal="left" vertical="top" wrapText="1"/>
    </xf>
  </cellXfs>
  <cellStyles count="4">
    <cellStyle name="Comma" xfId="1" builtinId="3"/>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 Id="rId30" Type="http://schemas.openxmlformats.org/officeDocument/2006/relationships/customXml" Target="../customXml/item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General</c:formatCode>
                <c:ptCount val="12"/>
                <c:pt idx="0">
                  <c:v>4.75</c:v>
                </c:pt>
                <c:pt idx="1">
                  <c:v>5.49</c:v>
                </c:pt>
                <c:pt idx="2">
                  <c:v>6.07</c:v>
                </c:pt>
                <c:pt idx="3">
                  <c:v>3.56</c:v>
                </c:pt>
                <c:pt idx="4">
                  <c:v>5.17</c:v>
                </c:pt>
                <c:pt idx="5">
                  <c:v>5.1100000000000003</c:v>
                </c:pt>
                <c:pt idx="6">
                  <c:v>5.58</c:v>
                </c:pt>
                <c:pt idx="7">
                  <c:v>6.12</c:v>
                </c:pt>
                <c:pt idx="8">
                  <c:v>4.88</c:v>
                </c:pt>
                <c:pt idx="9">
                  <c:v>5.38</c:v>
                </c:pt>
                <c:pt idx="10">
                  <c:v>4.0599999999999996</c:v>
                </c:pt>
                <c:pt idx="11">
                  <c:v>3.53</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General</c:formatCode>
                <c:ptCount val="12"/>
                <c:pt idx="0">
                  <c:v>16.100000000000001</c:v>
                </c:pt>
                <c:pt idx="1">
                  <c:v>13.67</c:v>
                </c:pt>
                <c:pt idx="2">
                  <c:v>14.81</c:v>
                </c:pt>
                <c:pt idx="3">
                  <c:v>9.2799999999999994</c:v>
                </c:pt>
                <c:pt idx="4">
                  <c:v>11.22</c:v>
                </c:pt>
                <c:pt idx="5">
                  <c:v>11</c:v>
                </c:pt>
                <c:pt idx="6">
                  <c:v>11.23</c:v>
                </c:pt>
                <c:pt idx="7">
                  <c:v>14.18</c:v>
                </c:pt>
                <c:pt idx="8">
                  <c:v>8.52</c:v>
                </c:pt>
                <c:pt idx="9">
                  <c:v>14.88</c:v>
                </c:pt>
                <c:pt idx="10">
                  <c:v>12.73</c:v>
                </c:pt>
                <c:pt idx="11">
                  <c:v>10.68</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General</c:formatCode>
                <c:ptCount val="12"/>
                <c:pt idx="0">
                  <c:v>4.75</c:v>
                </c:pt>
                <c:pt idx="1">
                  <c:v>5.52</c:v>
                </c:pt>
                <c:pt idx="2">
                  <c:v>6.08</c:v>
                </c:pt>
                <c:pt idx="3">
                  <c:v>3.58</c:v>
                </c:pt>
                <c:pt idx="4">
                  <c:v>5.18</c:v>
                </c:pt>
                <c:pt idx="5">
                  <c:v>5.1100000000000003</c:v>
                </c:pt>
                <c:pt idx="6">
                  <c:v>5.58</c:v>
                </c:pt>
                <c:pt idx="7">
                  <c:v>6.12</c:v>
                </c:pt>
                <c:pt idx="8">
                  <c:v>4.87</c:v>
                </c:pt>
                <c:pt idx="9">
                  <c:v>5.38</c:v>
                </c:pt>
                <c:pt idx="10">
                  <c:v>4.08</c:v>
                </c:pt>
                <c:pt idx="11">
                  <c:v>3.53</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General</c:formatCode>
                <c:ptCount val="12"/>
                <c:pt idx="0">
                  <c:v>5.72</c:v>
                </c:pt>
                <c:pt idx="1">
                  <c:v>6.73</c:v>
                </c:pt>
                <c:pt idx="2">
                  <c:v>7.06</c:v>
                </c:pt>
                <c:pt idx="3">
                  <c:v>6.01</c:v>
                </c:pt>
                <c:pt idx="4">
                  <c:v>6.49</c:v>
                </c:pt>
                <c:pt idx="5">
                  <c:v>6.8</c:v>
                </c:pt>
                <c:pt idx="6">
                  <c:v>6.3</c:v>
                </c:pt>
                <c:pt idx="7">
                  <c:v>7.42</c:v>
                </c:pt>
                <c:pt idx="8">
                  <c:v>6.25</c:v>
                </c:pt>
                <c:pt idx="9">
                  <c:v>6.6</c:v>
                </c:pt>
                <c:pt idx="10">
                  <c:v>6.04</c:v>
                </c:pt>
                <c:pt idx="11">
                  <c:v>6.15</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724355472"/>
        <c:axId val="724356256"/>
      </c:lineChart>
      <c:catAx>
        <c:axId val="724355472"/>
        <c:scaling>
          <c:orientation val="minMax"/>
        </c:scaling>
        <c:delete val="0"/>
        <c:axPos val="b"/>
        <c:numFmt formatCode="General" sourceLinked="1"/>
        <c:majorTickMark val="out"/>
        <c:minorTickMark val="none"/>
        <c:tickLblPos val="nextTo"/>
        <c:crossAx val="724356256"/>
        <c:crosses val="autoZero"/>
        <c:auto val="1"/>
        <c:lblAlgn val="ctr"/>
        <c:lblOffset val="100"/>
        <c:noMultiLvlLbl val="0"/>
      </c:catAx>
      <c:valAx>
        <c:axId val="72435625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72435547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General</c:formatCode>
                <c:ptCount val="12"/>
                <c:pt idx="0">
                  <c:v>23.92</c:v>
                </c:pt>
                <c:pt idx="1">
                  <c:v>32.35</c:v>
                </c:pt>
                <c:pt idx="2">
                  <c:v>33.14</c:v>
                </c:pt>
                <c:pt idx="3">
                  <c:v>9.94</c:v>
                </c:pt>
                <c:pt idx="4">
                  <c:v>10.77</c:v>
                </c:pt>
                <c:pt idx="5">
                  <c:v>10.33</c:v>
                </c:pt>
                <c:pt idx="6">
                  <c:v>5.51</c:v>
                </c:pt>
                <c:pt idx="7">
                  <c:v>7.1</c:v>
                </c:pt>
                <c:pt idx="8">
                  <c:v>4.68</c:v>
                </c:pt>
                <c:pt idx="9">
                  <c:v>11.49</c:v>
                </c:pt>
                <c:pt idx="10">
                  <c:v>8.56</c:v>
                </c:pt>
                <c:pt idx="11">
                  <c:v>11.2</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General</c:formatCode>
                <c:ptCount val="12"/>
                <c:pt idx="0">
                  <c:v>74</c:v>
                </c:pt>
                <c:pt idx="1">
                  <c:v>97.24</c:v>
                </c:pt>
                <c:pt idx="2">
                  <c:v>78.95</c:v>
                </c:pt>
                <c:pt idx="3">
                  <c:v>38.15</c:v>
                </c:pt>
                <c:pt idx="4">
                  <c:v>49.45</c:v>
                </c:pt>
                <c:pt idx="5">
                  <c:v>49.76</c:v>
                </c:pt>
                <c:pt idx="6">
                  <c:v>21.67</c:v>
                </c:pt>
                <c:pt idx="7">
                  <c:v>35.75</c:v>
                </c:pt>
                <c:pt idx="8">
                  <c:v>52.3</c:v>
                </c:pt>
                <c:pt idx="9">
                  <c:v>69.19</c:v>
                </c:pt>
                <c:pt idx="10">
                  <c:v>63.19</c:v>
                </c:pt>
                <c:pt idx="11">
                  <c:v>70</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General</c:formatCode>
                <c:ptCount val="12"/>
                <c:pt idx="0">
                  <c:v>23.92</c:v>
                </c:pt>
                <c:pt idx="1">
                  <c:v>32.51</c:v>
                </c:pt>
                <c:pt idx="2">
                  <c:v>33.46</c:v>
                </c:pt>
                <c:pt idx="3">
                  <c:v>9.66</c:v>
                </c:pt>
                <c:pt idx="4">
                  <c:v>10.65</c:v>
                </c:pt>
                <c:pt idx="5">
                  <c:v>10.33</c:v>
                </c:pt>
                <c:pt idx="6">
                  <c:v>5.51</c:v>
                </c:pt>
                <c:pt idx="7">
                  <c:v>7.1</c:v>
                </c:pt>
                <c:pt idx="8">
                  <c:v>4.6399999999999997</c:v>
                </c:pt>
                <c:pt idx="9">
                  <c:v>11.49</c:v>
                </c:pt>
                <c:pt idx="10">
                  <c:v>8.64</c:v>
                </c:pt>
                <c:pt idx="11">
                  <c:v>11.2</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General</c:formatCode>
                <c:ptCount val="12"/>
                <c:pt idx="0">
                  <c:v>31.74</c:v>
                </c:pt>
                <c:pt idx="1">
                  <c:v>39.130000000000003</c:v>
                </c:pt>
                <c:pt idx="2">
                  <c:v>40.89</c:v>
                </c:pt>
                <c:pt idx="3">
                  <c:v>13.95</c:v>
                </c:pt>
                <c:pt idx="4">
                  <c:v>20.7</c:v>
                </c:pt>
                <c:pt idx="5">
                  <c:v>24.71</c:v>
                </c:pt>
                <c:pt idx="6">
                  <c:v>7.62</c:v>
                </c:pt>
                <c:pt idx="7">
                  <c:v>17.23</c:v>
                </c:pt>
                <c:pt idx="8">
                  <c:v>10.46</c:v>
                </c:pt>
                <c:pt idx="9">
                  <c:v>24.57</c:v>
                </c:pt>
                <c:pt idx="10">
                  <c:v>20.51</c:v>
                </c:pt>
                <c:pt idx="11">
                  <c:v>19.260000000000002</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733450504"/>
        <c:axId val="733449720"/>
      </c:lineChart>
      <c:catAx>
        <c:axId val="733450504"/>
        <c:scaling>
          <c:orientation val="minMax"/>
        </c:scaling>
        <c:delete val="0"/>
        <c:axPos val="b"/>
        <c:numFmt formatCode="General" sourceLinked="1"/>
        <c:majorTickMark val="out"/>
        <c:minorTickMark val="none"/>
        <c:tickLblPos val="nextTo"/>
        <c:crossAx val="733449720"/>
        <c:crosses val="autoZero"/>
        <c:auto val="1"/>
        <c:lblAlgn val="ctr"/>
        <c:lblOffset val="100"/>
        <c:noMultiLvlLbl val="0"/>
      </c:catAx>
      <c:valAx>
        <c:axId val="73344972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73345050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General</c:formatCode>
                <c:ptCount val="12"/>
                <c:pt idx="0">
                  <c:v>164.45</c:v>
                </c:pt>
                <c:pt idx="1">
                  <c:v>179.05</c:v>
                </c:pt>
                <c:pt idx="2">
                  <c:v>162.68</c:v>
                </c:pt>
                <c:pt idx="3">
                  <c:v>179.56</c:v>
                </c:pt>
                <c:pt idx="4">
                  <c:v>179.64</c:v>
                </c:pt>
                <c:pt idx="5">
                  <c:v>179.72</c:v>
                </c:pt>
                <c:pt idx="6">
                  <c:v>179.93</c:v>
                </c:pt>
                <c:pt idx="7">
                  <c:v>175.59</c:v>
                </c:pt>
                <c:pt idx="8">
                  <c:v>168.43</c:v>
                </c:pt>
                <c:pt idx="9">
                  <c:v>183.49</c:v>
                </c:pt>
                <c:pt idx="10">
                  <c:v>178.69</c:v>
                </c:pt>
                <c:pt idx="11">
                  <c:v>173.55</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General</c:formatCode>
                <c:ptCount val="12"/>
                <c:pt idx="0">
                  <c:v>209.06</c:v>
                </c:pt>
                <c:pt idx="1">
                  <c:v>201.04</c:v>
                </c:pt>
                <c:pt idx="2">
                  <c:v>198.44</c:v>
                </c:pt>
                <c:pt idx="3">
                  <c:v>202.61</c:v>
                </c:pt>
                <c:pt idx="4">
                  <c:v>227.48</c:v>
                </c:pt>
                <c:pt idx="5">
                  <c:v>223.5</c:v>
                </c:pt>
                <c:pt idx="6">
                  <c:v>252.04</c:v>
                </c:pt>
                <c:pt idx="7">
                  <c:v>223.13</c:v>
                </c:pt>
                <c:pt idx="8">
                  <c:v>254.49</c:v>
                </c:pt>
                <c:pt idx="9">
                  <c:v>294.01</c:v>
                </c:pt>
                <c:pt idx="10">
                  <c:v>279.27</c:v>
                </c:pt>
                <c:pt idx="11">
                  <c:v>260.19</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General</c:formatCode>
                <c:ptCount val="12"/>
                <c:pt idx="0">
                  <c:v>164.45</c:v>
                </c:pt>
                <c:pt idx="1">
                  <c:v>179.36</c:v>
                </c:pt>
                <c:pt idx="2">
                  <c:v>163.16</c:v>
                </c:pt>
                <c:pt idx="3">
                  <c:v>179.57</c:v>
                </c:pt>
                <c:pt idx="4">
                  <c:v>179.64</c:v>
                </c:pt>
                <c:pt idx="5">
                  <c:v>179.73</c:v>
                </c:pt>
                <c:pt idx="6">
                  <c:v>179.93</c:v>
                </c:pt>
                <c:pt idx="7">
                  <c:v>175.59</c:v>
                </c:pt>
                <c:pt idx="8">
                  <c:v>168.6</c:v>
                </c:pt>
                <c:pt idx="9">
                  <c:v>183.49</c:v>
                </c:pt>
                <c:pt idx="10">
                  <c:v>178.87</c:v>
                </c:pt>
                <c:pt idx="11">
                  <c:v>173.55</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General</c:formatCode>
                <c:ptCount val="12"/>
                <c:pt idx="0">
                  <c:v>165.59</c:v>
                </c:pt>
                <c:pt idx="1">
                  <c:v>180.59</c:v>
                </c:pt>
                <c:pt idx="2">
                  <c:v>179.89</c:v>
                </c:pt>
                <c:pt idx="3">
                  <c:v>180.56</c:v>
                </c:pt>
                <c:pt idx="4">
                  <c:v>180.86</c:v>
                </c:pt>
                <c:pt idx="5">
                  <c:v>181.2</c:v>
                </c:pt>
                <c:pt idx="6">
                  <c:v>184.62</c:v>
                </c:pt>
                <c:pt idx="7">
                  <c:v>180.65</c:v>
                </c:pt>
                <c:pt idx="8">
                  <c:v>180.13</c:v>
                </c:pt>
                <c:pt idx="9">
                  <c:v>186.65</c:v>
                </c:pt>
                <c:pt idx="10">
                  <c:v>189</c:v>
                </c:pt>
                <c:pt idx="11">
                  <c:v>177.47</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733448936"/>
        <c:axId val="733451288"/>
      </c:lineChart>
      <c:catAx>
        <c:axId val="733448936"/>
        <c:scaling>
          <c:orientation val="minMax"/>
        </c:scaling>
        <c:delete val="0"/>
        <c:axPos val="b"/>
        <c:numFmt formatCode="General" sourceLinked="1"/>
        <c:majorTickMark val="out"/>
        <c:minorTickMark val="none"/>
        <c:tickLblPos val="nextTo"/>
        <c:crossAx val="733451288"/>
        <c:crosses val="autoZero"/>
        <c:auto val="1"/>
        <c:lblAlgn val="ctr"/>
        <c:lblOffset val="100"/>
        <c:noMultiLvlLbl val="0"/>
      </c:catAx>
      <c:valAx>
        <c:axId val="73345128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73344893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General</c:formatCode>
                <c:ptCount val="12"/>
                <c:pt idx="0">
                  <c:v>0.27</c:v>
                </c:pt>
                <c:pt idx="1">
                  <c:v>0.25</c:v>
                </c:pt>
                <c:pt idx="2">
                  <c:v>0.24</c:v>
                </c:pt>
                <c:pt idx="3">
                  <c:v>0.19</c:v>
                </c:pt>
                <c:pt idx="4">
                  <c:v>0.32</c:v>
                </c:pt>
                <c:pt idx="5">
                  <c:v>0.61</c:v>
                </c:pt>
                <c:pt idx="6">
                  <c:v>0.69</c:v>
                </c:pt>
                <c:pt idx="7">
                  <c:v>0.68</c:v>
                </c:pt>
                <c:pt idx="8">
                  <c:v>0.61</c:v>
                </c:pt>
                <c:pt idx="9">
                  <c:v>0.17</c:v>
                </c:pt>
                <c:pt idx="10">
                  <c:v>0</c:v>
                </c:pt>
                <c:pt idx="11">
                  <c:v>0</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pt idx="0">
                  <c:v>6.37</c:v>
                </c:pt>
                <c:pt idx="1">
                  <c:v>3.07</c:v>
                </c:pt>
                <c:pt idx="2">
                  <c:v>5.34</c:v>
                </c:pt>
                <c:pt idx="3">
                  <c:v>0.98</c:v>
                </c:pt>
                <c:pt idx="4">
                  <c:v>4.66</c:v>
                </c:pt>
                <c:pt idx="5">
                  <c:v>5.17</c:v>
                </c:pt>
                <c:pt idx="6">
                  <c:v>3.61</c:v>
                </c:pt>
                <c:pt idx="7">
                  <c:v>6.39</c:v>
                </c:pt>
                <c:pt idx="8">
                  <c:v>4.33</c:v>
                </c:pt>
                <c:pt idx="9">
                  <c:v>8.6</c:v>
                </c:pt>
                <c:pt idx="10">
                  <c:v>15.64</c:v>
                </c:pt>
                <c:pt idx="11">
                  <c:v>2.57</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General</c:formatCode>
                <c:ptCount val="12"/>
                <c:pt idx="0">
                  <c:v>0.27</c:v>
                </c:pt>
                <c:pt idx="1">
                  <c:v>0.25</c:v>
                </c:pt>
                <c:pt idx="2">
                  <c:v>0.23</c:v>
                </c:pt>
                <c:pt idx="3">
                  <c:v>0.2</c:v>
                </c:pt>
                <c:pt idx="4">
                  <c:v>0.31</c:v>
                </c:pt>
                <c:pt idx="5">
                  <c:v>0.61</c:v>
                </c:pt>
                <c:pt idx="6">
                  <c:v>0.69</c:v>
                </c:pt>
                <c:pt idx="7">
                  <c:v>0.68</c:v>
                </c:pt>
                <c:pt idx="8">
                  <c:v>0.61</c:v>
                </c:pt>
                <c:pt idx="9">
                  <c:v>0.17</c:v>
                </c:pt>
                <c:pt idx="10">
                  <c:v>0</c:v>
                </c:pt>
                <c:pt idx="11">
                  <c:v>0</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pt idx="0">
                  <c:v>0.63</c:v>
                </c:pt>
                <c:pt idx="1">
                  <c:v>0.57999999999999996</c:v>
                </c:pt>
                <c:pt idx="2">
                  <c:v>0.82</c:v>
                </c:pt>
                <c:pt idx="3">
                  <c:v>0.52</c:v>
                </c:pt>
                <c:pt idx="4">
                  <c:v>0.99</c:v>
                </c:pt>
                <c:pt idx="5">
                  <c:v>0.85</c:v>
                </c:pt>
                <c:pt idx="6">
                  <c:v>0.98</c:v>
                </c:pt>
                <c:pt idx="7">
                  <c:v>0.84</c:v>
                </c:pt>
                <c:pt idx="8">
                  <c:v>0.77</c:v>
                </c:pt>
                <c:pt idx="9">
                  <c:v>0.53</c:v>
                </c:pt>
                <c:pt idx="10">
                  <c:v>0.28999999999999998</c:v>
                </c:pt>
                <c:pt idx="11">
                  <c:v>0.12</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467276872"/>
        <c:axId val="467277264"/>
      </c:lineChart>
      <c:catAx>
        <c:axId val="467276872"/>
        <c:scaling>
          <c:orientation val="minMax"/>
        </c:scaling>
        <c:delete val="0"/>
        <c:axPos val="b"/>
        <c:numFmt formatCode="General" sourceLinked="1"/>
        <c:majorTickMark val="out"/>
        <c:minorTickMark val="none"/>
        <c:tickLblPos val="nextTo"/>
        <c:crossAx val="467277264"/>
        <c:crosses val="autoZero"/>
        <c:auto val="1"/>
        <c:lblAlgn val="ctr"/>
        <c:lblOffset val="100"/>
        <c:noMultiLvlLbl val="0"/>
      </c:catAx>
      <c:valAx>
        <c:axId val="46727726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46727687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General</c:formatCode>
                <c:ptCount val="12"/>
                <c:pt idx="0">
                  <c:v>1.5</c:v>
                </c:pt>
                <c:pt idx="1">
                  <c:v>1.3</c:v>
                </c:pt>
                <c:pt idx="2">
                  <c:v>1.23</c:v>
                </c:pt>
                <c:pt idx="3">
                  <c:v>1.2</c:v>
                </c:pt>
                <c:pt idx="4">
                  <c:v>1.34</c:v>
                </c:pt>
                <c:pt idx="5">
                  <c:v>1.66</c:v>
                </c:pt>
                <c:pt idx="6">
                  <c:v>1.75</c:v>
                </c:pt>
                <c:pt idx="7">
                  <c:v>2.09</c:v>
                </c:pt>
                <c:pt idx="8">
                  <c:v>1.88</c:v>
                </c:pt>
                <c:pt idx="9">
                  <c:v>1.1299999999999999</c:v>
                </c:pt>
                <c:pt idx="10">
                  <c:v>0.52</c:v>
                </c:pt>
                <c:pt idx="11">
                  <c:v>0.39</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General</c:formatCode>
                <c:ptCount val="12"/>
                <c:pt idx="0">
                  <c:v>4.33</c:v>
                </c:pt>
                <c:pt idx="1">
                  <c:v>4.29</c:v>
                </c:pt>
                <c:pt idx="2">
                  <c:v>1.95</c:v>
                </c:pt>
                <c:pt idx="3">
                  <c:v>3.74</c:v>
                </c:pt>
                <c:pt idx="4">
                  <c:v>11.37</c:v>
                </c:pt>
                <c:pt idx="5">
                  <c:v>2.27</c:v>
                </c:pt>
                <c:pt idx="6">
                  <c:v>2.16</c:v>
                </c:pt>
                <c:pt idx="7">
                  <c:v>4.03</c:v>
                </c:pt>
                <c:pt idx="8">
                  <c:v>12.1</c:v>
                </c:pt>
                <c:pt idx="9">
                  <c:v>6.05</c:v>
                </c:pt>
                <c:pt idx="10">
                  <c:v>1.86</c:v>
                </c:pt>
                <c:pt idx="11">
                  <c:v>1.95</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General</c:formatCode>
                <c:ptCount val="12"/>
                <c:pt idx="0">
                  <c:v>1.5</c:v>
                </c:pt>
                <c:pt idx="1">
                  <c:v>1.31</c:v>
                </c:pt>
                <c:pt idx="2">
                  <c:v>1.23</c:v>
                </c:pt>
                <c:pt idx="3">
                  <c:v>1.2</c:v>
                </c:pt>
                <c:pt idx="4">
                  <c:v>1.35</c:v>
                </c:pt>
                <c:pt idx="5">
                  <c:v>1.66</c:v>
                </c:pt>
                <c:pt idx="6">
                  <c:v>1.75</c:v>
                </c:pt>
                <c:pt idx="7">
                  <c:v>2.09</c:v>
                </c:pt>
                <c:pt idx="8">
                  <c:v>1.81</c:v>
                </c:pt>
                <c:pt idx="9">
                  <c:v>1.1299999999999999</c:v>
                </c:pt>
                <c:pt idx="10">
                  <c:v>0.52</c:v>
                </c:pt>
                <c:pt idx="11">
                  <c:v>0.39</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pt idx="0">
                  <c:v>2.86</c:v>
                </c:pt>
                <c:pt idx="1">
                  <c:v>2.84</c:v>
                </c:pt>
                <c:pt idx="2">
                  <c:v>1.37</c:v>
                </c:pt>
                <c:pt idx="3">
                  <c:v>1.33</c:v>
                </c:pt>
                <c:pt idx="4">
                  <c:v>3.4</c:v>
                </c:pt>
                <c:pt idx="5">
                  <c:v>2.1</c:v>
                </c:pt>
                <c:pt idx="6">
                  <c:v>1.94</c:v>
                </c:pt>
                <c:pt idx="7">
                  <c:v>3.68</c:v>
                </c:pt>
                <c:pt idx="8">
                  <c:v>3.87</c:v>
                </c:pt>
                <c:pt idx="9">
                  <c:v>2.23</c:v>
                </c:pt>
                <c:pt idx="10">
                  <c:v>0.77</c:v>
                </c:pt>
                <c:pt idx="11">
                  <c:v>1.02</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467278832"/>
        <c:axId val="726887152"/>
      </c:lineChart>
      <c:catAx>
        <c:axId val="467278832"/>
        <c:scaling>
          <c:orientation val="minMax"/>
        </c:scaling>
        <c:delete val="0"/>
        <c:axPos val="b"/>
        <c:numFmt formatCode="General" sourceLinked="1"/>
        <c:majorTickMark val="out"/>
        <c:minorTickMark val="none"/>
        <c:tickLblPos val="nextTo"/>
        <c:crossAx val="726887152"/>
        <c:crosses val="autoZero"/>
        <c:auto val="1"/>
        <c:lblAlgn val="ctr"/>
        <c:lblOffset val="100"/>
        <c:noMultiLvlLbl val="0"/>
      </c:catAx>
      <c:valAx>
        <c:axId val="72688715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46727883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General</c:formatCode>
                <c:ptCount val="12"/>
                <c:pt idx="0">
                  <c:v>21.3</c:v>
                </c:pt>
                <c:pt idx="1">
                  <c:v>14.61</c:v>
                </c:pt>
                <c:pt idx="2">
                  <c:v>13.88</c:v>
                </c:pt>
                <c:pt idx="3">
                  <c:v>7.14</c:v>
                </c:pt>
                <c:pt idx="4">
                  <c:v>8.09</c:v>
                </c:pt>
                <c:pt idx="5">
                  <c:v>23.1</c:v>
                </c:pt>
                <c:pt idx="6">
                  <c:v>10.76</c:v>
                </c:pt>
                <c:pt idx="7">
                  <c:v>7.36</c:v>
                </c:pt>
                <c:pt idx="8">
                  <c:v>14.68</c:v>
                </c:pt>
                <c:pt idx="9">
                  <c:v>29.11</c:v>
                </c:pt>
                <c:pt idx="10">
                  <c:v>47.74</c:v>
                </c:pt>
                <c:pt idx="11">
                  <c:v>13.01</c:v>
                </c:pt>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General</c:formatCode>
                <c:ptCount val="12"/>
                <c:pt idx="0">
                  <c:v>674.11</c:v>
                </c:pt>
                <c:pt idx="1">
                  <c:v>843.96</c:v>
                </c:pt>
                <c:pt idx="2">
                  <c:v>492.5</c:v>
                </c:pt>
                <c:pt idx="3">
                  <c:v>285.63</c:v>
                </c:pt>
                <c:pt idx="4">
                  <c:v>991.98</c:v>
                </c:pt>
                <c:pt idx="5">
                  <c:v>146.91999999999999</c:v>
                </c:pt>
                <c:pt idx="6">
                  <c:v>789.16</c:v>
                </c:pt>
                <c:pt idx="7">
                  <c:v>1378.1</c:v>
                </c:pt>
                <c:pt idx="8">
                  <c:v>1012.21</c:v>
                </c:pt>
                <c:pt idx="9">
                  <c:v>1449.58</c:v>
                </c:pt>
                <c:pt idx="10">
                  <c:v>2360.08</c:v>
                </c:pt>
                <c:pt idx="11">
                  <c:v>363.11</c:v>
                </c:pt>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General</c:formatCode>
                <c:ptCount val="12"/>
                <c:pt idx="0">
                  <c:v>4.58</c:v>
                </c:pt>
                <c:pt idx="1">
                  <c:v>5.17</c:v>
                </c:pt>
                <c:pt idx="2">
                  <c:v>4.26</c:v>
                </c:pt>
                <c:pt idx="3">
                  <c:v>3.71</c:v>
                </c:pt>
                <c:pt idx="4">
                  <c:v>3.25</c:v>
                </c:pt>
                <c:pt idx="5">
                  <c:v>3.07</c:v>
                </c:pt>
                <c:pt idx="6">
                  <c:v>1.48</c:v>
                </c:pt>
                <c:pt idx="7">
                  <c:v>2.23</c:v>
                </c:pt>
                <c:pt idx="8">
                  <c:v>5.67</c:v>
                </c:pt>
                <c:pt idx="9">
                  <c:v>11.28</c:v>
                </c:pt>
                <c:pt idx="10">
                  <c:v>9.4700000000000006</c:v>
                </c:pt>
                <c:pt idx="11">
                  <c:v>8.9</c:v>
                </c:pt>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General</c:formatCode>
                <c:ptCount val="12"/>
                <c:pt idx="0">
                  <c:v>9.82</c:v>
                </c:pt>
                <c:pt idx="1">
                  <c:v>13.2</c:v>
                </c:pt>
                <c:pt idx="2">
                  <c:v>7.62</c:v>
                </c:pt>
                <c:pt idx="3">
                  <c:v>6.37</c:v>
                </c:pt>
                <c:pt idx="4">
                  <c:v>10.98</c:v>
                </c:pt>
                <c:pt idx="5">
                  <c:v>14.84</c:v>
                </c:pt>
                <c:pt idx="6">
                  <c:v>15.46</c:v>
                </c:pt>
                <c:pt idx="7">
                  <c:v>13.25</c:v>
                </c:pt>
                <c:pt idx="8">
                  <c:v>13.42</c:v>
                </c:pt>
                <c:pt idx="9">
                  <c:v>23.24</c:v>
                </c:pt>
                <c:pt idx="10">
                  <c:v>26.43</c:v>
                </c:pt>
                <c:pt idx="11">
                  <c:v>14.73</c:v>
                </c:pt>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733455784"/>
        <c:axId val="733453824"/>
      </c:lineChart>
      <c:catAx>
        <c:axId val="733455784"/>
        <c:scaling>
          <c:orientation val="minMax"/>
        </c:scaling>
        <c:delete val="0"/>
        <c:axPos val="b"/>
        <c:numFmt formatCode="General" sourceLinked="1"/>
        <c:majorTickMark val="out"/>
        <c:minorTickMark val="none"/>
        <c:tickLblPos val="nextTo"/>
        <c:crossAx val="733453824"/>
        <c:crosses val="autoZero"/>
        <c:auto val="1"/>
        <c:lblAlgn val="ctr"/>
        <c:lblOffset val="100"/>
        <c:noMultiLvlLbl val="0"/>
      </c:catAx>
      <c:valAx>
        <c:axId val="73345382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73345578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438150</xdr:colOff>
          <xdr:row>8</xdr:row>
          <xdr:rowOff>114300</xdr:rowOff>
        </xdr:from>
        <xdr:to>
          <xdr:col>15</xdr:col>
          <xdr:colOff>285750</xdr:colOff>
          <xdr:row>11</xdr:row>
          <xdr:rowOff>19050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447675</xdr:colOff>
          <xdr:row>5</xdr:row>
          <xdr:rowOff>104775</xdr:rowOff>
        </xdr:from>
        <xdr:to>
          <xdr:col>15</xdr:col>
          <xdr:colOff>295275</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3</xdr:col>
      <xdr:colOff>0</xdr:colOff>
      <xdr:row>0</xdr:row>
      <xdr:rowOff>0</xdr:rowOff>
    </xdr:from>
    <xdr:to>
      <xdr:col>7</xdr:col>
      <xdr:colOff>59656</xdr:colOff>
      <xdr:row>6</xdr:row>
      <xdr:rowOff>27533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2209800" y="0"/>
          <a:ext cx="2536156" cy="1170533"/>
        </a:xfrm>
        <a:prstGeom prst="rect">
          <a:avLst/>
        </a:prstGeom>
      </xdr:spPr>
    </xdr:pic>
    <xdr:clientData/>
  </xdr:twoCellAnchor>
  <xdr:twoCellAnchor editAs="oneCell">
    <xdr:from>
      <xdr:col>1</xdr:col>
      <xdr:colOff>0</xdr:colOff>
      <xdr:row>7</xdr:row>
      <xdr:rowOff>0</xdr:rowOff>
    </xdr:from>
    <xdr:to>
      <xdr:col>10</xdr:col>
      <xdr:colOff>354887</xdr:colOff>
      <xdr:row>26</xdr:row>
      <xdr:rowOff>28892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619125" y="1333500"/>
          <a:ext cx="6431837" cy="365791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57150</xdr:colOff>
          <xdr:row>1</xdr:row>
          <xdr:rowOff>38100</xdr:rowOff>
        </xdr:from>
        <xdr:to>
          <xdr:col>8</xdr:col>
          <xdr:colOff>361950</xdr:colOff>
          <xdr:row>7</xdr:row>
          <xdr:rowOff>323850</xdr:rowOff>
        </xdr:to>
        <xdr:sp macro="" textlink="">
          <xdr:nvSpPr>
            <xdr:cNvPr id="31745" name="Object 1" hidden="1">
              <a:extLst>
                <a:ext uri="{63B3BB69-23CF-44E3-9099-C40C66FF867C}">
                  <a14:compatExt spid="_x0000_s31745"/>
                </a:ext>
                <a:ext uri="{FF2B5EF4-FFF2-40B4-BE49-F238E27FC236}">
                  <a16:creationId xmlns:a16="http://schemas.microsoft.com/office/drawing/2014/main" id="{00000000-0008-0000-0A00-0000017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christine.skaramaga@veolia.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1.bin"/><Relationship Id="rId5" Type="http://schemas.openxmlformats.org/officeDocument/2006/relationships/image" Target="../media/image3.emf"/><Relationship Id="rId4" Type="http://schemas.openxmlformats.org/officeDocument/2006/relationships/oleObject" Target="../embeddings/oleObject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3"/>
  <sheetViews>
    <sheetView tabSelected="1" workbookViewId="0">
      <selection activeCell="I66" sqref="I66"/>
    </sheetView>
  </sheetViews>
  <sheetFormatPr defaultColWidth="9.265625" defaultRowHeight="15" x14ac:dyDescent="0.4"/>
  <cols>
    <col min="1" max="1" width="9.265625" style="2" customWidth="1"/>
    <col min="2" max="2" width="14.59765625" style="2" bestFit="1" customWidth="1"/>
    <col min="3" max="9" width="9.265625" style="2"/>
    <col min="10" max="10" width="11.59765625" style="2" customWidth="1"/>
    <col min="11" max="14" width="9.265625" style="2"/>
    <col min="15" max="15" width="9.265625" style="2" customWidth="1"/>
    <col min="16" max="16384" width="9.265625" style="2"/>
  </cols>
  <sheetData>
    <row r="1" spans="2:16" x14ac:dyDescent="0.4">
      <c r="D1" s="204" t="s">
        <v>8</v>
      </c>
      <c r="E1" s="204"/>
      <c r="F1" s="204"/>
      <c r="G1" s="204"/>
    </row>
    <row r="2" spans="2:16" x14ac:dyDescent="0.4">
      <c r="D2" s="204"/>
      <c r="E2" s="204"/>
      <c r="F2" s="204"/>
      <c r="G2" s="204"/>
      <c r="N2" s="160" t="s">
        <v>385</v>
      </c>
      <c r="P2" s="145"/>
    </row>
    <row r="3" spans="2:16" x14ac:dyDescent="0.4">
      <c r="D3" s="204"/>
      <c r="E3" s="204"/>
      <c r="F3" s="204"/>
      <c r="G3" s="204"/>
      <c r="N3" s="145"/>
    </row>
    <row r="4" spans="2:16" x14ac:dyDescent="0.4">
      <c r="D4" s="204"/>
      <c r="E4" s="204"/>
      <c r="F4" s="204"/>
      <c r="G4" s="204"/>
    </row>
    <row r="5" spans="2:16" x14ac:dyDescent="0.4">
      <c r="D5" s="204"/>
      <c r="E5" s="204"/>
      <c r="F5" s="204"/>
      <c r="G5" s="204"/>
    </row>
    <row r="6" spans="2:16" x14ac:dyDescent="0.4">
      <c r="D6" s="204"/>
      <c r="E6" s="204"/>
      <c r="F6" s="204"/>
      <c r="G6" s="204"/>
    </row>
    <row r="8" spans="2:16" ht="15.75" customHeight="1" x14ac:dyDescent="0.4">
      <c r="B8" s="204" t="s">
        <v>9</v>
      </c>
      <c r="C8" s="204"/>
      <c r="D8" s="204"/>
      <c r="E8" s="204"/>
      <c r="F8" s="204"/>
      <c r="G8" s="204"/>
      <c r="H8" s="204"/>
      <c r="I8" s="204"/>
      <c r="N8" s="127"/>
    </row>
    <row r="9" spans="2:16" x14ac:dyDescent="0.4">
      <c r="B9" s="204"/>
      <c r="C9" s="204"/>
      <c r="D9" s="204"/>
      <c r="E9" s="204"/>
      <c r="F9" s="204"/>
      <c r="G9" s="204"/>
      <c r="H9" s="204"/>
      <c r="I9" s="204"/>
    </row>
    <row r="10" spans="2:16" x14ac:dyDescent="0.4">
      <c r="B10" s="204"/>
      <c r="C10" s="204"/>
      <c r="D10" s="204"/>
      <c r="E10" s="204"/>
      <c r="F10" s="204"/>
      <c r="G10" s="204"/>
      <c r="H10" s="204"/>
      <c r="I10" s="204"/>
    </row>
    <row r="11" spans="2:16" x14ac:dyDescent="0.4">
      <c r="B11" s="204"/>
      <c r="C11" s="204"/>
      <c r="D11" s="204"/>
      <c r="E11" s="204"/>
      <c r="F11" s="204"/>
      <c r="G11" s="204"/>
      <c r="H11" s="204"/>
      <c r="I11" s="204"/>
    </row>
    <row r="12" spans="2:16" x14ac:dyDescent="0.4">
      <c r="B12" s="204"/>
      <c r="C12" s="204"/>
      <c r="D12" s="204"/>
      <c r="E12" s="204"/>
      <c r="F12" s="204"/>
      <c r="G12" s="204"/>
      <c r="H12" s="204"/>
      <c r="I12" s="204"/>
    </row>
    <row r="13" spans="2:16" ht="15.4" x14ac:dyDescent="0.45">
      <c r="B13" s="204"/>
      <c r="C13" s="204"/>
      <c r="D13" s="204"/>
      <c r="E13" s="204"/>
      <c r="F13" s="204"/>
      <c r="G13" s="204"/>
      <c r="H13" s="204"/>
      <c r="I13" s="204"/>
      <c r="N13" s="133" t="s">
        <v>296</v>
      </c>
      <c r="O13" s="131"/>
      <c r="P13" s="131"/>
    </row>
    <row r="14" spans="2:16" ht="15.6" customHeight="1" x14ac:dyDescent="0.4">
      <c r="B14" s="204"/>
      <c r="C14" s="204"/>
      <c r="D14" s="204"/>
      <c r="E14" s="204"/>
      <c r="F14" s="204"/>
      <c r="G14" s="204"/>
      <c r="H14" s="204"/>
      <c r="I14" s="204"/>
      <c r="N14" s="203" t="s">
        <v>300</v>
      </c>
      <c r="O14" s="203"/>
      <c r="P14" s="203"/>
    </row>
    <row r="15" spans="2:16" x14ac:dyDescent="0.4">
      <c r="B15" s="204"/>
      <c r="C15" s="204"/>
      <c r="D15" s="204"/>
      <c r="E15" s="204"/>
      <c r="F15" s="204"/>
      <c r="G15" s="204"/>
      <c r="H15" s="204"/>
      <c r="I15" s="204"/>
      <c r="N15" s="203"/>
      <c r="O15" s="203"/>
      <c r="P15" s="203"/>
    </row>
    <row r="16" spans="2:16" x14ac:dyDescent="0.4">
      <c r="B16" s="204"/>
      <c r="C16" s="204"/>
      <c r="D16" s="204"/>
      <c r="E16" s="204"/>
      <c r="F16" s="204"/>
      <c r="G16" s="204"/>
      <c r="H16" s="204"/>
      <c r="I16" s="204"/>
      <c r="N16" s="203"/>
      <c r="O16" s="203"/>
      <c r="P16" s="203"/>
    </row>
    <row r="17" spans="2:16" x14ac:dyDescent="0.4">
      <c r="B17" s="204"/>
      <c r="C17" s="204"/>
      <c r="D17" s="204"/>
      <c r="E17" s="204"/>
      <c r="F17" s="204"/>
      <c r="G17" s="204"/>
      <c r="H17" s="204"/>
      <c r="I17" s="204"/>
      <c r="N17" s="203"/>
      <c r="O17" s="203"/>
      <c r="P17" s="203"/>
    </row>
    <row r="18" spans="2:16" x14ac:dyDescent="0.4">
      <c r="B18" s="204"/>
      <c r="C18" s="204"/>
      <c r="D18" s="204"/>
      <c r="E18" s="204"/>
      <c r="F18" s="204"/>
      <c r="G18" s="204"/>
      <c r="H18" s="204"/>
      <c r="I18" s="204"/>
      <c r="N18" s="203"/>
      <c r="O18" s="203"/>
      <c r="P18" s="203"/>
    </row>
    <row r="19" spans="2:16" x14ac:dyDescent="0.4">
      <c r="B19" s="204"/>
      <c r="C19" s="204"/>
      <c r="D19" s="204"/>
      <c r="E19" s="204"/>
      <c r="F19" s="204"/>
      <c r="G19" s="204"/>
      <c r="H19" s="204"/>
      <c r="I19" s="204"/>
      <c r="N19" s="203"/>
      <c r="O19" s="203"/>
      <c r="P19" s="203"/>
    </row>
    <row r="20" spans="2:16" x14ac:dyDescent="0.4">
      <c r="B20" s="204"/>
      <c r="C20" s="204"/>
      <c r="D20" s="204"/>
      <c r="E20" s="204"/>
      <c r="F20" s="204"/>
      <c r="G20" s="204"/>
      <c r="H20" s="204"/>
      <c r="I20" s="204"/>
    </row>
    <row r="21" spans="2:16" x14ac:dyDescent="0.4">
      <c r="B21" s="204"/>
      <c r="C21" s="204"/>
      <c r="D21" s="204"/>
      <c r="E21" s="204"/>
      <c r="F21" s="204"/>
      <c r="G21" s="204"/>
      <c r="H21" s="204"/>
      <c r="I21" s="204"/>
    </row>
    <row r="22" spans="2:16" x14ac:dyDescent="0.4">
      <c r="B22" s="204"/>
      <c r="C22" s="204"/>
      <c r="D22" s="204"/>
      <c r="E22" s="204"/>
      <c r="F22" s="204"/>
      <c r="G22" s="204"/>
      <c r="H22" s="204"/>
      <c r="I22" s="204"/>
    </row>
    <row r="23" spans="2:16" x14ac:dyDescent="0.4">
      <c r="B23" s="204"/>
      <c r="C23" s="204"/>
      <c r="D23" s="204"/>
      <c r="E23" s="204"/>
      <c r="F23" s="204"/>
      <c r="G23" s="204"/>
      <c r="H23" s="204"/>
      <c r="I23" s="204"/>
    </row>
    <row r="24" spans="2:16" x14ac:dyDescent="0.4">
      <c r="B24" s="204"/>
      <c r="C24" s="204"/>
      <c r="D24" s="204"/>
      <c r="E24" s="204"/>
      <c r="F24" s="204"/>
      <c r="G24" s="204"/>
      <c r="H24" s="204"/>
      <c r="I24" s="204"/>
    </row>
    <row r="29" spans="2:16" ht="17.649999999999999" x14ac:dyDescent="0.5">
      <c r="B29" s="201" t="s">
        <v>390</v>
      </c>
      <c r="C29" s="201"/>
      <c r="D29" s="201"/>
      <c r="E29" s="201"/>
      <c r="F29" s="201"/>
      <c r="G29" s="201"/>
      <c r="H29" s="201"/>
      <c r="I29" s="201"/>
    </row>
    <row r="30" spans="2:16" ht="17.649999999999999" x14ac:dyDescent="0.5">
      <c r="C30" s="7"/>
      <c r="D30" s="8"/>
      <c r="E30" s="8"/>
      <c r="F30" s="8"/>
      <c r="G30" s="8"/>
      <c r="H30" s="8"/>
      <c r="I30" s="8"/>
    </row>
    <row r="31" spans="2:16" ht="17.649999999999999" x14ac:dyDescent="0.5">
      <c r="B31" s="201" t="s">
        <v>391</v>
      </c>
      <c r="C31" s="201"/>
      <c r="D31" s="201"/>
      <c r="E31" s="201"/>
      <c r="F31" s="201"/>
      <c r="G31" s="201"/>
      <c r="H31" s="201"/>
      <c r="I31" s="201"/>
    </row>
    <row r="32" spans="2:16" ht="17.649999999999999" x14ac:dyDescent="0.5">
      <c r="C32" s="7"/>
      <c r="D32" s="8"/>
      <c r="E32" s="8"/>
      <c r="F32" s="8"/>
      <c r="G32" s="8"/>
      <c r="H32" s="8"/>
      <c r="I32" s="8"/>
    </row>
    <row r="33" spans="2:9" ht="17.649999999999999" x14ac:dyDescent="0.5">
      <c r="B33" s="201" t="s">
        <v>392</v>
      </c>
      <c r="C33" s="201"/>
      <c r="D33" s="201"/>
      <c r="E33" s="201"/>
      <c r="F33" s="201"/>
      <c r="G33" s="201"/>
      <c r="H33" s="201"/>
      <c r="I33" s="201"/>
    </row>
    <row r="34" spans="2:9" ht="17.649999999999999" x14ac:dyDescent="0.5">
      <c r="C34" s="7"/>
      <c r="D34" s="8"/>
      <c r="E34" s="8"/>
      <c r="F34" s="8"/>
      <c r="G34" s="8"/>
      <c r="H34" s="8"/>
      <c r="I34" s="8"/>
    </row>
    <row r="35" spans="2:9" ht="17.649999999999999" x14ac:dyDescent="0.5">
      <c r="B35" s="201"/>
      <c r="C35" s="201"/>
      <c r="D35" s="201"/>
      <c r="E35" s="201"/>
      <c r="F35" s="201"/>
      <c r="G35" s="201"/>
      <c r="H35" s="201"/>
      <c r="I35" s="201"/>
    </row>
    <row r="37" spans="2:9" ht="17.649999999999999" x14ac:dyDescent="0.5">
      <c r="B37" s="201" t="s">
        <v>393</v>
      </c>
      <c r="C37" s="201"/>
      <c r="D37" s="201"/>
      <c r="E37" s="201"/>
      <c r="F37" s="201"/>
      <c r="G37" s="201"/>
      <c r="H37" s="201"/>
      <c r="I37" s="201"/>
    </row>
    <row r="39" spans="2:9" x14ac:dyDescent="0.4">
      <c r="B39" s="2" t="s">
        <v>10</v>
      </c>
      <c r="C39" s="9">
        <v>2022</v>
      </c>
    </row>
    <row r="40" spans="2:9" ht="14.25" customHeight="1" x14ac:dyDescent="0.4"/>
    <row r="41" spans="2:9" x14ac:dyDescent="0.4">
      <c r="B41" s="10" t="s">
        <v>11</v>
      </c>
      <c r="C41" s="198" t="s">
        <v>394</v>
      </c>
      <c r="D41" s="199"/>
      <c r="E41" s="199"/>
      <c r="F41" s="199"/>
      <c r="G41" s="199"/>
      <c r="H41" s="199"/>
      <c r="I41" s="199"/>
    </row>
    <row r="42" spans="2:9" x14ac:dyDescent="0.4">
      <c r="B42" s="10"/>
    </row>
    <row r="43" spans="2:9" x14ac:dyDescent="0.4">
      <c r="B43" s="10" t="s">
        <v>12</v>
      </c>
      <c r="C43" s="198" t="s">
        <v>395</v>
      </c>
      <c r="D43" s="199"/>
      <c r="E43" s="199"/>
    </row>
    <row r="44" spans="2:9" x14ac:dyDescent="0.4">
      <c r="B44" s="10"/>
    </row>
    <row r="45" spans="2:9" ht="15.4" x14ac:dyDescent="0.45">
      <c r="B45" s="10" t="s">
        <v>13</v>
      </c>
      <c r="C45" s="202" t="s">
        <v>396</v>
      </c>
      <c r="D45" s="199"/>
      <c r="E45" s="199"/>
    </row>
    <row r="46" spans="2:9" x14ac:dyDescent="0.4">
      <c r="B46" s="10"/>
    </row>
    <row r="47" spans="2:9" x14ac:dyDescent="0.4">
      <c r="B47" s="10" t="s">
        <v>14</v>
      </c>
      <c r="C47" s="198" t="s">
        <v>397</v>
      </c>
      <c r="D47" s="199"/>
      <c r="F47" s="2" t="s">
        <v>15</v>
      </c>
      <c r="G47" s="198" t="s">
        <v>400</v>
      </c>
      <c r="H47" s="199"/>
      <c r="I47" s="199"/>
    </row>
    <row r="48" spans="2:9" x14ac:dyDescent="0.4">
      <c r="B48" s="10"/>
    </row>
    <row r="49" spans="2:9" x14ac:dyDescent="0.4">
      <c r="B49" s="10" t="s">
        <v>16</v>
      </c>
      <c r="C49" s="198" t="s">
        <v>401</v>
      </c>
      <c r="D49" s="199"/>
      <c r="F49" s="2" t="s">
        <v>15</v>
      </c>
      <c r="G49" s="198" t="s">
        <v>402</v>
      </c>
      <c r="H49" s="199"/>
      <c r="I49" s="199"/>
    </row>
    <row r="50" spans="2:9" x14ac:dyDescent="0.4">
      <c r="B50" s="10"/>
    </row>
    <row r="51" spans="2:9" x14ac:dyDescent="0.4">
      <c r="B51" s="10" t="s">
        <v>17</v>
      </c>
      <c r="C51" s="9">
        <v>1</v>
      </c>
    </row>
    <row r="52" spans="2:9" x14ac:dyDescent="0.4">
      <c r="B52" s="10"/>
    </row>
    <row r="53" spans="2:9" x14ac:dyDescent="0.4">
      <c r="B53" s="10" t="s">
        <v>18</v>
      </c>
      <c r="C53" s="200">
        <v>44952</v>
      </c>
      <c r="D53" s="199"/>
    </row>
  </sheetData>
  <mergeCells count="16">
    <mergeCell ref="N14:P19"/>
    <mergeCell ref="B35:I35"/>
    <mergeCell ref="D1:G6"/>
    <mergeCell ref="B8:I24"/>
    <mergeCell ref="B29:I29"/>
    <mergeCell ref="B31:I31"/>
    <mergeCell ref="B33:I33"/>
    <mergeCell ref="C49:D49"/>
    <mergeCell ref="G49:I49"/>
    <mergeCell ref="C53:D53"/>
    <mergeCell ref="B37:I37"/>
    <mergeCell ref="C41:I41"/>
    <mergeCell ref="C43:E43"/>
    <mergeCell ref="C45:E45"/>
    <mergeCell ref="C47:D47"/>
    <mergeCell ref="G47:I47"/>
  </mergeCells>
  <hyperlinks>
    <hyperlink ref="C45" r:id="rId1" xr:uid="{00000000-0004-0000-0000-000000000000}"/>
  </hyperlinks>
  <pageMargins left="1.0899999999999999" right="0.7" top="0.75" bottom="0.75" header="0.3" footer="0.3"/>
  <pageSetup scale="80" orientation="portrait" r:id="rId2"/>
  <headerFooter differentFirst="1"/>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PrintAllSheets">
                <anchor moveWithCells="1" sizeWithCells="1">
                  <from>
                    <xdr:col>12</xdr:col>
                    <xdr:colOff>438150</xdr:colOff>
                    <xdr:row>8</xdr:row>
                    <xdr:rowOff>114300</xdr:rowOff>
                  </from>
                  <to>
                    <xdr:col>15</xdr:col>
                    <xdr:colOff>285750</xdr:colOff>
                    <xdr:row>11</xdr:row>
                    <xdr:rowOff>19050</xdr:rowOff>
                  </to>
                </anchor>
              </controlPr>
            </control>
          </mc:Choice>
        </mc:AlternateContent>
        <mc:AlternateContent xmlns:mc="http://schemas.openxmlformats.org/markup-compatibility/2006">
          <mc:Choice Requires="x14">
            <control shapeId="9218" r:id="rId6" name="Button 2">
              <controlPr defaultSize="0" print="0" autoFill="0" autoPict="0" macro="[0]!PrintAllSheetsToPDF">
                <anchor moveWithCells="1" sizeWithCells="1">
                  <from>
                    <xdr:col>12</xdr:col>
                    <xdr:colOff>447675</xdr:colOff>
                    <xdr:row>5</xdr:row>
                    <xdr:rowOff>104775</xdr:rowOff>
                  </from>
                  <to>
                    <xdr:col>15</xdr:col>
                    <xdr:colOff>295275</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3"/>
  <sheetViews>
    <sheetView workbookViewId="0">
      <selection activeCell="H23" sqref="H23"/>
    </sheetView>
  </sheetViews>
  <sheetFormatPr defaultColWidth="9.265625" defaultRowHeight="15" x14ac:dyDescent="0.4"/>
  <cols>
    <col min="1" max="1" width="9.265625" style="2" customWidth="1"/>
    <col min="2" max="2" width="14.59765625" style="2" bestFit="1" customWidth="1"/>
    <col min="3" max="9" width="9.265625" style="2"/>
    <col min="10" max="10" width="11.59765625" style="2" customWidth="1"/>
    <col min="11" max="16384" width="9.265625" style="2"/>
  </cols>
  <sheetData>
    <row r="1" spans="1:15" x14ac:dyDescent="0.4">
      <c r="A1" s="2" t="str">
        <f>+'Cover Page'!$B$29</f>
        <v>Annual Performance Report 2022</v>
      </c>
      <c r="E1" s="2" t="str">
        <f>+'Cover Page'!$B$33</f>
        <v>Battlefield Energy from Waste Facility</v>
      </c>
    </row>
    <row r="3" spans="1:15" ht="15.4" x14ac:dyDescent="0.45">
      <c r="A3" s="105" t="s">
        <v>19</v>
      </c>
      <c r="B3" s="103"/>
      <c r="C3" s="103"/>
      <c r="D3" s="103"/>
      <c r="E3" s="103"/>
      <c r="F3" s="103"/>
      <c r="G3" s="103"/>
      <c r="H3" s="104"/>
      <c r="K3" s="133" t="s">
        <v>296</v>
      </c>
    </row>
    <row r="4" spans="1:15" ht="15.4" x14ac:dyDescent="0.45">
      <c r="A4" s="5" t="s">
        <v>0</v>
      </c>
      <c r="B4" s="227" t="s">
        <v>1</v>
      </c>
      <c r="C4" s="227"/>
      <c r="D4" s="227"/>
      <c r="E4" s="227"/>
      <c r="F4" s="227"/>
      <c r="G4" s="227"/>
      <c r="H4" s="6" t="s">
        <v>2</v>
      </c>
      <c r="K4" s="131" t="s">
        <v>298</v>
      </c>
    </row>
    <row r="5" spans="1:15" ht="15.6" customHeight="1" x14ac:dyDescent="0.4">
      <c r="A5" s="4"/>
      <c r="B5" s="223" t="s">
        <v>273</v>
      </c>
      <c r="C5" s="223"/>
      <c r="D5" s="223"/>
      <c r="E5" s="223"/>
      <c r="F5" s="223"/>
      <c r="G5" s="223"/>
      <c r="H5" s="4">
        <v>3</v>
      </c>
      <c r="K5" s="203" t="s">
        <v>299</v>
      </c>
      <c r="L5" s="203"/>
      <c r="M5" s="203"/>
      <c r="N5" s="203"/>
      <c r="O5" s="203"/>
    </row>
    <row r="6" spans="1:15" x14ac:dyDescent="0.4">
      <c r="A6" s="4"/>
      <c r="B6" s="223" t="s">
        <v>274</v>
      </c>
      <c r="C6" s="223"/>
      <c r="D6" s="223"/>
      <c r="E6" s="223"/>
      <c r="F6" s="223"/>
      <c r="G6" s="223"/>
      <c r="H6" s="4">
        <v>4</v>
      </c>
      <c r="K6" s="203"/>
      <c r="L6" s="203"/>
      <c r="M6" s="203"/>
      <c r="N6" s="203"/>
      <c r="O6" s="203"/>
    </row>
    <row r="7" spans="1:15" ht="15.75" customHeight="1" x14ac:dyDescent="0.4">
      <c r="A7" s="4"/>
      <c r="B7" s="223" t="s">
        <v>26</v>
      </c>
      <c r="C7" s="223"/>
      <c r="D7" s="223"/>
      <c r="E7" s="223"/>
      <c r="F7" s="223"/>
      <c r="G7" s="223"/>
      <c r="H7" s="4">
        <v>5</v>
      </c>
      <c r="K7" s="203"/>
      <c r="L7" s="203"/>
      <c r="M7" s="203"/>
      <c r="N7" s="203"/>
      <c r="O7" s="203"/>
    </row>
    <row r="8" spans="1:15" x14ac:dyDescent="0.4">
      <c r="A8" s="4"/>
      <c r="B8" s="223" t="s">
        <v>275</v>
      </c>
      <c r="C8" s="223"/>
      <c r="D8" s="223"/>
      <c r="E8" s="223"/>
      <c r="F8" s="223"/>
      <c r="G8" s="223"/>
      <c r="H8" s="4">
        <v>7</v>
      </c>
      <c r="K8" s="203"/>
      <c r="L8" s="203"/>
      <c r="M8" s="203"/>
      <c r="N8" s="203"/>
      <c r="O8" s="203"/>
    </row>
    <row r="9" spans="1:15" x14ac:dyDescent="0.4">
      <c r="A9" s="4"/>
      <c r="B9" s="223" t="s">
        <v>276</v>
      </c>
      <c r="C9" s="223"/>
      <c r="D9" s="223"/>
      <c r="E9" s="223"/>
      <c r="F9" s="223"/>
      <c r="G9" s="223"/>
      <c r="H9" s="4">
        <v>8</v>
      </c>
    </row>
    <row r="10" spans="1:15" x14ac:dyDescent="0.4">
      <c r="A10" s="4"/>
      <c r="B10" s="223" t="s">
        <v>277</v>
      </c>
      <c r="C10" s="223"/>
      <c r="D10" s="223"/>
      <c r="E10" s="223"/>
      <c r="F10" s="223"/>
      <c r="G10" s="223"/>
      <c r="H10" s="4">
        <v>9</v>
      </c>
    </row>
    <row r="11" spans="1:15" x14ac:dyDescent="0.4">
      <c r="A11" s="4"/>
      <c r="B11" s="223" t="s">
        <v>278</v>
      </c>
      <c r="C11" s="223"/>
      <c r="D11" s="223"/>
      <c r="E11" s="223"/>
      <c r="F11" s="223"/>
      <c r="G11" s="223"/>
      <c r="H11" s="4">
        <v>10</v>
      </c>
    </row>
    <row r="12" spans="1:15" x14ac:dyDescent="0.4">
      <c r="A12" s="4"/>
      <c r="B12" s="223" t="s">
        <v>279</v>
      </c>
      <c r="C12" s="223"/>
      <c r="D12" s="223"/>
      <c r="E12" s="223"/>
      <c r="F12" s="223"/>
      <c r="G12" s="223"/>
      <c r="H12" s="4">
        <v>11</v>
      </c>
    </row>
    <row r="13" spans="1:15" ht="15.4" x14ac:dyDescent="0.45">
      <c r="A13" s="4"/>
      <c r="B13" s="224" t="s">
        <v>384</v>
      </c>
      <c r="C13" s="225"/>
      <c r="D13" s="225"/>
      <c r="E13" s="225"/>
      <c r="F13" s="225"/>
      <c r="G13" s="226"/>
      <c r="H13" s="4">
        <v>12</v>
      </c>
    </row>
    <row r="14" spans="1:15" x14ac:dyDescent="0.4">
      <c r="A14" s="4"/>
      <c r="B14" s="223" t="s">
        <v>383</v>
      </c>
      <c r="C14" s="223"/>
      <c r="D14" s="223"/>
      <c r="E14" s="223"/>
      <c r="F14" s="223"/>
      <c r="G14" s="223"/>
      <c r="H14" s="4">
        <v>14</v>
      </c>
    </row>
    <row r="15" spans="1:15" x14ac:dyDescent="0.4">
      <c r="A15" s="4"/>
      <c r="B15" s="223" t="s">
        <v>194</v>
      </c>
      <c r="C15" s="223"/>
      <c r="D15" s="223"/>
      <c r="E15" s="223"/>
      <c r="F15" s="223"/>
      <c r="G15" s="223"/>
      <c r="H15" s="4">
        <v>15</v>
      </c>
    </row>
    <row r="16" spans="1:15" x14ac:dyDescent="0.4">
      <c r="A16" s="4"/>
      <c r="B16" s="223" t="s">
        <v>211</v>
      </c>
      <c r="C16" s="223"/>
      <c r="D16" s="223"/>
      <c r="E16" s="223"/>
      <c r="F16" s="223"/>
      <c r="G16" s="223"/>
      <c r="H16" s="4">
        <v>16</v>
      </c>
    </row>
    <row r="17" spans="1:8" x14ac:dyDescent="0.4">
      <c r="A17" s="4"/>
      <c r="B17" s="223" t="s">
        <v>280</v>
      </c>
      <c r="C17" s="223"/>
      <c r="D17" s="223"/>
      <c r="E17" s="223"/>
      <c r="F17" s="223"/>
      <c r="G17" s="223"/>
      <c r="H17" s="4">
        <v>17</v>
      </c>
    </row>
    <row r="18" spans="1:8" x14ac:dyDescent="0.4">
      <c r="A18" s="4"/>
      <c r="B18" s="223" t="s">
        <v>281</v>
      </c>
      <c r="C18" s="223"/>
      <c r="D18" s="223"/>
      <c r="E18" s="223"/>
      <c r="F18" s="223"/>
      <c r="G18" s="223"/>
      <c r="H18" s="4">
        <v>18</v>
      </c>
    </row>
    <row r="19" spans="1:8" x14ac:dyDescent="0.4">
      <c r="A19" s="4"/>
      <c r="B19" s="223" t="s">
        <v>282</v>
      </c>
      <c r="C19" s="223"/>
      <c r="D19" s="223"/>
      <c r="E19" s="223"/>
      <c r="F19" s="223"/>
      <c r="G19" s="223"/>
      <c r="H19" s="4">
        <v>19</v>
      </c>
    </row>
    <row r="20" spans="1:8" x14ac:dyDescent="0.4">
      <c r="A20" s="4"/>
      <c r="B20" s="223" t="s">
        <v>443</v>
      </c>
      <c r="C20" s="223"/>
      <c r="D20" s="223"/>
      <c r="E20" s="223"/>
      <c r="F20" s="223"/>
      <c r="G20" s="223"/>
      <c r="H20" s="4">
        <v>20</v>
      </c>
    </row>
    <row r="21" spans="1:8" x14ac:dyDescent="0.4">
      <c r="A21" s="4"/>
      <c r="B21" s="223" t="s">
        <v>283</v>
      </c>
      <c r="C21" s="223"/>
      <c r="D21" s="223"/>
      <c r="E21" s="223"/>
      <c r="F21" s="223"/>
      <c r="G21" s="223"/>
      <c r="H21" s="4">
        <v>21</v>
      </c>
    </row>
    <row r="22" spans="1:8" x14ac:dyDescent="0.4">
      <c r="A22" s="4"/>
      <c r="B22" s="223" t="s">
        <v>285</v>
      </c>
      <c r="C22" s="223"/>
      <c r="D22" s="223"/>
      <c r="E22" s="223"/>
      <c r="F22" s="223"/>
      <c r="G22" s="223"/>
      <c r="H22" s="4">
        <v>22</v>
      </c>
    </row>
    <row r="23" spans="1:8" x14ac:dyDescent="0.4">
      <c r="A23" s="4"/>
      <c r="B23" s="216" t="s">
        <v>284</v>
      </c>
      <c r="C23" s="217"/>
      <c r="D23" s="217"/>
      <c r="E23" s="217"/>
      <c r="F23" s="217"/>
      <c r="G23" s="218"/>
      <c r="H23" s="4">
        <v>23</v>
      </c>
    </row>
    <row r="24" spans="1:8" x14ac:dyDescent="0.4">
      <c r="A24" s="4"/>
      <c r="B24" s="219"/>
      <c r="C24" s="219"/>
      <c r="D24" s="219"/>
      <c r="E24" s="219"/>
      <c r="F24" s="219"/>
      <c r="G24" s="219"/>
      <c r="H24" s="4"/>
    </row>
    <row r="26" spans="1:8" x14ac:dyDescent="0.4">
      <c r="A26" s="102" t="s">
        <v>20</v>
      </c>
      <c r="B26" s="103"/>
      <c r="C26" s="103"/>
      <c r="D26" s="103"/>
      <c r="E26" s="103"/>
      <c r="F26" s="103"/>
      <c r="G26" s="103"/>
      <c r="H26" s="104"/>
    </row>
    <row r="27" spans="1:8" x14ac:dyDescent="0.4">
      <c r="A27" s="12" t="s">
        <v>0</v>
      </c>
      <c r="B27" s="220" t="s">
        <v>3</v>
      </c>
      <c r="C27" s="220"/>
      <c r="D27" s="220"/>
      <c r="E27" s="220"/>
      <c r="F27" s="220"/>
      <c r="G27" s="220"/>
      <c r="H27" s="13" t="s">
        <v>4</v>
      </c>
    </row>
    <row r="28" spans="1:8" x14ac:dyDescent="0.4">
      <c r="A28" s="14"/>
      <c r="B28" s="221"/>
      <c r="C28" s="221"/>
      <c r="D28" s="221"/>
      <c r="E28" s="221"/>
      <c r="F28" s="221"/>
      <c r="G28" s="221"/>
      <c r="H28" s="14"/>
    </row>
    <row r="29" spans="1:8" x14ac:dyDescent="0.4">
      <c r="A29" s="14"/>
      <c r="B29" s="221"/>
      <c r="C29" s="221"/>
      <c r="D29" s="221"/>
      <c r="E29" s="221"/>
      <c r="F29" s="221"/>
      <c r="G29" s="221"/>
      <c r="H29" s="14"/>
    </row>
    <row r="30" spans="1:8" x14ac:dyDescent="0.4">
      <c r="A30" s="14"/>
      <c r="B30" s="221"/>
      <c r="C30" s="221"/>
      <c r="D30" s="221"/>
      <c r="E30" s="221"/>
      <c r="F30" s="221"/>
      <c r="G30" s="221"/>
      <c r="H30" s="14"/>
    </row>
    <row r="31" spans="1:8" x14ac:dyDescent="0.4">
      <c r="A31" s="14"/>
      <c r="B31" s="221"/>
      <c r="C31" s="221"/>
      <c r="D31" s="221"/>
      <c r="E31" s="221"/>
      <c r="F31" s="221"/>
      <c r="G31" s="221"/>
      <c r="H31" s="14"/>
    </row>
    <row r="32" spans="1:8" x14ac:dyDescent="0.4">
      <c r="A32" s="14"/>
      <c r="B32" s="221"/>
      <c r="C32" s="221"/>
      <c r="D32" s="221"/>
      <c r="E32" s="221"/>
      <c r="F32" s="221"/>
      <c r="G32" s="221"/>
      <c r="H32" s="14"/>
    </row>
    <row r="34" spans="1:10" ht="14.25" customHeight="1" x14ac:dyDescent="0.4">
      <c r="A34" s="102" t="s">
        <v>21</v>
      </c>
      <c r="B34" s="103"/>
      <c r="C34" s="103"/>
      <c r="D34" s="103"/>
      <c r="E34" s="103"/>
      <c r="F34" s="103"/>
      <c r="G34" s="103"/>
      <c r="H34" s="104"/>
    </row>
    <row r="35" spans="1:10" x14ac:dyDescent="0.4">
      <c r="A35" s="17" t="s">
        <v>5</v>
      </c>
      <c r="B35" s="222" t="s">
        <v>6</v>
      </c>
      <c r="C35" s="222"/>
      <c r="D35" s="222"/>
      <c r="E35" s="222"/>
      <c r="F35" s="222"/>
      <c r="G35" s="222"/>
      <c r="H35" s="18" t="s">
        <v>7</v>
      </c>
    </row>
    <row r="36" spans="1:10" x14ac:dyDescent="0.4">
      <c r="A36" s="194">
        <v>1</v>
      </c>
      <c r="B36" s="215" t="s">
        <v>442</v>
      </c>
      <c r="C36" s="215"/>
      <c r="D36" s="215"/>
      <c r="E36" s="215"/>
      <c r="F36" s="215"/>
      <c r="G36" s="215"/>
      <c r="H36" s="19">
        <v>1</v>
      </c>
    </row>
    <row r="37" spans="1:10" x14ac:dyDescent="0.4">
      <c r="A37" s="19"/>
      <c r="B37" s="214"/>
      <c r="C37" s="214"/>
      <c r="D37" s="214"/>
      <c r="E37" s="214"/>
      <c r="F37" s="214"/>
      <c r="G37" s="214"/>
      <c r="H37" s="19"/>
    </row>
    <row r="38" spans="1:10" x14ac:dyDescent="0.4">
      <c r="A38" s="19"/>
      <c r="B38" s="214"/>
      <c r="C38" s="214"/>
      <c r="D38" s="214"/>
      <c r="E38" s="214"/>
      <c r="F38" s="214"/>
      <c r="G38" s="214"/>
      <c r="H38" s="19"/>
    </row>
    <row r="39" spans="1:10" x14ac:dyDescent="0.4">
      <c r="A39" s="19"/>
      <c r="B39" s="214"/>
      <c r="C39" s="214"/>
      <c r="D39" s="214"/>
      <c r="E39" s="214"/>
      <c r="F39" s="214"/>
      <c r="G39" s="214"/>
      <c r="H39" s="19"/>
    </row>
    <row r="40" spans="1:10" x14ac:dyDescent="0.4">
      <c r="A40" s="19"/>
      <c r="B40" s="214"/>
      <c r="C40" s="214"/>
      <c r="D40" s="214"/>
      <c r="E40" s="214"/>
      <c r="F40" s="214"/>
      <c r="G40" s="214"/>
      <c r="H40" s="19"/>
    </row>
    <row r="41" spans="1:10" x14ac:dyDescent="0.4">
      <c r="A41" s="19"/>
      <c r="B41" s="214"/>
      <c r="C41" s="214"/>
      <c r="D41" s="214"/>
      <c r="E41" s="214"/>
      <c r="F41" s="214"/>
      <c r="G41" s="214"/>
      <c r="H41" s="19"/>
    </row>
    <row r="42" spans="1:10" x14ac:dyDescent="0.4">
      <c r="A42" s="19"/>
      <c r="B42" s="214"/>
      <c r="C42" s="214"/>
      <c r="D42" s="214"/>
      <c r="E42" s="214"/>
      <c r="F42" s="214"/>
      <c r="G42" s="214"/>
      <c r="H42" s="19"/>
    </row>
    <row r="44" spans="1:10" x14ac:dyDescent="0.4">
      <c r="A44" s="205" t="s">
        <v>22</v>
      </c>
      <c r="B44" s="206"/>
      <c r="C44" s="206"/>
      <c r="D44" s="206"/>
      <c r="E44" s="206"/>
      <c r="F44" s="206"/>
      <c r="G44" s="206"/>
      <c r="H44" s="206"/>
      <c r="I44" s="206"/>
      <c r="J44" s="207"/>
    </row>
    <row r="45" spans="1:10" x14ac:dyDescent="0.4">
      <c r="A45" s="208"/>
      <c r="B45" s="209"/>
      <c r="C45" s="209"/>
      <c r="D45" s="209"/>
      <c r="E45" s="209"/>
      <c r="F45" s="209"/>
      <c r="G45" s="209"/>
      <c r="H45" s="209"/>
      <c r="I45" s="209"/>
      <c r="J45" s="210"/>
    </row>
    <row r="46" spans="1:10" x14ac:dyDescent="0.4">
      <c r="A46" s="208"/>
      <c r="B46" s="209"/>
      <c r="C46" s="209"/>
      <c r="D46" s="209"/>
      <c r="E46" s="209"/>
      <c r="F46" s="209"/>
      <c r="G46" s="209"/>
      <c r="H46" s="209"/>
      <c r="I46" s="209"/>
      <c r="J46" s="210"/>
    </row>
    <row r="47" spans="1:10" x14ac:dyDescent="0.4">
      <c r="A47" s="211"/>
      <c r="B47" s="212"/>
      <c r="C47" s="212"/>
      <c r="D47" s="212"/>
      <c r="E47" s="212"/>
      <c r="F47" s="212"/>
      <c r="G47" s="212"/>
      <c r="H47" s="212"/>
      <c r="I47" s="212"/>
      <c r="J47" s="213"/>
    </row>
    <row r="63" spans="6:6" x14ac:dyDescent="0.4">
      <c r="F63" s="3"/>
    </row>
  </sheetData>
  <mergeCells count="37">
    <mergeCell ref="K5:O8"/>
    <mergeCell ref="B9:G9"/>
    <mergeCell ref="B4:G4"/>
    <mergeCell ref="B5:G5"/>
    <mergeCell ref="B6:G6"/>
    <mergeCell ref="B7:G7"/>
    <mergeCell ref="B8:G8"/>
    <mergeCell ref="B22:G22"/>
    <mergeCell ref="B10:G10"/>
    <mergeCell ref="B11:G11"/>
    <mergeCell ref="B12:G12"/>
    <mergeCell ref="B14:G14"/>
    <mergeCell ref="B15:G15"/>
    <mergeCell ref="B16:G16"/>
    <mergeCell ref="B17:G17"/>
    <mergeCell ref="B18:G18"/>
    <mergeCell ref="B19:G19"/>
    <mergeCell ref="B20:G20"/>
    <mergeCell ref="B21:G21"/>
    <mergeCell ref="B13:G13"/>
    <mergeCell ref="B36:G36"/>
    <mergeCell ref="B23:G23"/>
    <mergeCell ref="B24:G24"/>
    <mergeCell ref="B27:G27"/>
    <mergeCell ref="B28:G28"/>
    <mergeCell ref="B29:G29"/>
    <mergeCell ref="B30:G30"/>
    <mergeCell ref="B31:G31"/>
    <mergeCell ref="B32:G32"/>
    <mergeCell ref="B35:G35"/>
    <mergeCell ref="A44:J47"/>
    <mergeCell ref="B37:G37"/>
    <mergeCell ref="B38:G38"/>
    <mergeCell ref="B39:G39"/>
    <mergeCell ref="B40:G40"/>
    <mergeCell ref="B41:G41"/>
    <mergeCell ref="B42:G42"/>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69"/>
  <sheetViews>
    <sheetView topLeftCell="A10" workbookViewId="0">
      <selection activeCell="I66" sqref="I66"/>
    </sheetView>
  </sheetViews>
  <sheetFormatPr defaultColWidth="9.265625" defaultRowHeight="15" x14ac:dyDescent="0.4"/>
  <cols>
    <col min="1" max="1" width="9.265625" style="2" customWidth="1"/>
    <col min="2" max="2" width="14.59765625" style="2" bestFit="1" customWidth="1"/>
    <col min="3" max="9" width="9.265625" style="2"/>
    <col min="10" max="10" width="11.59765625" style="2" customWidth="1"/>
    <col min="11" max="16384" width="9.265625" style="2"/>
  </cols>
  <sheetData>
    <row r="1" spans="1:14" x14ac:dyDescent="0.4">
      <c r="A1" s="2" t="str">
        <f>+'Cover Page'!$B$29</f>
        <v>Annual Performance Report 2022</v>
      </c>
      <c r="E1" s="2" t="str">
        <f>+'Cover Page'!$B$33</f>
        <v>Battlefield Energy from Waste Facility</v>
      </c>
    </row>
    <row r="3" spans="1:14" x14ac:dyDescent="0.4">
      <c r="A3" s="96" t="s">
        <v>23</v>
      </c>
      <c r="B3" s="97"/>
      <c r="C3" s="97"/>
      <c r="D3" s="97"/>
      <c r="E3" s="97"/>
      <c r="F3" s="97"/>
      <c r="G3" s="97"/>
      <c r="H3" s="97"/>
      <c r="I3" s="98"/>
      <c r="K3" s="139" t="s">
        <v>296</v>
      </c>
    </row>
    <row r="4" spans="1:14" x14ac:dyDescent="0.4">
      <c r="A4" s="99"/>
      <c r="B4" s="100"/>
      <c r="C4" s="100"/>
      <c r="D4" s="100"/>
      <c r="E4" s="100"/>
      <c r="F4" s="100"/>
      <c r="G4" s="100"/>
      <c r="H4" s="100"/>
      <c r="I4" s="101"/>
    </row>
    <row r="5" spans="1:14" ht="15.75" customHeight="1" x14ac:dyDescent="0.4">
      <c r="A5" s="228" t="s">
        <v>398</v>
      </c>
      <c r="B5" s="229"/>
      <c r="C5" s="229"/>
      <c r="D5" s="229"/>
      <c r="E5" s="229"/>
      <c r="F5" s="229"/>
      <c r="G5" s="229"/>
      <c r="H5" s="229"/>
      <c r="I5" s="230"/>
      <c r="K5" s="245" t="s">
        <v>324</v>
      </c>
      <c r="L5" s="245"/>
      <c r="M5" s="245"/>
      <c r="N5" s="245"/>
    </row>
    <row r="6" spans="1:14" x14ac:dyDescent="0.4">
      <c r="A6" s="231"/>
      <c r="B6" s="232"/>
      <c r="C6" s="232"/>
      <c r="D6" s="232"/>
      <c r="E6" s="232"/>
      <c r="F6" s="232"/>
      <c r="G6" s="232"/>
      <c r="H6" s="232"/>
      <c r="I6" s="233"/>
      <c r="K6" s="245"/>
      <c r="L6" s="245"/>
      <c r="M6" s="245"/>
      <c r="N6" s="245"/>
    </row>
    <row r="7" spans="1:14" x14ac:dyDescent="0.4">
      <c r="A7" s="231"/>
      <c r="B7" s="232"/>
      <c r="C7" s="232"/>
      <c r="D7" s="232"/>
      <c r="E7" s="232"/>
      <c r="F7" s="232"/>
      <c r="G7" s="232"/>
      <c r="H7" s="232"/>
      <c r="I7" s="233"/>
      <c r="K7" s="245"/>
      <c r="L7" s="245"/>
      <c r="M7" s="245"/>
      <c r="N7" s="245"/>
    </row>
    <row r="8" spans="1:14" ht="15.75" customHeight="1" x14ac:dyDescent="0.4">
      <c r="A8" s="231"/>
      <c r="B8" s="232"/>
      <c r="C8" s="232"/>
      <c r="D8" s="232"/>
      <c r="E8" s="232"/>
      <c r="F8" s="232"/>
      <c r="G8" s="232"/>
      <c r="H8" s="232"/>
      <c r="I8" s="233"/>
      <c r="K8" s="245"/>
      <c r="L8" s="245"/>
      <c r="M8" s="245"/>
      <c r="N8" s="245"/>
    </row>
    <row r="9" spans="1:14" x14ac:dyDescent="0.4">
      <c r="A9" s="231"/>
      <c r="B9" s="232"/>
      <c r="C9" s="232"/>
      <c r="D9" s="232"/>
      <c r="E9" s="232"/>
      <c r="F9" s="232"/>
      <c r="G9" s="232"/>
      <c r="H9" s="232"/>
      <c r="I9" s="233"/>
      <c r="K9" s="245"/>
      <c r="L9" s="245"/>
      <c r="M9" s="245"/>
      <c r="N9" s="245"/>
    </row>
    <row r="10" spans="1:14" x14ac:dyDescent="0.4">
      <c r="A10" s="231"/>
      <c r="B10" s="232"/>
      <c r="C10" s="232"/>
      <c r="D10" s="232"/>
      <c r="E10" s="232"/>
      <c r="F10" s="232"/>
      <c r="G10" s="232"/>
      <c r="H10" s="232"/>
      <c r="I10" s="233"/>
      <c r="K10" s="245"/>
      <c r="L10" s="245"/>
      <c r="M10" s="245"/>
      <c r="N10" s="245"/>
    </row>
    <row r="11" spans="1:14" x14ac:dyDescent="0.4">
      <c r="A11" s="231"/>
      <c r="B11" s="232"/>
      <c r="C11" s="232"/>
      <c r="D11" s="232"/>
      <c r="E11" s="232"/>
      <c r="F11" s="232"/>
      <c r="G11" s="232"/>
      <c r="H11" s="232"/>
      <c r="I11" s="233"/>
      <c r="K11" s="245"/>
      <c r="L11" s="245"/>
      <c r="M11" s="245"/>
      <c r="N11" s="245"/>
    </row>
    <row r="12" spans="1:14" x14ac:dyDescent="0.4">
      <c r="A12" s="231"/>
      <c r="B12" s="232"/>
      <c r="C12" s="232"/>
      <c r="D12" s="232"/>
      <c r="E12" s="232"/>
      <c r="F12" s="232"/>
      <c r="G12" s="232"/>
      <c r="H12" s="232"/>
      <c r="I12" s="233"/>
      <c r="K12" s="245"/>
      <c r="L12" s="245"/>
      <c r="M12" s="245"/>
      <c r="N12" s="245"/>
    </row>
    <row r="13" spans="1:14" x14ac:dyDescent="0.4">
      <c r="A13" s="231"/>
      <c r="B13" s="232"/>
      <c r="C13" s="232"/>
      <c r="D13" s="232"/>
      <c r="E13" s="232"/>
      <c r="F13" s="232"/>
      <c r="G13" s="232"/>
      <c r="H13" s="232"/>
      <c r="I13" s="233"/>
      <c r="K13" s="245"/>
      <c r="L13" s="245"/>
      <c r="M13" s="245"/>
      <c r="N13" s="245"/>
    </row>
    <row r="14" spans="1:14" x14ac:dyDescent="0.4">
      <c r="A14" s="231"/>
      <c r="B14" s="232"/>
      <c r="C14" s="232"/>
      <c r="D14" s="232"/>
      <c r="E14" s="232"/>
      <c r="F14" s="232"/>
      <c r="G14" s="232"/>
      <c r="H14" s="232"/>
      <c r="I14" s="233"/>
      <c r="K14" s="245"/>
      <c r="L14" s="245"/>
      <c r="M14" s="245"/>
      <c r="N14" s="245"/>
    </row>
    <row r="15" spans="1:14" x14ac:dyDescent="0.4">
      <c r="A15" s="231"/>
      <c r="B15" s="232"/>
      <c r="C15" s="232"/>
      <c r="D15" s="232"/>
      <c r="E15" s="232"/>
      <c r="F15" s="232"/>
      <c r="G15" s="232"/>
      <c r="H15" s="232"/>
      <c r="I15" s="233"/>
    </row>
    <row r="16" spans="1:14" x14ac:dyDescent="0.4">
      <c r="A16" s="231"/>
      <c r="B16" s="232"/>
      <c r="C16" s="232"/>
      <c r="D16" s="232"/>
      <c r="E16" s="232"/>
      <c r="F16" s="232"/>
      <c r="G16" s="232"/>
      <c r="H16" s="232"/>
      <c r="I16" s="233"/>
    </row>
    <row r="17" spans="1:14" x14ac:dyDescent="0.4">
      <c r="A17" s="231"/>
      <c r="B17" s="232"/>
      <c r="C17" s="232"/>
      <c r="D17" s="232"/>
      <c r="E17" s="232"/>
      <c r="F17" s="232"/>
      <c r="G17" s="232"/>
      <c r="H17" s="232"/>
      <c r="I17" s="233"/>
    </row>
    <row r="18" spans="1:14" x14ac:dyDescent="0.4">
      <c r="A18" s="231"/>
      <c r="B18" s="232"/>
      <c r="C18" s="232"/>
      <c r="D18" s="232"/>
      <c r="E18" s="232"/>
      <c r="F18" s="232"/>
      <c r="G18" s="232"/>
      <c r="H18" s="232"/>
      <c r="I18" s="233"/>
    </row>
    <row r="19" spans="1:14" x14ac:dyDescent="0.4">
      <c r="A19" s="231"/>
      <c r="B19" s="232"/>
      <c r="C19" s="232"/>
      <c r="D19" s="232"/>
      <c r="E19" s="232"/>
      <c r="F19" s="232"/>
      <c r="G19" s="232"/>
      <c r="H19" s="232"/>
      <c r="I19" s="233"/>
    </row>
    <row r="20" spans="1:14" x14ac:dyDescent="0.4">
      <c r="A20" s="231"/>
      <c r="B20" s="232"/>
      <c r="C20" s="232"/>
      <c r="D20" s="232"/>
      <c r="E20" s="232"/>
      <c r="F20" s="232"/>
      <c r="G20" s="232"/>
      <c r="H20" s="232"/>
      <c r="I20" s="233"/>
    </row>
    <row r="21" spans="1:14" x14ac:dyDescent="0.4">
      <c r="A21" s="231"/>
      <c r="B21" s="232"/>
      <c r="C21" s="232"/>
      <c r="D21" s="232"/>
      <c r="E21" s="232"/>
      <c r="F21" s="232"/>
      <c r="G21" s="232"/>
      <c r="H21" s="232"/>
      <c r="I21" s="233"/>
    </row>
    <row r="22" spans="1:14" x14ac:dyDescent="0.4">
      <c r="A22" s="231"/>
      <c r="B22" s="232"/>
      <c r="C22" s="232"/>
      <c r="D22" s="232"/>
      <c r="E22" s="232"/>
      <c r="F22" s="232"/>
      <c r="G22" s="232"/>
      <c r="H22" s="232"/>
      <c r="I22" s="233"/>
    </row>
    <row r="23" spans="1:14" x14ac:dyDescent="0.4">
      <c r="A23" s="234"/>
      <c r="B23" s="235"/>
      <c r="C23" s="235"/>
      <c r="D23" s="235"/>
      <c r="E23" s="235"/>
      <c r="F23" s="235"/>
      <c r="G23" s="235"/>
      <c r="H23" s="235"/>
      <c r="I23" s="236"/>
    </row>
    <row r="25" spans="1:14" x14ac:dyDescent="0.4">
      <c r="A25" s="96" t="s">
        <v>24</v>
      </c>
      <c r="B25" s="97"/>
      <c r="C25" s="97"/>
      <c r="D25" s="97"/>
      <c r="E25" s="97"/>
      <c r="F25" s="97"/>
      <c r="G25" s="97"/>
      <c r="H25" s="97"/>
      <c r="I25" s="98"/>
    </row>
    <row r="26" spans="1:14" x14ac:dyDescent="0.4">
      <c r="A26" s="99"/>
      <c r="B26" s="100"/>
      <c r="C26" s="100"/>
      <c r="D26" s="100"/>
      <c r="E26" s="100"/>
      <c r="F26" s="100"/>
      <c r="G26" s="100"/>
      <c r="H26" s="100"/>
      <c r="I26" s="101"/>
    </row>
    <row r="27" spans="1:14" x14ac:dyDescent="0.4">
      <c r="A27" s="228" t="s">
        <v>399</v>
      </c>
      <c r="B27" s="237"/>
      <c r="C27" s="237"/>
      <c r="D27" s="237"/>
      <c r="E27" s="237"/>
      <c r="F27" s="237"/>
      <c r="G27" s="237"/>
      <c r="H27" s="237"/>
      <c r="I27" s="238"/>
      <c r="K27" s="245" t="s">
        <v>325</v>
      </c>
      <c r="L27" s="245"/>
      <c r="M27" s="245"/>
      <c r="N27" s="245"/>
    </row>
    <row r="28" spans="1:14" x14ac:dyDescent="0.4">
      <c r="A28" s="239"/>
      <c r="B28" s="240"/>
      <c r="C28" s="240"/>
      <c r="D28" s="240"/>
      <c r="E28" s="240"/>
      <c r="F28" s="240"/>
      <c r="G28" s="240"/>
      <c r="H28" s="240"/>
      <c r="I28" s="241"/>
      <c r="K28" s="245"/>
      <c r="L28" s="245"/>
      <c r="M28" s="245"/>
      <c r="N28" s="245"/>
    </row>
    <row r="29" spans="1:14" x14ac:dyDescent="0.4">
      <c r="A29" s="239"/>
      <c r="B29" s="240"/>
      <c r="C29" s="240"/>
      <c r="D29" s="240"/>
      <c r="E29" s="240"/>
      <c r="F29" s="240"/>
      <c r="G29" s="240"/>
      <c r="H29" s="240"/>
      <c r="I29" s="241"/>
      <c r="K29" s="245"/>
      <c r="L29" s="245"/>
      <c r="M29" s="245"/>
      <c r="N29" s="245"/>
    </row>
    <row r="30" spans="1:14" x14ac:dyDescent="0.4">
      <c r="A30" s="239"/>
      <c r="B30" s="240"/>
      <c r="C30" s="240"/>
      <c r="D30" s="240"/>
      <c r="E30" s="240"/>
      <c r="F30" s="240"/>
      <c r="G30" s="240"/>
      <c r="H30" s="240"/>
      <c r="I30" s="241"/>
      <c r="K30" s="245"/>
      <c r="L30" s="245"/>
      <c r="M30" s="245"/>
      <c r="N30" s="245"/>
    </row>
    <row r="31" spans="1:14" x14ac:dyDescent="0.4">
      <c r="A31" s="239"/>
      <c r="B31" s="240"/>
      <c r="C31" s="240"/>
      <c r="D31" s="240"/>
      <c r="E31" s="240"/>
      <c r="F31" s="240"/>
      <c r="G31" s="240"/>
      <c r="H31" s="240"/>
      <c r="I31" s="241"/>
      <c r="K31" s="245"/>
      <c r="L31" s="245"/>
      <c r="M31" s="245"/>
      <c r="N31" s="245"/>
    </row>
    <row r="32" spans="1:14" x14ac:dyDescent="0.4">
      <c r="A32" s="239"/>
      <c r="B32" s="240"/>
      <c r="C32" s="240"/>
      <c r="D32" s="240"/>
      <c r="E32" s="240"/>
      <c r="F32" s="240"/>
      <c r="G32" s="240"/>
      <c r="H32" s="240"/>
      <c r="I32" s="241"/>
      <c r="K32" s="245"/>
      <c r="L32" s="245"/>
      <c r="M32" s="245"/>
      <c r="N32" s="245"/>
    </row>
    <row r="33" spans="1:14" x14ac:dyDescent="0.4">
      <c r="A33" s="239"/>
      <c r="B33" s="240"/>
      <c r="C33" s="240"/>
      <c r="D33" s="240"/>
      <c r="E33" s="240"/>
      <c r="F33" s="240"/>
      <c r="G33" s="240"/>
      <c r="H33" s="240"/>
      <c r="I33" s="241"/>
      <c r="K33" s="245"/>
      <c r="L33" s="245"/>
      <c r="M33" s="245"/>
      <c r="N33" s="245"/>
    </row>
    <row r="34" spans="1:14" x14ac:dyDescent="0.4">
      <c r="A34" s="239"/>
      <c r="B34" s="240"/>
      <c r="C34" s="240"/>
      <c r="D34" s="240"/>
      <c r="E34" s="240"/>
      <c r="F34" s="240"/>
      <c r="G34" s="240"/>
      <c r="H34" s="240"/>
      <c r="I34" s="241"/>
      <c r="K34" s="245"/>
      <c r="L34" s="245"/>
      <c r="M34" s="245"/>
      <c r="N34" s="245"/>
    </row>
    <row r="35" spans="1:14" x14ac:dyDescent="0.4">
      <c r="A35" s="239"/>
      <c r="B35" s="240"/>
      <c r="C35" s="240"/>
      <c r="D35" s="240"/>
      <c r="E35" s="240"/>
      <c r="F35" s="240"/>
      <c r="G35" s="240"/>
      <c r="H35" s="240"/>
      <c r="I35" s="241"/>
      <c r="K35" s="245"/>
      <c r="L35" s="245"/>
      <c r="M35" s="245"/>
      <c r="N35" s="245"/>
    </row>
    <row r="36" spans="1:14" x14ac:dyDescent="0.4">
      <c r="A36" s="239"/>
      <c r="B36" s="240"/>
      <c r="C36" s="240"/>
      <c r="D36" s="240"/>
      <c r="E36" s="240"/>
      <c r="F36" s="240"/>
      <c r="G36" s="240"/>
      <c r="H36" s="240"/>
      <c r="I36" s="241"/>
      <c r="K36" s="245"/>
      <c r="L36" s="245"/>
      <c r="M36" s="245"/>
      <c r="N36" s="245"/>
    </row>
    <row r="37" spans="1:14" x14ac:dyDescent="0.4">
      <c r="A37" s="239"/>
      <c r="B37" s="240"/>
      <c r="C37" s="240"/>
      <c r="D37" s="240"/>
      <c r="E37" s="240"/>
      <c r="F37" s="240"/>
      <c r="G37" s="240"/>
      <c r="H37" s="240"/>
      <c r="I37" s="241"/>
    </row>
    <row r="38" spans="1:14" x14ac:dyDescent="0.4">
      <c r="A38" s="239"/>
      <c r="B38" s="240"/>
      <c r="C38" s="240"/>
      <c r="D38" s="240"/>
      <c r="E38" s="240"/>
      <c r="F38" s="240"/>
      <c r="G38" s="240"/>
      <c r="H38" s="240"/>
      <c r="I38" s="241"/>
    </row>
    <row r="39" spans="1:14" x14ac:dyDescent="0.4">
      <c r="A39" s="239"/>
      <c r="B39" s="240"/>
      <c r="C39" s="240"/>
      <c r="D39" s="240"/>
      <c r="E39" s="240"/>
      <c r="F39" s="240"/>
      <c r="G39" s="240"/>
      <c r="H39" s="240"/>
      <c r="I39" s="241"/>
    </row>
    <row r="40" spans="1:14" x14ac:dyDescent="0.4">
      <c r="A40" s="239"/>
      <c r="B40" s="240"/>
      <c r="C40" s="240"/>
      <c r="D40" s="240"/>
      <c r="E40" s="240"/>
      <c r="F40" s="240"/>
      <c r="G40" s="240"/>
      <c r="H40" s="240"/>
      <c r="I40" s="241"/>
    </row>
    <row r="41" spans="1:14" x14ac:dyDescent="0.4">
      <c r="A41" s="239"/>
      <c r="B41" s="240"/>
      <c r="C41" s="240"/>
      <c r="D41" s="240"/>
      <c r="E41" s="240"/>
      <c r="F41" s="240"/>
      <c r="G41" s="240"/>
      <c r="H41" s="240"/>
      <c r="I41" s="241"/>
    </row>
    <row r="42" spans="1:14" x14ac:dyDescent="0.4">
      <c r="A42" s="239"/>
      <c r="B42" s="240"/>
      <c r="C42" s="240"/>
      <c r="D42" s="240"/>
      <c r="E42" s="240"/>
      <c r="F42" s="240"/>
      <c r="G42" s="240"/>
      <c r="H42" s="240"/>
      <c r="I42" s="241"/>
    </row>
    <row r="43" spans="1:14" x14ac:dyDescent="0.4">
      <c r="A43" s="239"/>
      <c r="B43" s="240"/>
      <c r="C43" s="240"/>
      <c r="D43" s="240"/>
      <c r="E43" s="240"/>
      <c r="F43" s="240"/>
      <c r="G43" s="240"/>
      <c r="H43" s="240"/>
      <c r="I43" s="241"/>
    </row>
    <row r="44" spans="1:14" x14ac:dyDescent="0.4">
      <c r="A44" s="239"/>
      <c r="B44" s="240"/>
      <c r="C44" s="240"/>
      <c r="D44" s="240"/>
      <c r="E44" s="240"/>
      <c r="F44" s="240"/>
      <c r="G44" s="240"/>
      <c r="H44" s="240"/>
      <c r="I44" s="241"/>
    </row>
    <row r="45" spans="1:14" ht="14.25" customHeight="1" x14ac:dyDescent="0.4">
      <c r="A45" s="239"/>
      <c r="B45" s="240"/>
      <c r="C45" s="240"/>
      <c r="D45" s="240"/>
      <c r="E45" s="240"/>
      <c r="F45" s="240"/>
      <c r="G45" s="240"/>
      <c r="H45" s="240"/>
      <c r="I45" s="241"/>
    </row>
    <row r="46" spans="1:14" x14ac:dyDescent="0.4">
      <c r="A46" s="239"/>
      <c r="B46" s="240"/>
      <c r="C46" s="240"/>
      <c r="D46" s="240"/>
      <c r="E46" s="240"/>
      <c r="F46" s="240"/>
      <c r="G46" s="240"/>
      <c r="H46" s="240"/>
      <c r="I46" s="241"/>
    </row>
    <row r="47" spans="1:14" x14ac:dyDescent="0.4">
      <c r="A47" s="239"/>
      <c r="B47" s="240"/>
      <c r="C47" s="240"/>
      <c r="D47" s="240"/>
      <c r="E47" s="240"/>
      <c r="F47" s="240"/>
      <c r="G47" s="240"/>
      <c r="H47" s="240"/>
      <c r="I47" s="241"/>
    </row>
    <row r="48" spans="1:14" x14ac:dyDescent="0.4">
      <c r="A48" s="239"/>
      <c r="B48" s="240"/>
      <c r="C48" s="240"/>
      <c r="D48" s="240"/>
      <c r="E48" s="240"/>
      <c r="F48" s="240"/>
      <c r="G48" s="240"/>
      <c r="H48" s="240"/>
      <c r="I48" s="241"/>
    </row>
    <row r="49" spans="1:9" x14ac:dyDescent="0.4">
      <c r="A49" s="239"/>
      <c r="B49" s="240"/>
      <c r="C49" s="240"/>
      <c r="D49" s="240"/>
      <c r="E49" s="240"/>
      <c r="F49" s="240"/>
      <c r="G49" s="240"/>
      <c r="H49" s="240"/>
      <c r="I49" s="241"/>
    </row>
    <row r="50" spans="1:9" x14ac:dyDescent="0.4">
      <c r="A50" s="239"/>
      <c r="B50" s="240"/>
      <c r="C50" s="240"/>
      <c r="D50" s="240"/>
      <c r="E50" s="240"/>
      <c r="F50" s="240"/>
      <c r="G50" s="240"/>
      <c r="H50" s="240"/>
      <c r="I50" s="241"/>
    </row>
    <row r="51" spans="1:9" x14ac:dyDescent="0.4">
      <c r="A51" s="239"/>
      <c r="B51" s="240"/>
      <c r="C51" s="240"/>
      <c r="D51" s="240"/>
      <c r="E51" s="240"/>
      <c r="F51" s="240"/>
      <c r="G51" s="240"/>
      <c r="H51" s="240"/>
      <c r="I51" s="241"/>
    </row>
    <row r="52" spans="1:9" x14ac:dyDescent="0.4">
      <c r="A52" s="239"/>
      <c r="B52" s="240"/>
      <c r="C52" s="240"/>
      <c r="D52" s="240"/>
      <c r="E52" s="240"/>
      <c r="F52" s="240"/>
      <c r="G52" s="240"/>
      <c r="H52" s="240"/>
      <c r="I52" s="241"/>
    </row>
    <row r="53" spans="1:9" x14ac:dyDescent="0.4">
      <c r="A53" s="239"/>
      <c r="B53" s="240"/>
      <c r="C53" s="240"/>
      <c r="D53" s="240"/>
      <c r="E53" s="240"/>
      <c r="F53" s="240"/>
      <c r="G53" s="240"/>
      <c r="H53" s="240"/>
      <c r="I53" s="241"/>
    </row>
    <row r="54" spans="1:9" x14ac:dyDescent="0.4">
      <c r="A54" s="239"/>
      <c r="B54" s="240"/>
      <c r="C54" s="240"/>
      <c r="D54" s="240"/>
      <c r="E54" s="240"/>
      <c r="F54" s="240"/>
      <c r="G54" s="240"/>
      <c r="H54" s="240"/>
      <c r="I54" s="241"/>
    </row>
    <row r="55" spans="1:9" x14ac:dyDescent="0.4">
      <c r="A55" s="239"/>
      <c r="B55" s="240"/>
      <c r="C55" s="240"/>
      <c r="D55" s="240"/>
      <c r="E55" s="240"/>
      <c r="F55" s="240"/>
      <c r="G55" s="240"/>
      <c r="H55" s="240"/>
      <c r="I55" s="241"/>
    </row>
    <row r="56" spans="1:9" x14ac:dyDescent="0.4">
      <c r="A56" s="239"/>
      <c r="B56" s="240"/>
      <c r="C56" s="240"/>
      <c r="D56" s="240"/>
      <c r="E56" s="240"/>
      <c r="F56" s="240"/>
      <c r="G56" s="240"/>
      <c r="H56" s="240"/>
      <c r="I56" s="241"/>
    </row>
    <row r="57" spans="1:9" x14ac:dyDescent="0.4">
      <c r="A57" s="242"/>
      <c r="B57" s="243"/>
      <c r="C57" s="243"/>
      <c r="D57" s="243"/>
      <c r="E57" s="243"/>
      <c r="F57" s="243"/>
      <c r="G57" s="243"/>
      <c r="H57" s="243"/>
      <c r="I57" s="244"/>
    </row>
    <row r="69" spans="6:6" x14ac:dyDescent="0.4">
      <c r="F69" s="3"/>
    </row>
  </sheetData>
  <mergeCells count="4">
    <mergeCell ref="A5:I23"/>
    <mergeCell ref="A27:I57"/>
    <mergeCell ref="K5:N14"/>
    <mergeCell ref="K27:N36"/>
  </mergeCells>
  <pageMargins left="0.7" right="0.7" top="0.75" bottom="0.75" header="0.3" footer="0.3"/>
  <pageSetup paperSize="9" scale="87"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L76"/>
  <sheetViews>
    <sheetView topLeftCell="A49" workbookViewId="0">
      <selection activeCell="I66" sqref="I66"/>
    </sheetView>
  </sheetViews>
  <sheetFormatPr defaultColWidth="9.265625" defaultRowHeight="15" x14ac:dyDescent="0.4"/>
  <cols>
    <col min="1" max="1" width="28.3984375" style="2" customWidth="1"/>
    <col min="2" max="2" width="8.265625" style="16" customWidth="1"/>
    <col min="3" max="3" width="9.73046875" style="16" bestFit="1" customWidth="1"/>
    <col min="4" max="5" width="9.73046875" style="16" customWidth="1"/>
    <col min="6" max="6" width="10.59765625" style="16" customWidth="1"/>
    <col min="7" max="7" width="11.265625" style="20" customWidth="1"/>
    <col min="8" max="8" width="11.59765625" style="21" customWidth="1"/>
    <col min="9" max="10" width="9.265625" style="2"/>
    <col min="11" max="11" width="38.3984375" style="2" customWidth="1"/>
    <col min="12" max="16384" width="9.265625" style="2"/>
  </cols>
  <sheetData>
    <row r="1" spans="1:11" x14ac:dyDescent="0.4">
      <c r="A1" s="2" t="str">
        <f>+'Cover Page'!$B$29</f>
        <v>Annual Performance Report 2022</v>
      </c>
      <c r="B1" s="2"/>
      <c r="C1" s="2"/>
      <c r="D1" s="2"/>
      <c r="E1" s="2" t="str">
        <f>+'Cover Page'!$B$33</f>
        <v>Battlefield Energy from Waste Facility</v>
      </c>
      <c r="F1" s="2"/>
      <c r="G1" s="2"/>
      <c r="H1" s="2"/>
    </row>
    <row r="3" spans="1:11" x14ac:dyDescent="0.4">
      <c r="A3" s="1" t="s">
        <v>274</v>
      </c>
      <c r="K3" s="139" t="s">
        <v>296</v>
      </c>
    </row>
    <row r="4" spans="1:11" x14ac:dyDescent="0.4">
      <c r="A4" s="23" t="s">
        <v>27</v>
      </c>
      <c r="B4" s="253">
        <v>102000</v>
      </c>
      <c r="C4" s="253"/>
      <c r="D4" s="25" t="s">
        <v>28</v>
      </c>
      <c r="E4" s="24"/>
      <c r="F4" s="25" t="s">
        <v>29</v>
      </c>
      <c r="G4" s="24">
        <v>8</v>
      </c>
      <c r="H4" s="126" t="s">
        <v>30</v>
      </c>
      <c r="K4" s="22" t="s">
        <v>351</v>
      </c>
    </row>
    <row r="5" spans="1:11" x14ac:dyDescent="0.4">
      <c r="A5" s="26" t="s">
        <v>31</v>
      </c>
      <c r="B5" s="27">
        <v>1</v>
      </c>
      <c r="C5" s="28"/>
      <c r="D5" s="28" t="s">
        <v>32</v>
      </c>
      <c r="E5" s="28"/>
      <c r="F5" s="29">
        <v>1</v>
      </c>
      <c r="G5" s="30"/>
      <c r="H5" s="31"/>
      <c r="K5" s="22" t="s">
        <v>352</v>
      </c>
    </row>
    <row r="6" spans="1:11" x14ac:dyDescent="0.4">
      <c r="A6" s="3"/>
      <c r="K6" s="248" t="s">
        <v>353</v>
      </c>
    </row>
    <row r="7" spans="1:11" x14ac:dyDescent="0.4">
      <c r="A7" s="11" t="s">
        <v>33</v>
      </c>
      <c r="B7" s="32" t="s">
        <v>34</v>
      </c>
      <c r="C7" s="33" t="s">
        <v>35</v>
      </c>
      <c r="D7" s="33" t="s">
        <v>36</v>
      </c>
      <c r="E7" s="33" t="s">
        <v>37</v>
      </c>
      <c r="F7" s="33" t="s">
        <v>38</v>
      </c>
      <c r="G7" s="34" t="s">
        <v>39</v>
      </c>
      <c r="H7" s="35" t="s">
        <v>40</v>
      </c>
      <c r="K7" s="248"/>
    </row>
    <row r="8" spans="1:11" ht="15.75" customHeight="1" x14ac:dyDescent="0.4">
      <c r="A8" s="36" t="s">
        <v>286</v>
      </c>
      <c r="B8" s="250" t="s">
        <v>41</v>
      </c>
      <c r="C8" s="37">
        <v>23828.7</v>
      </c>
      <c r="D8" s="37">
        <v>22559.599999999999</v>
      </c>
      <c r="E8" s="37">
        <v>23868.28</v>
      </c>
      <c r="F8" s="37">
        <v>27681.64</v>
      </c>
      <c r="G8" s="38">
        <f>SUM(C8:F8)</f>
        <v>97938.22</v>
      </c>
      <c r="H8" s="59">
        <f t="shared" ref="H8:H15" si="0">IF(G8&gt;0,G8/$G$18,"-")</f>
        <v>1</v>
      </c>
      <c r="K8" s="249" t="s">
        <v>354</v>
      </c>
    </row>
    <row r="9" spans="1:11" x14ac:dyDescent="0.4">
      <c r="A9" s="40" t="s">
        <v>42</v>
      </c>
      <c r="B9" s="251"/>
      <c r="C9" s="128"/>
      <c r="D9" s="128"/>
      <c r="E9" s="128"/>
      <c r="F9" s="128"/>
      <c r="G9" s="155">
        <f t="shared" ref="G9:G15" si="1">SUM(C9:F9)</f>
        <v>0</v>
      </c>
      <c r="H9" s="39" t="str">
        <f t="shared" si="0"/>
        <v>-</v>
      </c>
      <c r="K9" s="249"/>
    </row>
    <row r="10" spans="1:11" x14ac:dyDescent="0.4">
      <c r="A10" s="40" t="s">
        <v>43</v>
      </c>
      <c r="B10" s="251"/>
      <c r="C10" s="128"/>
      <c r="D10" s="128"/>
      <c r="E10" s="128"/>
      <c r="F10" s="128"/>
      <c r="G10" s="155">
        <f t="shared" si="1"/>
        <v>0</v>
      </c>
      <c r="H10" s="39" t="str">
        <f t="shared" si="0"/>
        <v>-</v>
      </c>
      <c r="K10" s="249"/>
    </row>
    <row r="11" spans="1:11" x14ac:dyDescent="0.4">
      <c r="A11" s="40" t="s">
        <v>44</v>
      </c>
      <c r="B11" s="251"/>
      <c r="C11" s="128"/>
      <c r="D11" s="128"/>
      <c r="E11" s="128"/>
      <c r="F11" s="128"/>
      <c r="G11" s="155">
        <f t="shared" si="1"/>
        <v>0</v>
      </c>
      <c r="H11" s="39" t="str">
        <f t="shared" si="0"/>
        <v>-</v>
      </c>
      <c r="K11" s="249"/>
    </row>
    <row r="12" spans="1:11" x14ac:dyDescent="0.4">
      <c r="A12" s="40" t="s">
        <v>45</v>
      </c>
      <c r="B12" s="251"/>
      <c r="C12" s="128"/>
      <c r="D12" s="128"/>
      <c r="E12" s="128"/>
      <c r="F12" s="128"/>
      <c r="G12" s="155">
        <f t="shared" si="1"/>
        <v>0</v>
      </c>
      <c r="H12" s="39" t="str">
        <f t="shared" si="0"/>
        <v>-</v>
      </c>
      <c r="K12" s="249"/>
    </row>
    <row r="13" spans="1:11" x14ac:dyDescent="0.4">
      <c r="A13" s="150" t="s">
        <v>348</v>
      </c>
      <c r="B13" s="251"/>
      <c r="C13" s="128"/>
      <c r="D13" s="128"/>
      <c r="E13" s="128"/>
      <c r="F13" s="128"/>
      <c r="G13" s="155">
        <f t="shared" ref="G13" si="2">SUM(C13:F13)</f>
        <v>0</v>
      </c>
      <c r="H13" s="39" t="str">
        <f t="shared" si="0"/>
        <v>-</v>
      </c>
      <c r="K13" s="249"/>
    </row>
    <row r="14" spans="1:11" x14ac:dyDescent="0.4">
      <c r="A14" s="150" t="s">
        <v>347</v>
      </c>
      <c r="B14" s="251"/>
      <c r="C14" s="128"/>
      <c r="D14" s="128"/>
      <c r="E14" s="128"/>
      <c r="F14" s="128"/>
      <c r="G14" s="155">
        <f t="shared" si="1"/>
        <v>0</v>
      </c>
      <c r="H14" s="39" t="str">
        <f t="shared" si="0"/>
        <v>-</v>
      </c>
      <c r="K14" s="249"/>
    </row>
    <row r="15" spans="1:11" hidden="1" x14ac:dyDescent="0.4">
      <c r="A15" s="129" t="s">
        <v>287</v>
      </c>
      <c r="B15" s="251"/>
      <c r="C15" s="128"/>
      <c r="D15" s="128"/>
      <c r="E15" s="128"/>
      <c r="F15" s="128"/>
      <c r="G15" s="155">
        <f t="shared" si="1"/>
        <v>0</v>
      </c>
      <c r="H15" s="39" t="str">
        <f t="shared" si="0"/>
        <v>-</v>
      </c>
      <c r="K15" s="249"/>
    </row>
    <row r="16" spans="1:11" hidden="1" x14ac:dyDescent="0.4">
      <c r="A16" s="129" t="s">
        <v>287</v>
      </c>
      <c r="B16" s="251"/>
      <c r="C16" s="128"/>
      <c r="D16" s="128"/>
      <c r="E16" s="128"/>
      <c r="F16" s="128"/>
      <c r="G16" s="155"/>
      <c r="H16" s="39"/>
      <c r="K16" s="249"/>
    </row>
    <row r="17" spans="1:12" hidden="1" x14ac:dyDescent="0.4">
      <c r="A17" s="129" t="s">
        <v>287</v>
      </c>
      <c r="B17" s="251"/>
      <c r="C17" s="128"/>
      <c r="D17" s="128"/>
      <c r="E17" s="128"/>
      <c r="F17" s="128"/>
      <c r="G17" s="155"/>
      <c r="H17" s="39"/>
      <c r="K17" s="249"/>
    </row>
    <row r="18" spans="1:12" x14ac:dyDescent="0.4">
      <c r="A18" s="158" t="s">
        <v>363</v>
      </c>
      <c r="B18" s="251"/>
      <c r="C18" s="155">
        <f>SUM(C8:C17)</f>
        <v>23828.7</v>
      </c>
      <c r="D18" s="155">
        <f>SUM(D8:D17)</f>
        <v>22559.599999999999</v>
      </c>
      <c r="E18" s="155">
        <f>SUM(E8:E17)</f>
        <v>23868.28</v>
      </c>
      <c r="F18" s="155">
        <f>SUM(F8:F17)</f>
        <v>27681.64</v>
      </c>
      <c r="G18" s="155">
        <f>SUM(G8:G17)</f>
        <v>97938.22</v>
      </c>
      <c r="H18" s="157">
        <f>IF(G18&gt;0,G18/$G$18,"-")</f>
        <v>1</v>
      </c>
      <c r="K18" s="249"/>
    </row>
    <row r="19" spans="1:12" x14ac:dyDescent="0.4">
      <c r="A19" s="40" t="s">
        <v>46</v>
      </c>
      <c r="B19" s="251"/>
      <c r="C19" s="128"/>
      <c r="D19" s="128"/>
      <c r="E19" s="128"/>
      <c r="F19" s="128"/>
      <c r="G19" s="155">
        <f t="shared" ref="G19" si="3">SUM(C19:F19)</f>
        <v>0</v>
      </c>
      <c r="H19" s="39" t="str">
        <f t="shared" ref="H19" si="4">IF(G19&gt;0,G19/$G$18,"-")</f>
        <v>-</v>
      </c>
      <c r="K19" s="249"/>
    </row>
    <row r="20" spans="1:12" x14ac:dyDescent="0.4">
      <c r="A20" s="150" t="s">
        <v>342</v>
      </c>
      <c r="B20" s="251"/>
      <c r="C20" s="128"/>
      <c r="D20" s="128"/>
      <c r="E20" s="128"/>
      <c r="F20" s="128"/>
      <c r="G20" s="155">
        <f t="shared" ref="G20" si="5">SUM(C20:F20)</f>
        <v>0</v>
      </c>
      <c r="H20" s="39" t="str">
        <f>IF(G20&gt;0,G20/$G$18,"-")</f>
        <v>-</v>
      </c>
    </row>
    <row r="21" spans="1:12" x14ac:dyDescent="0.4">
      <c r="A21" s="159" t="s">
        <v>343</v>
      </c>
      <c r="B21" s="154"/>
      <c r="C21" s="156">
        <v>24314.639999999999</v>
      </c>
      <c r="D21" s="156">
        <v>20581.559999999998</v>
      </c>
      <c r="E21" s="156">
        <v>22890.560000000001</v>
      </c>
      <c r="F21" s="156">
        <v>26104.34</v>
      </c>
      <c r="G21" s="44">
        <f>SUM(C21:F21)</f>
        <v>93891.099999999991</v>
      </c>
      <c r="H21" s="62">
        <f>IF(G21&gt;0,G21/$G$18,"-")</f>
        <v>0.9586768066644461</v>
      </c>
    </row>
    <row r="22" spans="1:12" x14ac:dyDescent="0.4">
      <c r="A22" s="3"/>
      <c r="C22" s="21"/>
      <c r="D22" s="21"/>
      <c r="E22" s="21"/>
      <c r="F22" s="21"/>
      <c r="G22" s="45"/>
    </row>
    <row r="23" spans="1:12" x14ac:dyDescent="0.4">
      <c r="A23" s="11" t="s">
        <v>47</v>
      </c>
      <c r="B23" s="32" t="s">
        <v>34</v>
      </c>
      <c r="C23" s="46" t="s">
        <v>35</v>
      </c>
      <c r="D23" s="46" t="s">
        <v>36</v>
      </c>
      <c r="E23" s="46" t="s">
        <v>37</v>
      </c>
      <c r="F23" s="46" t="s">
        <v>38</v>
      </c>
      <c r="G23" s="47" t="s">
        <v>39</v>
      </c>
      <c r="H23" s="48" t="s">
        <v>48</v>
      </c>
    </row>
    <row r="24" spans="1:12" ht="15" customHeight="1" x14ac:dyDescent="0.4">
      <c r="A24" s="49" t="s">
        <v>49</v>
      </c>
      <c r="B24" s="250" t="s">
        <v>50</v>
      </c>
      <c r="C24" s="37">
        <v>16911.3</v>
      </c>
      <c r="D24" s="37">
        <v>14797</v>
      </c>
      <c r="E24" s="37">
        <v>16812.400000000001</v>
      </c>
      <c r="F24" s="37">
        <v>18152.66</v>
      </c>
      <c r="G24" s="38">
        <f t="shared" ref="G24:G27" si="6">SUM(C24:F24)</f>
        <v>66673.36</v>
      </c>
      <c r="H24" s="50">
        <f>IF(G24&gt;0,G24*1000/$G$21,"-")</f>
        <v>710.1137381498354</v>
      </c>
    </row>
    <row r="25" spans="1:12" x14ac:dyDescent="0.4">
      <c r="A25" s="51" t="s">
        <v>51</v>
      </c>
      <c r="B25" s="251"/>
      <c r="C25" s="41">
        <v>14534</v>
      </c>
      <c r="D25" s="41">
        <v>12800</v>
      </c>
      <c r="E25" s="41">
        <v>14460</v>
      </c>
      <c r="F25" s="41">
        <v>15661</v>
      </c>
      <c r="G25" s="42">
        <f>SUM(C25:F25)</f>
        <v>57455</v>
      </c>
      <c r="H25" s="52">
        <f>IF(G25&gt;0,G25*1000/$G$21,"-")</f>
        <v>611.9323343746106</v>
      </c>
    </row>
    <row r="26" spans="1:12" x14ac:dyDescent="0.4">
      <c r="A26" s="51" t="s">
        <v>52</v>
      </c>
      <c r="B26" s="251"/>
      <c r="C26" s="41">
        <f>(C24-C25)+C27</f>
        <v>2440.2999999999993</v>
      </c>
      <c r="D26" s="41">
        <f t="shared" ref="D26:F26" si="7">(D24-D25)+D27</f>
        <v>2198</v>
      </c>
      <c r="E26" s="41">
        <f t="shared" si="7"/>
        <v>2436.4000000000015</v>
      </c>
      <c r="F26" s="41">
        <f t="shared" si="7"/>
        <v>2496.3599999999997</v>
      </c>
      <c r="G26" s="42">
        <f>SUM(C26:F26)</f>
        <v>9571.0600000000013</v>
      </c>
      <c r="H26" s="52">
        <f>IF(G26&gt;0,G26*1000/$G$21,"-")</f>
        <v>101.93788335635649</v>
      </c>
    </row>
    <row r="27" spans="1:12" x14ac:dyDescent="0.4">
      <c r="A27" s="51" t="s">
        <v>53</v>
      </c>
      <c r="B27" s="251"/>
      <c r="C27" s="41">
        <v>63</v>
      </c>
      <c r="D27" s="41">
        <v>201</v>
      </c>
      <c r="E27" s="41">
        <v>84</v>
      </c>
      <c r="F27" s="41">
        <v>4.7</v>
      </c>
      <c r="G27" s="42">
        <f t="shared" si="6"/>
        <v>352.7</v>
      </c>
      <c r="H27" s="52">
        <f>IF(G27&gt;0,G27*1000/$G$21,"-")</f>
        <v>3.7564795811317584</v>
      </c>
    </row>
    <row r="28" spans="1:12" x14ac:dyDescent="0.4">
      <c r="A28" s="51" t="s">
        <v>54</v>
      </c>
      <c r="B28" s="53" t="s">
        <v>40</v>
      </c>
      <c r="C28" s="54">
        <f>IF(C24&gt;0,1-C25/(C24+C27),"-")</f>
        <v>0.14376439676452046</v>
      </c>
      <c r="D28" s="54">
        <f>IF(D24&gt;0,1-D25/(D24+D27),"-")</f>
        <v>0.1465528737164955</v>
      </c>
      <c r="E28" s="54">
        <f>IF(E24&gt;0,1-E25/(E24+E27),"-")</f>
        <v>0.14419639686560459</v>
      </c>
      <c r="F28" s="54">
        <f>IF(F24&gt;0,1-F25/(F24+F27),"-")</f>
        <v>0.13748474447827219</v>
      </c>
      <c r="G28" s="54">
        <f>IF(G24&gt;0,1-G25/(G24+G27),"-")</f>
        <v>0.1427961005018048</v>
      </c>
      <c r="H28" s="52"/>
    </row>
    <row r="29" spans="1:12" x14ac:dyDescent="0.4">
      <c r="A29" s="146" t="s">
        <v>349</v>
      </c>
      <c r="B29" s="254" t="s">
        <v>50</v>
      </c>
      <c r="C29" s="41"/>
      <c r="D29" s="41"/>
      <c r="E29" s="41"/>
      <c r="F29" s="41"/>
      <c r="G29" s="42">
        <f t="shared" ref="G29:G30" si="8">SUM(C29:F29)</f>
        <v>0</v>
      </c>
      <c r="H29" s="52" t="str">
        <f>IF(G29&gt;0,G29*1000/$G$21,"-")</f>
        <v>-</v>
      </c>
    </row>
    <row r="30" spans="1:12" x14ac:dyDescent="0.4">
      <c r="A30" s="146" t="s">
        <v>350</v>
      </c>
      <c r="B30" s="255"/>
      <c r="C30" s="41"/>
      <c r="D30" s="41"/>
      <c r="E30" s="41"/>
      <c r="F30" s="41"/>
      <c r="G30" s="42">
        <f t="shared" si="8"/>
        <v>0</v>
      </c>
      <c r="H30" s="52" t="str">
        <f>IF(G30&gt;0,G30*1000/$G$21,"-")</f>
        <v>-</v>
      </c>
      <c r="K30" s="22"/>
      <c r="L30" s="22"/>
    </row>
    <row r="31" spans="1:12" x14ac:dyDescent="0.4">
      <c r="A31" s="168" t="s">
        <v>377</v>
      </c>
      <c r="B31" s="56"/>
      <c r="C31" s="164"/>
      <c r="D31" s="164"/>
      <c r="E31" s="164"/>
      <c r="F31" s="164"/>
      <c r="G31" s="167"/>
      <c r="H31" s="164"/>
      <c r="L31" s="22"/>
    </row>
    <row r="32" spans="1:12" x14ac:dyDescent="0.4">
      <c r="A32" s="3"/>
      <c r="C32" s="21"/>
      <c r="D32" s="21"/>
      <c r="E32" s="21"/>
      <c r="F32" s="21"/>
      <c r="G32" s="45"/>
      <c r="L32" s="22"/>
    </row>
    <row r="33" spans="1:12" x14ac:dyDescent="0.4">
      <c r="A33" s="11" t="s">
        <v>56</v>
      </c>
      <c r="B33" s="57" t="s">
        <v>34</v>
      </c>
      <c r="C33" s="46" t="s">
        <v>35</v>
      </c>
      <c r="D33" s="46" t="s">
        <v>36</v>
      </c>
      <c r="E33" s="46" t="s">
        <v>37</v>
      </c>
      <c r="F33" s="46" t="s">
        <v>38</v>
      </c>
      <c r="G33" s="47" t="s">
        <v>39</v>
      </c>
      <c r="H33" s="58" t="s">
        <v>57</v>
      </c>
      <c r="L33" s="22"/>
    </row>
    <row r="34" spans="1:12" ht="15" customHeight="1" x14ac:dyDescent="0.4">
      <c r="A34" s="49" t="s">
        <v>58</v>
      </c>
      <c r="B34" s="250" t="s">
        <v>41</v>
      </c>
      <c r="C34" s="37">
        <v>572.48</v>
      </c>
      <c r="D34" s="37">
        <v>464.4</v>
      </c>
      <c r="E34" s="37">
        <v>545.98</v>
      </c>
      <c r="F34" s="37">
        <v>580.56000000000006</v>
      </c>
      <c r="G34" s="38">
        <f t="shared" ref="G34:G35" si="9">SUM(C34:F34)</f>
        <v>2163.42</v>
      </c>
      <c r="H34" s="59">
        <f>IF(G34&gt;0,G34/$G$21,"-")</f>
        <v>2.3041800554046126E-2</v>
      </c>
      <c r="K34" s="22"/>
      <c r="L34" s="22"/>
    </row>
    <row r="35" spans="1:12" ht="15" customHeight="1" x14ac:dyDescent="0.4">
      <c r="A35" s="51" t="s">
        <v>59</v>
      </c>
      <c r="B35" s="251"/>
      <c r="C35" s="41">
        <v>4609.74</v>
      </c>
      <c r="D35" s="41">
        <v>3976.8999999999996</v>
      </c>
      <c r="E35" s="41">
        <v>4423.92</v>
      </c>
      <c r="F35" s="41">
        <v>4808.4799999999996</v>
      </c>
      <c r="G35" s="42">
        <f t="shared" si="9"/>
        <v>17819.04</v>
      </c>
      <c r="H35" s="39">
        <f t="shared" ref="H35:H39" si="10">IF(G35&gt;0,G35/$G$21,"-")</f>
        <v>0.18978412224374838</v>
      </c>
      <c r="K35" s="22"/>
      <c r="L35" s="22"/>
    </row>
    <row r="36" spans="1:12" ht="15" customHeight="1" x14ac:dyDescent="0.4">
      <c r="A36" s="51" t="s">
        <v>60</v>
      </c>
      <c r="B36" s="251"/>
      <c r="C36" s="41">
        <v>601.62</v>
      </c>
      <c r="D36" s="41">
        <v>574.4</v>
      </c>
      <c r="E36" s="41">
        <v>616.48</v>
      </c>
      <c r="F36" s="41">
        <v>693</v>
      </c>
      <c r="G36" s="42">
        <f t="shared" ref="G36:G39" si="11">SUM(C36:F36)</f>
        <v>2485.5</v>
      </c>
      <c r="H36" s="39">
        <f t="shared" si="10"/>
        <v>2.6472157637944388E-2</v>
      </c>
    </row>
    <row r="37" spans="1:12" x14ac:dyDescent="0.4">
      <c r="A37" s="174" t="s">
        <v>403</v>
      </c>
      <c r="B37" s="251"/>
      <c r="C37" s="41">
        <v>80.38</v>
      </c>
      <c r="D37" s="41">
        <v>16.96</v>
      </c>
      <c r="E37" s="41">
        <v>0</v>
      </c>
      <c r="F37" s="41">
        <v>0</v>
      </c>
      <c r="G37" s="42">
        <f t="shared" ref="G37" si="12">SUM(C37:F37)</f>
        <v>97.34</v>
      </c>
      <c r="H37" s="39">
        <f t="shared" si="10"/>
        <v>1.036732981081274E-3</v>
      </c>
    </row>
    <row r="38" spans="1:12" hidden="1" x14ac:dyDescent="0.4">
      <c r="A38" s="60" t="s">
        <v>61</v>
      </c>
      <c r="B38" s="251"/>
      <c r="C38" s="41">
        <v>0</v>
      </c>
      <c r="D38" s="41">
        <v>0</v>
      </c>
      <c r="E38" s="41">
        <v>0</v>
      </c>
      <c r="F38" s="41">
        <v>0</v>
      </c>
      <c r="G38" s="42">
        <f t="shared" si="11"/>
        <v>0</v>
      </c>
      <c r="H38" s="39" t="str">
        <f t="shared" si="10"/>
        <v>-</v>
      </c>
    </row>
    <row r="39" spans="1:12" hidden="1" x14ac:dyDescent="0.4">
      <c r="A39" s="61" t="s">
        <v>61</v>
      </c>
      <c r="B39" s="252"/>
      <c r="C39" s="43">
        <v>0</v>
      </c>
      <c r="D39" s="43">
        <v>0</v>
      </c>
      <c r="E39" s="43">
        <v>0</v>
      </c>
      <c r="F39" s="43">
        <v>0</v>
      </c>
      <c r="G39" s="44">
        <f t="shared" si="11"/>
        <v>0</v>
      </c>
      <c r="H39" s="62" t="str">
        <f t="shared" si="10"/>
        <v>-</v>
      </c>
    </row>
    <row r="40" spans="1:12" x14ac:dyDescent="0.4">
      <c r="A40" s="16"/>
      <c r="C40" s="21"/>
      <c r="D40" s="21"/>
      <c r="E40" s="21"/>
      <c r="F40" s="21"/>
      <c r="G40" s="45"/>
    </row>
    <row r="41" spans="1:12" x14ac:dyDescent="0.4">
      <c r="A41" s="11" t="s">
        <v>62</v>
      </c>
      <c r="B41" s="63" t="s">
        <v>34</v>
      </c>
      <c r="C41" s="33" t="s">
        <v>35</v>
      </c>
      <c r="D41" s="33" t="s">
        <v>36</v>
      </c>
      <c r="E41" s="33" t="s">
        <v>37</v>
      </c>
      <c r="F41" s="33" t="s">
        <v>38</v>
      </c>
      <c r="G41" s="34" t="s">
        <v>39</v>
      </c>
      <c r="H41" s="35" t="s">
        <v>63</v>
      </c>
    </row>
    <row r="42" spans="1:12" ht="15.6" customHeight="1" x14ac:dyDescent="0.4">
      <c r="A42" s="49" t="s">
        <v>64</v>
      </c>
      <c r="B42" s="175" t="s">
        <v>404</v>
      </c>
      <c r="C42" s="37">
        <v>4397</v>
      </c>
      <c r="D42" s="37">
        <v>4465</v>
      </c>
      <c r="E42" s="37">
        <v>4973</v>
      </c>
      <c r="F42" s="37">
        <v>4504</v>
      </c>
      <c r="G42" s="38">
        <f t="shared" ref="G42:G50" si="13">SUM(C42:F42)</f>
        <v>18339</v>
      </c>
      <c r="H42" s="64">
        <f>IF(G42&gt;0,G42/$G$21,"-")</f>
        <v>0.19532202732740378</v>
      </c>
    </row>
    <row r="43" spans="1:12" x14ac:dyDescent="0.4">
      <c r="A43" s="51" t="s">
        <v>66</v>
      </c>
      <c r="B43" s="175" t="s">
        <v>404</v>
      </c>
      <c r="C43" s="41"/>
      <c r="D43" s="41"/>
      <c r="E43" s="41"/>
      <c r="F43" s="41"/>
      <c r="G43" s="42">
        <f t="shared" si="13"/>
        <v>0</v>
      </c>
      <c r="H43" s="64" t="str">
        <f t="shared" ref="H43:H47" si="14">IF(G43&gt;0,G43/$G$21,"-")</f>
        <v>-</v>
      </c>
    </row>
    <row r="44" spans="1:12" ht="15.6" customHeight="1" x14ac:dyDescent="0.4">
      <c r="A44" s="146" t="s">
        <v>337</v>
      </c>
      <c r="B44" s="53" t="s">
        <v>288</v>
      </c>
      <c r="C44" s="41"/>
      <c r="D44" s="41"/>
      <c r="E44" s="41"/>
      <c r="F44" s="41"/>
      <c r="G44" s="42">
        <f t="shared" si="13"/>
        <v>0</v>
      </c>
      <c r="H44" s="64" t="str">
        <f t="shared" si="14"/>
        <v>-</v>
      </c>
    </row>
    <row r="45" spans="1:12" ht="15.6" customHeight="1" x14ac:dyDescent="0.4">
      <c r="A45" s="146" t="s">
        <v>338</v>
      </c>
      <c r="B45" s="53" t="s">
        <v>288</v>
      </c>
      <c r="C45" s="41">
        <v>38140</v>
      </c>
      <c r="D45" s="41">
        <v>33283</v>
      </c>
      <c r="E45" s="41">
        <v>33302</v>
      </c>
      <c r="F45" s="41">
        <v>54964</v>
      </c>
      <c r="G45" s="42">
        <f t="shared" ref="G45" si="15">SUM(C45:F45)</f>
        <v>159689</v>
      </c>
      <c r="H45" s="64">
        <f t="shared" si="14"/>
        <v>1.7007895317021531</v>
      </c>
    </row>
    <row r="46" spans="1:12" x14ac:dyDescent="0.4">
      <c r="A46" s="51" t="s">
        <v>67</v>
      </c>
      <c r="B46" s="53" t="s">
        <v>288</v>
      </c>
      <c r="C46" s="41">
        <v>11020</v>
      </c>
      <c r="D46" s="41">
        <v>9000.0000000000055</v>
      </c>
      <c r="E46" s="41">
        <v>7680.0000000000036</v>
      </c>
      <c r="F46" s="41">
        <v>5669.9999999999982</v>
      </c>
      <c r="G46" s="42">
        <f t="shared" si="13"/>
        <v>33370.000000000007</v>
      </c>
      <c r="H46" s="64">
        <f t="shared" si="14"/>
        <v>0.35541174829137173</v>
      </c>
    </row>
    <row r="47" spans="1:12" x14ac:dyDescent="0.4">
      <c r="A47" s="51" t="s">
        <v>68</v>
      </c>
      <c r="B47" s="53" t="s">
        <v>288</v>
      </c>
      <c r="C47" s="41">
        <v>195100</v>
      </c>
      <c r="D47" s="41">
        <v>159940</v>
      </c>
      <c r="E47" s="41">
        <v>196320</v>
      </c>
      <c r="F47" s="41">
        <v>193040.00000000003</v>
      </c>
      <c r="G47" s="42">
        <f t="shared" si="13"/>
        <v>744400</v>
      </c>
      <c r="H47" s="64">
        <f t="shared" si="14"/>
        <v>7.9283339954479182</v>
      </c>
    </row>
    <row r="48" spans="1:12" x14ac:dyDescent="0.4">
      <c r="A48" s="51" t="s">
        <v>69</v>
      </c>
      <c r="B48" s="53" t="s">
        <v>70</v>
      </c>
      <c r="C48" s="41">
        <v>25490.384096385544</v>
      </c>
      <c r="D48" s="41">
        <v>84969.281927710836</v>
      </c>
      <c r="E48" s="41">
        <v>25011.843373493979</v>
      </c>
      <c r="F48" s="41">
        <v>15960.289156626506</v>
      </c>
      <c r="G48" s="42">
        <f t="shared" si="13"/>
        <v>151431.79855421686</v>
      </c>
      <c r="H48" s="64">
        <f>IF(G48&gt;0,G48/$G$21,"-")</f>
        <v>1.6128450785454305</v>
      </c>
    </row>
    <row r="49" spans="1:10" x14ac:dyDescent="0.4">
      <c r="A49" s="51" t="s">
        <v>71</v>
      </c>
      <c r="B49" s="53" t="s">
        <v>72</v>
      </c>
      <c r="C49" s="41">
        <v>0</v>
      </c>
      <c r="D49" s="41">
        <v>0</v>
      </c>
      <c r="E49" s="41">
        <v>0</v>
      </c>
      <c r="F49" s="41">
        <v>0</v>
      </c>
      <c r="G49" s="42">
        <f t="shared" si="13"/>
        <v>0</v>
      </c>
      <c r="H49" s="147"/>
    </row>
    <row r="50" spans="1:10" x14ac:dyDescent="0.4">
      <c r="A50" s="55" t="s">
        <v>61</v>
      </c>
      <c r="B50" s="65"/>
      <c r="C50" s="43">
        <v>0</v>
      </c>
      <c r="D50" s="43">
        <v>0</v>
      </c>
      <c r="E50" s="43">
        <v>0</v>
      </c>
      <c r="F50" s="43">
        <v>0</v>
      </c>
      <c r="G50" s="44">
        <f t="shared" si="13"/>
        <v>0</v>
      </c>
      <c r="H50" s="148"/>
    </row>
    <row r="51" spans="1:10" x14ac:dyDescent="0.4">
      <c r="A51" s="16"/>
      <c r="C51" s="21"/>
      <c r="D51" s="21"/>
      <c r="E51" s="21"/>
      <c r="F51" s="21"/>
      <c r="G51" s="45"/>
    </row>
    <row r="52" spans="1:10" x14ac:dyDescent="0.4">
      <c r="A52" s="11" t="s">
        <v>344</v>
      </c>
      <c r="B52" s="66" t="s">
        <v>292</v>
      </c>
      <c r="C52" s="46" t="s">
        <v>35</v>
      </c>
      <c r="D52" s="46" t="s">
        <v>36</v>
      </c>
      <c r="E52" s="46" t="s">
        <v>37</v>
      </c>
      <c r="F52" s="46" t="s">
        <v>38</v>
      </c>
      <c r="G52" s="47" t="s">
        <v>39</v>
      </c>
      <c r="H52" s="48"/>
      <c r="J52" s="151" t="s">
        <v>358</v>
      </c>
    </row>
    <row r="53" spans="1:10" ht="14.25" customHeight="1" x14ac:dyDescent="0.4">
      <c r="A53" s="246" t="s">
        <v>355</v>
      </c>
      <c r="B53" s="46">
        <f>+B5</f>
        <v>1</v>
      </c>
      <c r="C53" s="37">
        <v>2053</v>
      </c>
      <c r="D53" s="37">
        <v>1815</v>
      </c>
      <c r="E53" s="37">
        <v>2059</v>
      </c>
      <c r="F53" s="37">
        <v>2200</v>
      </c>
      <c r="G53" s="38">
        <f t="shared" ref="G53:G63" si="16">SUM(C53:F53)</f>
        <v>8127</v>
      </c>
      <c r="H53" s="59">
        <f>G53/$J$53</f>
        <v>0.92773972602739729</v>
      </c>
      <c r="J53" s="183">
        <v>8760</v>
      </c>
    </row>
    <row r="54" spans="1:10" ht="14.25" hidden="1" customHeight="1" x14ac:dyDescent="0.4">
      <c r="A54" s="247"/>
      <c r="B54" s="21">
        <v>4</v>
      </c>
      <c r="C54" s="128"/>
      <c r="D54" s="128"/>
      <c r="E54" s="128"/>
      <c r="F54" s="128"/>
      <c r="G54" s="42">
        <f t="shared" si="16"/>
        <v>0</v>
      </c>
      <c r="H54" s="59">
        <f t="shared" ref="H54:H57" si="17">G54/$J$53</f>
        <v>0</v>
      </c>
    </row>
    <row r="55" spans="1:10" ht="14.25" hidden="1" customHeight="1" x14ac:dyDescent="0.4">
      <c r="A55" s="247"/>
      <c r="B55" s="21">
        <v>5</v>
      </c>
      <c r="C55" s="128"/>
      <c r="D55" s="128"/>
      <c r="E55" s="128"/>
      <c r="F55" s="128"/>
      <c r="G55" s="42">
        <f t="shared" ref="G55" si="18">SUM(C55:F55)</f>
        <v>0</v>
      </c>
      <c r="H55" s="59">
        <f t="shared" si="17"/>
        <v>0</v>
      </c>
    </row>
    <row r="56" spans="1:10" ht="14.25" customHeight="1" x14ac:dyDescent="0.4">
      <c r="A56" s="152" t="s">
        <v>356</v>
      </c>
      <c r="B56" s="21"/>
      <c r="C56" s="128">
        <f>AVERAGE(C53:C53)</f>
        <v>2053</v>
      </c>
      <c r="D56" s="128">
        <f>AVERAGE(D53:D53)</f>
        <v>1815</v>
      </c>
      <c r="E56" s="128">
        <f>AVERAGE(E53:E53)</f>
        <v>2059</v>
      </c>
      <c r="F56" s="128">
        <f>AVERAGE(F53:F53)</f>
        <v>2200</v>
      </c>
      <c r="G56" s="42">
        <f>AVERAGE(G53)</f>
        <v>8127</v>
      </c>
      <c r="H56" s="59">
        <f t="shared" si="17"/>
        <v>0.92773972602739729</v>
      </c>
    </row>
    <row r="57" spans="1:10" ht="14.25" customHeight="1" x14ac:dyDescent="0.4">
      <c r="A57" s="152" t="s">
        <v>357</v>
      </c>
      <c r="B57" s="21">
        <v>1</v>
      </c>
      <c r="C57" s="128">
        <v>2053.3000000000002</v>
      </c>
      <c r="D57" s="128">
        <v>1803.2</v>
      </c>
      <c r="E57" s="128">
        <v>2053.4</v>
      </c>
      <c r="F57" s="128">
        <v>2195.5</v>
      </c>
      <c r="G57" s="42">
        <f>SUM(C57:F57)</f>
        <v>8105.4</v>
      </c>
      <c r="H57" s="59">
        <f t="shared" si="17"/>
        <v>0.92527397260273969</v>
      </c>
    </row>
    <row r="58" spans="1:10" x14ac:dyDescent="0.4">
      <c r="A58" s="152" t="s">
        <v>357</v>
      </c>
      <c r="B58" s="21">
        <v>2</v>
      </c>
      <c r="C58" s="184"/>
      <c r="D58" s="184"/>
      <c r="E58" s="184"/>
      <c r="F58" s="184"/>
      <c r="G58" s="42">
        <f t="shared" si="16"/>
        <v>0</v>
      </c>
      <c r="H58" s="39" t="s">
        <v>291</v>
      </c>
    </row>
    <row r="59" spans="1:10" x14ac:dyDescent="0.4">
      <c r="A59" s="51" t="s">
        <v>73</v>
      </c>
      <c r="B59" s="21"/>
      <c r="C59" s="41"/>
      <c r="D59" s="41"/>
      <c r="E59" s="41"/>
      <c r="F59" s="41"/>
      <c r="G59" s="42">
        <f t="shared" si="16"/>
        <v>0</v>
      </c>
      <c r="H59" s="39" t="str">
        <f>IF(B59&gt;0,G58/J53,"n/a")</f>
        <v>n/a</v>
      </c>
    </row>
    <row r="60" spans="1:10" x14ac:dyDescent="0.4">
      <c r="A60" s="146" t="s">
        <v>345</v>
      </c>
      <c r="B60" s="149" t="s">
        <v>346</v>
      </c>
      <c r="C60" s="41"/>
      <c r="D60" s="41"/>
      <c r="E60" s="41"/>
      <c r="F60" s="41"/>
      <c r="G60" s="42"/>
      <c r="H60" s="153" t="s">
        <v>359</v>
      </c>
    </row>
    <row r="61" spans="1:10" x14ac:dyDescent="0.4">
      <c r="A61" s="51" t="s">
        <v>74</v>
      </c>
      <c r="B61" s="21" t="s">
        <v>75</v>
      </c>
      <c r="C61" s="41"/>
      <c r="D61" s="41"/>
      <c r="E61" s="41"/>
      <c r="F61" s="41"/>
      <c r="G61" s="42">
        <f t="shared" si="16"/>
        <v>0</v>
      </c>
      <c r="H61" s="52" t="str">
        <f>IF(G61&gt;0,"yes","no")</f>
        <v>no</v>
      </c>
    </row>
    <row r="62" spans="1:10" x14ac:dyDescent="0.4">
      <c r="A62" s="51" t="s">
        <v>76</v>
      </c>
      <c r="B62" s="21" t="s">
        <v>77</v>
      </c>
      <c r="C62" s="41"/>
      <c r="D62" s="41"/>
      <c r="E62" s="41"/>
      <c r="F62" s="41"/>
      <c r="G62" s="42">
        <f t="shared" si="16"/>
        <v>0</v>
      </c>
      <c r="H62" s="67">
        <f>+(G62)/J53</f>
        <v>0</v>
      </c>
    </row>
    <row r="63" spans="1:10" x14ac:dyDescent="0.4">
      <c r="A63" s="55" t="s">
        <v>78</v>
      </c>
      <c r="B63" s="68" t="s">
        <v>75</v>
      </c>
      <c r="C63" s="43"/>
      <c r="D63" s="43"/>
      <c r="E63" s="43"/>
      <c r="F63" s="43"/>
      <c r="G63" s="44">
        <f t="shared" si="16"/>
        <v>0</v>
      </c>
      <c r="H63" s="69" t="str">
        <f>IF(G63&gt;0,"yes","no")</f>
        <v>no</v>
      </c>
    </row>
    <row r="76" spans="6:6" x14ac:dyDescent="0.4">
      <c r="F76" s="3"/>
    </row>
  </sheetData>
  <mergeCells count="8">
    <mergeCell ref="A53:A55"/>
    <mergeCell ref="K6:K7"/>
    <mergeCell ref="K8:K19"/>
    <mergeCell ref="B34:B39"/>
    <mergeCell ref="B4:C4"/>
    <mergeCell ref="B8:B20"/>
    <mergeCell ref="B24:B27"/>
    <mergeCell ref="B29:B30"/>
  </mergeCells>
  <phoneticPr fontId="30" type="noConversion"/>
  <pageMargins left="0.7" right="0.7" top="0.75" bottom="0.75" header="0.3" footer="0.3"/>
  <pageSetup paperSize="9" scale="87" orientation="portrait" r:id="rId1"/>
  <headerFooter scaleWithDoc="0">
    <oddFooter>&amp;C&amp;"Arial,Regular"Page &amp;P</oddFooter>
  </headerFooter>
  <rowBreaks count="1" manualBreakCount="1">
    <brk id="50" max="16383" man="1"/>
  </rowBreaks>
  <ignoredErrors>
    <ignoredError sqref="G58 G54"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64"/>
  <sheetViews>
    <sheetView workbookViewId="0">
      <selection activeCell="I66" sqref="I66"/>
    </sheetView>
  </sheetViews>
  <sheetFormatPr defaultColWidth="9.265625" defaultRowHeight="15" x14ac:dyDescent="0.4"/>
  <cols>
    <col min="1" max="1" width="9.265625" style="2" customWidth="1"/>
    <col min="2" max="2" width="14.59765625" style="2" bestFit="1" customWidth="1"/>
    <col min="3" max="9" width="9.265625" style="2"/>
    <col min="10" max="10" width="11.59765625" style="2" customWidth="1"/>
    <col min="11" max="16384" width="9.265625" style="2"/>
  </cols>
  <sheetData>
    <row r="1" spans="1:14" x14ac:dyDescent="0.4">
      <c r="A1" s="2" t="str">
        <f>+'Cover Page'!$B$29</f>
        <v>Annual Performance Report 2022</v>
      </c>
      <c r="E1" s="2" t="str">
        <f>+'Cover Page'!$B$33</f>
        <v>Battlefield Energy from Waste Facility</v>
      </c>
    </row>
    <row r="3" spans="1:14" x14ac:dyDescent="0.4">
      <c r="A3" s="96" t="s">
        <v>25</v>
      </c>
      <c r="B3" s="97"/>
      <c r="C3" s="97"/>
      <c r="D3" s="97"/>
      <c r="E3" s="97"/>
      <c r="F3" s="97"/>
      <c r="G3" s="97"/>
      <c r="H3" s="97"/>
      <c r="I3" s="98"/>
      <c r="K3" s="139" t="s">
        <v>296</v>
      </c>
    </row>
    <row r="4" spans="1:14" x14ac:dyDescent="0.4">
      <c r="A4" s="99"/>
      <c r="B4" s="100"/>
      <c r="C4" s="100"/>
      <c r="D4" s="100"/>
      <c r="E4" s="100"/>
      <c r="F4" s="100"/>
      <c r="G4" s="100"/>
      <c r="H4" s="100"/>
      <c r="I4" s="101"/>
    </row>
    <row r="5" spans="1:14" ht="15.75" customHeight="1" x14ac:dyDescent="0.4">
      <c r="A5" s="228" t="s">
        <v>439</v>
      </c>
      <c r="B5" s="229"/>
      <c r="C5" s="229"/>
      <c r="D5" s="229"/>
      <c r="E5" s="229"/>
      <c r="F5" s="229"/>
      <c r="G5" s="229"/>
      <c r="H5" s="229"/>
      <c r="I5" s="230"/>
      <c r="K5" s="245" t="s">
        <v>312</v>
      </c>
      <c r="L5" s="245"/>
      <c r="M5" s="245"/>
      <c r="N5" s="245"/>
    </row>
    <row r="6" spans="1:14" x14ac:dyDescent="0.4">
      <c r="A6" s="231"/>
      <c r="B6" s="232"/>
      <c r="C6" s="232"/>
      <c r="D6" s="232"/>
      <c r="E6" s="232"/>
      <c r="F6" s="232"/>
      <c r="G6" s="232"/>
      <c r="H6" s="232"/>
      <c r="I6" s="233"/>
      <c r="K6" s="245"/>
      <c r="L6" s="245"/>
      <c r="M6" s="245"/>
      <c r="N6" s="245"/>
    </row>
    <row r="7" spans="1:14" x14ac:dyDescent="0.4">
      <c r="A7" s="231"/>
      <c r="B7" s="232"/>
      <c r="C7" s="232"/>
      <c r="D7" s="232"/>
      <c r="E7" s="232"/>
      <c r="F7" s="232"/>
      <c r="G7" s="232"/>
      <c r="H7" s="232"/>
      <c r="I7" s="233"/>
      <c r="K7" s="245"/>
      <c r="L7" s="245"/>
      <c r="M7" s="245"/>
      <c r="N7" s="245"/>
    </row>
    <row r="8" spans="1:14" ht="15.75" customHeight="1" x14ac:dyDescent="0.4">
      <c r="A8" s="231"/>
      <c r="B8" s="232"/>
      <c r="C8" s="232"/>
      <c r="D8" s="232"/>
      <c r="E8" s="232"/>
      <c r="F8" s="232"/>
      <c r="G8" s="232"/>
      <c r="H8" s="232"/>
      <c r="I8" s="233"/>
      <c r="K8" s="245"/>
      <c r="L8" s="245"/>
      <c r="M8" s="245"/>
      <c r="N8" s="245"/>
    </row>
    <row r="9" spans="1:14" ht="15.75" customHeight="1" x14ac:dyDescent="0.4">
      <c r="A9" s="231"/>
      <c r="B9" s="232"/>
      <c r="C9" s="232"/>
      <c r="D9" s="232"/>
      <c r="E9" s="232"/>
      <c r="F9" s="232"/>
      <c r="G9" s="232"/>
      <c r="H9" s="232"/>
      <c r="I9" s="233"/>
      <c r="K9" s="245"/>
      <c r="L9" s="245"/>
      <c r="M9" s="245"/>
      <c r="N9" s="245"/>
    </row>
    <row r="10" spans="1:14" ht="15.75" customHeight="1" x14ac:dyDescent="0.4">
      <c r="A10" s="231"/>
      <c r="B10" s="232"/>
      <c r="C10" s="232"/>
      <c r="D10" s="232"/>
      <c r="E10" s="232"/>
      <c r="F10" s="232"/>
      <c r="G10" s="232"/>
      <c r="H10" s="232"/>
      <c r="I10" s="233"/>
      <c r="K10" s="245"/>
      <c r="L10" s="245"/>
      <c r="M10" s="245"/>
      <c r="N10" s="245"/>
    </row>
    <row r="11" spans="1:14" ht="15.75" customHeight="1" x14ac:dyDescent="0.4">
      <c r="A11" s="231"/>
      <c r="B11" s="232"/>
      <c r="C11" s="232"/>
      <c r="D11" s="232"/>
      <c r="E11" s="232"/>
      <c r="F11" s="232"/>
      <c r="G11" s="232"/>
      <c r="H11" s="232"/>
      <c r="I11" s="233"/>
      <c r="K11" s="245"/>
      <c r="L11" s="245"/>
      <c r="M11" s="245"/>
      <c r="N11" s="245"/>
    </row>
    <row r="12" spans="1:14" ht="15.75" customHeight="1" x14ac:dyDescent="0.4">
      <c r="A12" s="231"/>
      <c r="B12" s="232"/>
      <c r="C12" s="232"/>
      <c r="D12" s="232"/>
      <c r="E12" s="232"/>
      <c r="F12" s="232"/>
      <c r="G12" s="232"/>
      <c r="H12" s="232"/>
      <c r="I12" s="233"/>
      <c r="K12" s="245"/>
      <c r="L12" s="245"/>
      <c r="M12" s="245"/>
      <c r="N12" s="245"/>
    </row>
    <row r="13" spans="1:14" ht="15.75" customHeight="1" x14ac:dyDescent="0.4">
      <c r="A13" s="231"/>
      <c r="B13" s="232"/>
      <c r="C13" s="232"/>
      <c r="D13" s="232"/>
      <c r="E13" s="232"/>
      <c r="F13" s="232"/>
      <c r="G13" s="232"/>
      <c r="H13" s="232"/>
      <c r="I13" s="233"/>
      <c r="K13" s="245"/>
      <c r="L13" s="245"/>
      <c r="M13" s="245"/>
      <c r="N13" s="245"/>
    </row>
    <row r="14" spans="1:14" ht="15.75" customHeight="1" x14ac:dyDescent="0.4">
      <c r="A14" s="231"/>
      <c r="B14" s="232"/>
      <c r="C14" s="232"/>
      <c r="D14" s="232"/>
      <c r="E14" s="232"/>
      <c r="F14" s="232"/>
      <c r="G14" s="232"/>
      <c r="H14" s="232"/>
      <c r="I14" s="233"/>
      <c r="K14" s="245"/>
      <c r="L14" s="245"/>
      <c r="M14" s="245"/>
      <c r="N14" s="245"/>
    </row>
    <row r="15" spans="1:14" ht="15.75" customHeight="1" x14ac:dyDescent="0.4">
      <c r="A15" s="231"/>
      <c r="B15" s="232"/>
      <c r="C15" s="232"/>
      <c r="D15" s="232"/>
      <c r="E15" s="232"/>
      <c r="F15" s="232"/>
      <c r="G15" s="232"/>
      <c r="H15" s="232"/>
      <c r="I15" s="233"/>
    </row>
    <row r="16" spans="1:14" ht="15.75" customHeight="1" x14ac:dyDescent="0.4">
      <c r="A16" s="231"/>
      <c r="B16" s="232"/>
      <c r="C16" s="232"/>
      <c r="D16" s="232"/>
      <c r="E16" s="232"/>
      <c r="F16" s="232"/>
      <c r="G16" s="232"/>
      <c r="H16" s="232"/>
      <c r="I16" s="233"/>
    </row>
    <row r="17" spans="1:14" ht="15.75" customHeight="1" x14ac:dyDescent="0.4">
      <c r="A17" s="231"/>
      <c r="B17" s="232"/>
      <c r="C17" s="232"/>
      <c r="D17" s="232"/>
      <c r="E17" s="232"/>
      <c r="F17" s="232"/>
      <c r="G17" s="232"/>
      <c r="H17" s="232"/>
      <c r="I17" s="233"/>
    </row>
    <row r="18" spans="1:14" x14ac:dyDescent="0.4">
      <c r="A18" s="231"/>
      <c r="B18" s="232"/>
      <c r="C18" s="232"/>
      <c r="D18" s="232"/>
      <c r="E18" s="232"/>
      <c r="F18" s="232"/>
      <c r="G18" s="232"/>
      <c r="H18" s="232"/>
      <c r="I18" s="233"/>
    </row>
    <row r="19" spans="1:14" x14ac:dyDescent="0.4">
      <c r="A19" s="231"/>
      <c r="B19" s="232"/>
      <c r="C19" s="232"/>
      <c r="D19" s="232"/>
      <c r="E19" s="232"/>
      <c r="F19" s="232"/>
      <c r="G19" s="232"/>
      <c r="H19" s="232"/>
      <c r="I19" s="233"/>
    </row>
    <row r="20" spans="1:14" x14ac:dyDescent="0.4">
      <c r="A20" s="231"/>
      <c r="B20" s="232"/>
      <c r="C20" s="232"/>
      <c r="D20" s="232"/>
      <c r="E20" s="232"/>
      <c r="F20" s="232"/>
      <c r="G20" s="232"/>
      <c r="H20" s="232"/>
      <c r="I20" s="233"/>
    </row>
    <row r="21" spans="1:14" x14ac:dyDescent="0.4">
      <c r="A21" s="231"/>
      <c r="B21" s="232"/>
      <c r="C21" s="232"/>
      <c r="D21" s="232"/>
      <c r="E21" s="232"/>
      <c r="F21" s="232"/>
      <c r="G21" s="232"/>
      <c r="H21" s="232"/>
      <c r="I21" s="233"/>
    </row>
    <row r="22" spans="1:14" ht="15.4" customHeight="1" x14ac:dyDescent="0.4">
      <c r="A22" s="231"/>
      <c r="B22" s="232"/>
      <c r="C22" s="232"/>
      <c r="D22" s="232"/>
      <c r="E22" s="232"/>
      <c r="F22" s="232"/>
      <c r="G22" s="232"/>
      <c r="H22" s="232"/>
      <c r="I22" s="233"/>
      <c r="K22" s="140"/>
      <c r="L22" s="140"/>
      <c r="M22" s="140"/>
      <c r="N22" s="140"/>
    </row>
    <row r="23" spans="1:14" x14ac:dyDescent="0.4">
      <c r="A23" s="231"/>
      <c r="B23" s="232"/>
      <c r="C23" s="232"/>
      <c r="D23" s="232"/>
      <c r="E23" s="232"/>
      <c r="F23" s="232"/>
      <c r="G23" s="232"/>
      <c r="H23" s="232"/>
      <c r="I23" s="233"/>
      <c r="K23" s="140"/>
      <c r="L23" s="140"/>
      <c r="M23" s="140"/>
      <c r="N23" s="140"/>
    </row>
    <row r="24" spans="1:14" x14ac:dyDescent="0.4">
      <c r="A24" s="231"/>
      <c r="B24" s="232"/>
      <c r="C24" s="232"/>
      <c r="D24" s="232"/>
      <c r="E24" s="232"/>
      <c r="F24" s="232"/>
      <c r="G24" s="232"/>
      <c r="H24" s="232"/>
      <c r="I24" s="233"/>
      <c r="K24" s="140"/>
      <c r="L24" s="140"/>
      <c r="M24" s="140"/>
      <c r="N24" s="140"/>
    </row>
    <row r="25" spans="1:14" x14ac:dyDescent="0.4">
      <c r="A25" s="231"/>
      <c r="B25" s="232"/>
      <c r="C25" s="232"/>
      <c r="D25" s="232"/>
      <c r="E25" s="232"/>
      <c r="F25" s="232"/>
      <c r="G25" s="232"/>
      <c r="H25" s="232"/>
      <c r="I25" s="233"/>
      <c r="K25" s="140"/>
      <c r="L25" s="140"/>
      <c r="M25" s="140"/>
      <c r="N25" s="140"/>
    </row>
    <row r="26" spans="1:14" x14ac:dyDescent="0.4">
      <c r="A26" s="231"/>
      <c r="B26" s="232"/>
      <c r="C26" s="232"/>
      <c r="D26" s="232"/>
      <c r="E26" s="232"/>
      <c r="F26" s="232"/>
      <c r="G26" s="232"/>
      <c r="H26" s="232"/>
      <c r="I26" s="233"/>
      <c r="K26" s="140"/>
      <c r="L26" s="140"/>
      <c r="M26" s="140"/>
      <c r="N26" s="140"/>
    </row>
    <row r="27" spans="1:14" x14ac:dyDescent="0.4">
      <c r="A27" s="234"/>
      <c r="B27" s="235"/>
      <c r="C27" s="235"/>
      <c r="D27" s="235"/>
      <c r="E27" s="235"/>
      <c r="F27" s="235"/>
      <c r="G27" s="235"/>
      <c r="H27" s="235"/>
      <c r="I27" s="236"/>
      <c r="K27" s="140"/>
      <c r="L27" s="140"/>
      <c r="M27" s="140"/>
      <c r="N27" s="140"/>
    </row>
    <row r="28" spans="1:14" x14ac:dyDescent="0.4">
      <c r="K28" s="140"/>
      <c r="L28" s="140"/>
      <c r="M28" s="140"/>
      <c r="N28" s="140"/>
    </row>
    <row r="29" spans="1:14" x14ac:dyDescent="0.4">
      <c r="A29" s="96" t="s">
        <v>193</v>
      </c>
      <c r="B29" s="97"/>
      <c r="C29" s="97"/>
      <c r="D29" s="97"/>
      <c r="E29" s="97"/>
      <c r="F29" s="97"/>
      <c r="G29" s="97"/>
      <c r="H29" s="97"/>
      <c r="I29" s="98"/>
      <c r="K29" s="140"/>
      <c r="L29" s="140"/>
      <c r="M29" s="140"/>
      <c r="N29" s="140"/>
    </row>
    <row r="30" spans="1:14" x14ac:dyDescent="0.4">
      <c r="A30" s="99"/>
      <c r="B30" s="100"/>
      <c r="C30" s="100"/>
      <c r="D30" s="100"/>
      <c r="E30" s="100"/>
      <c r="F30" s="100"/>
      <c r="G30" s="100"/>
      <c r="H30" s="100"/>
      <c r="I30" s="101"/>
      <c r="K30" s="140"/>
      <c r="L30" s="140"/>
      <c r="M30" s="140"/>
      <c r="N30" s="140"/>
    </row>
    <row r="31" spans="1:14" x14ac:dyDescent="0.4">
      <c r="A31" s="228" t="s">
        <v>405</v>
      </c>
      <c r="B31" s="237"/>
      <c r="C31" s="237"/>
      <c r="D31" s="237"/>
      <c r="E31" s="237"/>
      <c r="F31" s="237"/>
      <c r="G31" s="237"/>
      <c r="H31" s="237"/>
      <c r="I31" s="238"/>
      <c r="K31" s="245" t="s">
        <v>313</v>
      </c>
      <c r="L31" s="245"/>
      <c r="M31" s="245"/>
      <c r="N31" s="245"/>
    </row>
    <row r="32" spans="1:14" x14ac:dyDescent="0.4">
      <c r="A32" s="239"/>
      <c r="B32" s="240"/>
      <c r="C32" s="240"/>
      <c r="D32" s="240"/>
      <c r="E32" s="240"/>
      <c r="F32" s="240"/>
      <c r="G32" s="240"/>
      <c r="H32" s="240"/>
      <c r="I32" s="241"/>
      <c r="K32" s="245"/>
      <c r="L32" s="245"/>
      <c r="M32" s="245"/>
      <c r="N32" s="245"/>
    </row>
    <row r="33" spans="1:14" x14ac:dyDescent="0.4">
      <c r="A33" s="239"/>
      <c r="B33" s="240"/>
      <c r="C33" s="240"/>
      <c r="D33" s="240"/>
      <c r="E33" s="240"/>
      <c r="F33" s="240"/>
      <c r="G33" s="240"/>
      <c r="H33" s="240"/>
      <c r="I33" s="241"/>
      <c r="K33" s="245"/>
      <c r="L33" s="245"/>
      <c r="M33" s="245"/>
      <c r="N33" s="245"/>
    </row>
    <row r="34" spans="1:14" x14ac:dyDescent="0.4">
      <c r="A34" s="239"/>
      <c r="B34" s="240"/>
      <c r="C34" s="240"/>
      <c r="D34" s="240"/>
      <c r="E34" s="240"/>
      <c r="F34" s="240"/>
      <c r="G34" s="240"/>
      <c r="H34" s="240"/>
      <c r="I34" s="241"/>
      <c r="K34" s="245"/>
      <c r="L34" s="245"/>
      <c r="M34" s="245"/>
      <c r="N34" s="245"/>
    </row>
    <row r="35" spans="1:14" x14ac:dyDescent="0.4">
      <c r="A35" s="239"/>
      <c r="B35" s="240"/>
      <c r="C35" s="240"/>
      <c r="D35" s="240"/>
      <c r="E35" s="240"/>
      <c r="F35" s="240"/>
      <c r="G35" s="240"/>
      <c r="H35" s="240"/>
      <c r="I35" s="241"/>
      <c r="K35" s="245"/>
      <c r="L35" s="245"/>
      <c r="M35" s="245"/>
      <c r="N35" s="245"/>
    </row>
    <row r="36" spans="1:14" x14ac:dyDescent="0.4">
      <c r="A36" s="239"/>
      <c r="B36" s="240"/>
      <c r="C36" s="240"/>
      <c r="D36" s="240"/>
      <c r="E36" s="240"/>
      <c r="F36" s="240"/>
      <c r="G36" s="240"/>
      <c r="H36" s="240"/>
      <c r="I36" s="241"/>
      <c r="K36" s="245"/>
      <c r="L36" s="245"/>
      <c r="M36" s="245"/>
      <c r="N36" s="245"/>
    </row>
    <row r="37" spans="1:14" x14ac:dyDescent="0.4">
      <c r="A37" s="239"/>
      <c r="B37" s="240"/>
      <c r="C37" s="240"/>
      <c r="D37" s="240"/>
      <c r="E37" s="240"/>
      <c r="F37" s="240"/>
      <c r="G37" s="240"/>
      <c r="H37" s="240"/>
      <c r="I37" s="241"/>
      <c r="K37" s="245"/>
      <c r="L37" s="245"/>
      <c r="M37" s="245"/>
      <c r="N37" s="245"/>
    </row>
    <row r="38" spans="1:14" ht="14.25" customHeight="1" x14ac:dyDescent="0.4">
      <c r="A38" s="239"/>
      <c r="B38" s="240"/>
      <c r="C38" s="240"/>
      <c r="D38" s="240"/>
      <c r="E38" s="240"/>
      <c r="F38" s="240"/>
      <c r="G38" s="240"/>
      <c r="H38" s="240"/>
      <c r="I38" s="241"/>
      <c r="K38" s="245"/>
      <c r="L38" s="245"/>
      <c r="M38" s="245"/>
      <c r="N38" s="245"/>
    </row>
    <row r="39" spans="1:14" x14ac:dyDescent="0.4">
      <c r="A39" s="239"/>
      <c r="B39" s="240"/>
      <c r="C39" s="240"/>
      <c r="D39" s="240"/>
      <c r="E39" s="240"/>
      <c r="F39" s="240"/>
      <c r="G39" s="240"/>
      <c r="H39" s="240"/>
      <c r="I39" s="241"/>
      <c r="K39" s="245"/>
      <c r="L39" s="245"/>
      <c r="M39" s="245"/>
      <c r="N39" s="245"/>
    </row>
    <row r="40" spans="1:14" x14ac:dyDescent="0.4">
      <c r="A40" s="239"/>
      <c r="B40" s="240"/>
      <c r="C40" s="240"/>
      <c r="D40" s="240"/>
      <c r="E40" s="240"/>
      <c r="F40" s="240"/>
      <c r="G40" s="240"/>
      <c r="H40" s="240"/>
      <c r="I40" s="241"/>
      <c r="K40" s="245"/>
      <c r="L40" s="245"/>
      <c r="M40" s="245"/>
      <c r="N40" s="245"/>
    </row>
    <row r="41" spans="1:14" x14ac:dyDescent="0.4">
      <c r="A41" s="239"/>
      <c r="B41" s="240"/>
      <c r="C41" s="240"/>
      <c r="D41" s="240"/>
      <c r="E41" s="240"/>
      <c r="F41" s="240"/>
      <c r="G41" s="240"/>
      <c r="H41" s="240"/>
      <c r="I41" s="241"/>
    </row>
    <row r="42" spans="1:14" x14ac:dyDescent="0.4">
      <c r="A42" s="239"/>
      <c r="B42" s="240"/>
      <c r="C42" s="240"/>
      <c r="D42" s="240"/>
      <c r="E42" s="240"/>
      <c r="F42" s="240"/>
      <c r="G42" s="240"/>
      <c r="H42" s="240"/>
      <c r="I42" s="241"/>
    </row>
    <row r="43" spans="1:14" x14ac:dyDescent="0.4">
      <c r="A43" s="239"/>
      <c r="B43" s="240"/>
      <c r="C43" s="240"/>
      <c r="D43" s="240"/>
      <c r="E43" s="240"/>
      <c r="F43" s="240"/>
      <c r="G43" s="240"/>
      <c r="H43" s="240"/>
      <c r="I43" s="241"/>
    </row>
    <row r="44" spans="1:14" x14ac:dyDescent="0.4">
      <c r="A44" s="239"/>
      <c r="B44" s="240"/>
      <c r="C44" s="240"/>
      <c r="D44" s="240"/>
      <c r="E44" s="240"/>
      <c r="F44" s="240"/>
      <c r="G44" s="240"/>
      <c r="H44" s="240"/>
      <c r="I44" s="241"/>
    </row>
    <row r="45" spans="1:14" x14ac:dyDescent="0.4">
      <c r="A45" s="239"/>
      <c r="B45" s="240"/>
      <c r="C45" s="240"/>
      <c r="D45" s="240"/>
      <c r="E45" s="240"/>
      <c r="F45" s="240"/>
      <c r="G45" s="240"/>
      <c r="H45" s="240"/>
      <c r="I45" s="241"/>
    </row>
    <row r="46" spans="1:14" x14ac:dyDescent="0.4">
      <c r="A46" s="239"/>
      <c r="B46" s="240"/>
      <c r="C46" s="240"/>
      <c r="D46" s="240"/>
      <c r="E46" s="240"/>
      <c r="F46" s="240"/>
      <c r="G46" s="240"/>
      <c r="H46" s="240"/>
      <c r="I46" s="241"/>
    </row>
    <row r="47" spans="1:14" x14ac:dyDescent="0.4">
      <c r="A47" s="239"/>
      <c r="B47" s="240"/>
      <c r="C47" s="240"/>
      <c r="D47" s="240"/>
      <c r="E47" s="240"/>
      <c r="F47" s="240"/>
      <c r="G47" s="240"/>
      <c r="H47" s="240"/>
      <c r="I47" s="241"/>
    </row>
    <row r="48" spans="1:14" x14ac:dyDescent="0.4">
      <c r="A48" s="239"/>
      <c r="B48" s="240"/>
      <c r="C48" s="240"/>
      <c r="D48" s="240"/>
      <c r="E48" s="240"/>
      <c r="F48" s="240"/>
      <c r="G48" s="240"/>
      <c r="H48" s="240"/>
      <c r="I48" s="241"/>
    </row>
    <row r="49" spans="1:9" x14ac:dyDescent="0.4">
      <c r="A49" s="239"/>
      <c r="B49" s="240"/>
      <c r="C49" s="240"/>
      <c r="D49" s="240"/>
      <c r="E49" s="240"/>
      <c r="F49" s="240"/>
      <c r="G49" s="240"/>
      <c r="H49" s="240"/>
      <c r="I49" s="241"/>
    </row>
    <row r="50" spans="1:9" x14ac:dyDescent="0.4">
      <c r="A50" s="239"/>
      <c r="B50" s="240"/>
      <c r="C50" s="240"/>
      <c r="D50" s="240"/>
      <c r="E50" s="240"/>
      <c r="F50" s="240"/>
      <c r="G50" s="240"/>
      <c r="H50" s="240"/>
      <c r="I50" s="241"/>
    </row>
    <row r="51" spans="1:9" x14ac:dyDescent="0.4">
      <c r="A51" s="239"/>
      <c r="B51" s="240"/>
      <c r="C51" s="240"/>
      <c r="D51" s="240"/>
      <c r="E51" s="240"/>
      <c r="F51" s="240"/>
      <c r="G51" s="240"/>
      <c r="H51" s="240"/>
      <c r="I51" s="241"/>
    </row>
    <row r="52" spans="1:9" x14ac:dyDescent="0.4">
      <c r="A52" s="242"/>
      <c r="B52" s="243"/>
      <c r="C52" s="243"/>
      <c r="D52" s="243"/>
      <c r="E52" s="243"/>
      <c r="F52" s="243"/>
      <c r="G52" s="243"/>
      <c r="H52" s="243"/>
      <c r="I52" s="244"/>
    </row>
    <row r="64" spans="1:9" x14ac:dyDescent="0.4">
      <c r="F64" s="3"/>
    </row>
  </sheetData>
  <mergeCells count="4">
    <mergeCell ref="A5:I27"/>
    <mergeCell ref="A31:I52"/>
    <mergeCell ref="K5:N14"/>
    <mergeCell ref="K31:N40"/>
  </mergeCells>
  <pageMargins left="0.7" right="0.7" top="0.75" bottom="0.75" header="0.3" footer="0.3"/>
  <pageSetup paperSize="9" scale="87" orientation="portrait" r:id="rId1"/>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J60"/>
  <sheetViews>
    <sheetView topLeftCell="A40" workbookViewId="0">
      <selection activeCell="I66" sqref="I66"/>
    </sheetView>
  </sheetViews>
  <sheetFormatPr defaultColWidth="9.265625" defaultRowHeight="15" x14ac:dyDescent="0.4"/>
  <cols>
    <col min="1" max="16384" width="9.265625" style="2"/>
  </cols>
  <sheetData>
    <row r="1" spans="1:10" x14ac:dyDescent="0.4">
      <c r="A1" s="70">
        <f>+'Cover Page'!C39</f>
        <v>2022</v>
      </c>
      <c r="B1" s="71" t="s">
        <v>79</v>
      </c>
      <c r="C1" s="71"/>
      <c r="D1" s="71"/>
      <c r="E1" s="71"/>
      <c r="F1" s="71"/>
      <c r="G1" s="71"/>
      <c r="H1" s="71"/>
      <c r="I1" s="71"/>
      <c r="J1" s="71"/>
    </row>
    <row r="2" spans="1:10" ht="8.25" customHeight="1" x14ac:dyDescent="0.4"/>
    <row r="3" spans="1:10" s="3" customFormat="1" ht="13.5" x14ac:dyDescent="0.35">
      <c r="A3" s="296" t="str">
        <f>+'Cover Page'!B31</f>
        <v>Permit EPR/XP3239GF</v>
      </c>
      <c r="B3" s="296"/>
      <c r="C3" s="296"/>
      <c r="D3" s="296"/>
      <c r="E3" s="296"/>
      <c r="F3" s="3" t="s">
        <v>80</v>
      </c>
      <c r="G3" s="297" t="str">
        <f>+'Cover Page'!B37</f>
        <v>VEOLIA ES Shropshire Limited</v>
      </c>
      <c r="H3" s="297"/>
      <c r="I3" s="297"/>
    </row>
    <row r="4" spans="1:10" s="3" customFormat="1" ht="13.5" x14ac:dyDescent="0.35">
      <c r="A4" s="3" t="s">
        <v>81</v>
      </c>
      <c r="B4" s="296" t="str">
        <f>+'Cover Page'!B33:I33</f>
        <v>Battlefield Energy from Waste Facility</v>
      </c>
      <c r="C4" s="296"/>
      <c r="D4" s="296"/>
      <c r="E4" s="296"/>
      <c r="F4" s="3" t="s">
        <v>82</v>
      </c>
      <c r="G4" s="3" t="s">
        <v>83</v>
      </c>
    </row>
    <row r="5" spans="1:10" s="3" customFormat="1" ht="6.75" customHeight="1" x14ac:dyDescent="0.35"/>
    <row r="6" spans="1:10" s="3" customFormat="1" ht="15.75" customHeight="1" x14ac:dyDescent="0.35">
      <c r="A6" s="3" t="s">
        <v>84</v>
      </c>
      <c r="D6" s="298">
        <v>44562</v>
      </c>
      <c r="E6" s="298"/>
      <c r="F6" s="72" t="s">
        <v>85</v>
      </c>
      <c r="G6" s="298">
        <v>44926</v>
      </c>
      <c r="H6" s="298"/>
    </row>
    <row r="7" spans="1:10" s="3" customFormat="1" ht="7.5" customHeight="1" x14ac:dyDescent="0.35"/>
    <row r="8" spans="1:10" s="3" customFormat="1" x14ac:dyDescent="0.45">
      <c r="A8" s="11">
        <f>+A1</f>
        <v>2022</v>
      </c>
      <c r="B8" s="71" t="s">
        <v>86</v>
      </c>
      <c r="C8"/>
      <c r="D8"/>
      <c r="E8"/>
      <c r="F8"/>
      <c r="G8"/>
    </row>
    <row r="9" spans="1:10" s="3" customFormat="1" ht="28.5" customHeight="1" x14ac:dyDescent="0.35">
      <c r="A9" s="299" t="s">
        <v>87</v>
      </c>
      <c r="B9" s="299"/>
      <c r="C9" s="299" t="s">
        <v>88</v>
      </c>
      <c r="D9" s="299"/>
      <c r="E9" s="299" t="s">
        <v>89</v>
      </c>
      <c r="F9" s="299"/>
      <c r="G9" s="299" t="s">
        <v>90</v>
      </c>
      <c r="H9" s="299"/>
      <c r="I9" s="299" t="s">
        <v>91</v>
      </c>
      <c r="J9" s="299"/>
    </row>
    <row r="10" spans="1:10" s="3" customFormat="1" ht="14.25" customHeight="1" x14ac:dyDescent="0.35">
      <c r="A10" s="256" t="s">
        <v>92</v>
      </c>
      <c r="B10" s="256"/>
      <c r="C10" s="256"/>
      <c r="D10" s="256"/>
      <c r="E10" s="256"/>
      <c r="F10" s="256"/>
      <c r="G10" s="256"/>
      <c r="H10" s="256"/>
      <c r="I10" s="256"/>
      <c r="J10" s="256"/>
    </row>
    <row r="11" spans="1:10" s="3" customFormat="1" ht="14.25" customHeight="1" x14ac:dyDescent="0.35">
      <c r="A11" s="256" t="s">
        <v>93</v>
      </c>
      <c r="B11" s="256"/>
      <c r="C11" s="288" t="s">
        <v>425</v>
      </c>
      <c r="D11" s="283"/>
      <c r="E11" s="284">
        <f>'Operational Data'!G34</f>
        <v>2163.42</v>
      </c>
      <c r="F11" s="284"/>
      <c r="G11" s="284"/>
      <c r="H11" s="284"/>
      <c r="I11" s="285">
        <f>IF((E11+G11)&gt;0,(E11+G11)/'Operational Data'!$G$21, "-")</f>
        <v>2.3041800554046126E-2</v>
      </c>
      <c r="J11" s="285"/>
    </row>
    <row r="12" spans="1:10" s="3" customFormat="1" ht="14.25" customHeight="1" x14ac:dyDescent="0.35">
      <c r="A12" s="256" t="s">
        <v>94</v>
      </c>
      <c r="B12" s="256"/>
      <c r="C12" s="283"/>
      <c r="D12" s="283"/>
      <c r="E12" s="284"/>
      <c r="F12" s="284"/>
      <c r="G12" s="284"/>
      <c r="H12" s="284"/>
      <c r="I12" s="285" t="str">
        <f>IF((E12+G12)&gt;0,(E12+G12)/'Operational Data'!$G$21, "-")</f>
        <v>-</v>
      </c>
      <c r="J12" s="285"/>
    </row>
    <row r="13" spans="1:10" s="3" customFormat="1" ht="14.25" customHeight="1" x14ac:dyDescent="0.35">
      <c r="A13" s="294" t="s">
        <v>403</v>
      </c>
      <c r="B13" s="295"/>
      <c r="C13" s="288" t="s">
        <v>426</v>
      </c>
      <c r="D13" s="283"/>
      <c r="E13" s="284">
        <f>'Operational Data'!G37</f>
        <v>97.34</v>
      </c>
      <c r="F13" s="284"/>
      <c r="G13" s="284"/>
      <c r="H13" s="284"/>
      <c r="I13" s="285">
        <f>IF((E13+G13)&gt;0,(E13+G13)/'Operational Data'!$G$21, "-")</f>
        <v>1.036732981081274E-3</v>
      </c>
      <c r="J13" s="285"/>
    </row>
    <row r="14" spans="1:10" s="3" customFormat="1" ht="14.25" customHeight="1" x14ac:dyDescent="0.35">
      <c r="A14" s="292"/>
      <c r="B14" s="292"/>
      <c r="C14" s="283"/>
      <c r="D14" s="283"/>
      <c r="E14" s="284"/>
      <c r="F14" s="284"/>
      <c r="G14" s="284"/>
      <c r="H14" s="284"/>
      <c r="I14" s="285" t="str">
        <f>IF((E14+G14)&gt;0,(E14+G14)/'Operational Data'!$G$21, "-")</f>
        <v>-</v>
      </c>
      <c r="J14" s="285"/>
    </row>
    <row r="15" spans="1:10" s="3" customFormat="1" ht="14.25" customHeight="1" x14ac:dyDescent="0.35">
      <c r="A15" s="293" t="s">
        <v>95</v>
      </c>
      <c r="B15" s="293"/>
      <c r="C15" s="293"/>
      <c r="D15" s="293"/>
      <c r="E15" s="287">
        <f>SUM(E11:F14)</f>
        <v>2260.7600000000002</v>
      </c>
      <c r="F15" s="287"/>
      <c r="G15" s="287">
        <f>SUM(G11:H14)</f>
        <v>0</v>
      </c>
      <c r="H15" s="287"/>
      <c r="I15" s="285">
        <f>IF((E15+G15)&gt;0,(E15+G15)/'Operational Data'!$G$21, "-")</f>
        <v>2.4078533535127403E-2</v>
      </c>
      <c r="J15" s="285"/>
    </row>
    <row r="16" spans="1:10" s="3" customFormat="1" ht="14.25" customHeight="1" x14ac:dyDescent="0.35">
      <c r="A16" s="260"/>
      <c r="B16" s="261"/>
      <c r="C16" s="261"/>
      <c r="D16" s="261"/>
      <c r="E16" s="289"/>
      <c r="F16" s="289"/>
      <c r="G16" s="289"/>
      <c r="H16" s="289"/>
      <c r="I16" s="290"/>
      <c r="J16" s="264"/>
    </row>
    <row r="17" spans="1:10" s="3" customFormat="1" ht="14.25" customHeight="1" x14ac:dyDescent="0.35">
      <c r="A17" s="291" t="s">
        <v>96</v>
      </c>
      <c r="B17" s="291"/>
      <c r="C17" s="291"/>
      <c r="D17" s="291"/>
      <c r="E17" s="291"/>
      <c r="F17" s="291"/>
      <c r="G17" s="291"/>
      <c r="H17" s="291"/>
      <c r="I17" s="291"/>
      <c r="J17" s="291"/>
    </row>
    <row r="18" spans="1:10" ht="14.25" customHeight="1" x14ac:dyDescent="0.4">
      <c r="A18" s="256" t="s">
        <v>94</v>
      </c>
      <c r="B18" s="256"/>
      <c r="C18" s="288" t="s">
        <v>427</v>
      </c>
      <c r="D18" s="283"/>
      <c r="E18" s="284"/>
      <c r="F18" s="284"/>
      <c r="G18" s="284">
        <f>'Operational Data'!G35</f>
        <v>17819.04</v>
      </c>
      <c r="H18" s="284"/>
      <c r="I18" s="285">
        <f>IF((E18+G18)&gt;0,(E18+G18)/'Operational Data'!$G$21, "-")</f>
        <v>0.18978412224374838</v>
      </c>
      <c r="J18" s="285"/>
    </row>
    <row r="19" spans="1:10" s="3" customFormat="1" ht="14.25" customHeight="1" x14ac:dyDescent="0.35">
      <c r="A19" s="256" t="s">
        <v>97</v>
      </c>
      <c r="B19" s="256"/>
      <c r="C19" s="288" t="s">
        <v>428</v>
      </c>
      <c r="D19" s="283"/>
      <c r="E19" s="284"/>
      <c r="F19" s="284"/>
      <c r="G19" s="284">
        <f>'Operational Data'!G36</f>
        <v>2485.5</v>
      </c>
      <c r="H19" s="284"/>
      <c r="I19" s="285">
        <f>IF((E19+G19)&gt;0,(E19+G19)/'Operational Data'!$G$21, "-")</f>
        <v>2.6472157637944388E-2</v>
      </c>
      <c r="J19" s="285"/>
    </row>
    <row r="20" spans="1:10" s="3" customFormat="1" ht="14.25" customHeight="1" x14ac:dyDescent="0.35">
      <c r="A20" s="256" t="s">
        <v>98</v>
      </c>
      <c r="B20" s="256"/>
      <c r="C20" s="283"/>
      <c r="D20" s="283"/>
      <c r="E20" s="284"/>
      <c r="F20" s="284"/>
      <c r="G20" s="284"/>
      <c r="H20" s="284"/>
      <c r="I20" s="285" t="str">
        <f>IF((E20+G20)&gt;0,(E20+G20)/'Operational Data'!$G$21, "-")</f>
        <v>-</v>
      </c>
      <c r="J20" s="285"/>
    </row>
    <row r="21" spans="1:10" s="3" customFormat="1" ht="14.25" customHeight="1" x14ac:dyDescent="0.35">
      <c r="A21" s="282"/>
      <c r="B21" s="282"/>
      <c r="C21" s="283"/>
      <c r="D21" s="283"/>
      <c r="E21" s="284"/>
      <c r="F21" s="284"/>
      <c r="G21" s="284"/>
      <c r="H21" s="284"/>
      <c r="I21" s="285" t="str">
        <f>IF((E21+G21)&gt;0,(E21+G21)/'Operational Data'!$G$21, "-")</f>
        <v>-</v>
      </c>
      <c r="J21" s="285"/>
    </row>
    <row r="22" spans="1:10" s="3" customFormat="1" ht="14.25" customHeight="1" x14ac:dyDescent="0.35">
      <c r="A22" s="282"/>
      <c r="B22" s="282"/>
      <c r="C22" s="283"/>
      <c r="D22" s="283"/>
      <c r="E22" s="284"/>
      <c r="F22" s="284"/>
      <c r="G22" s="284"/>
      <c r="H22" s="284"/>
      <c r="I22" s="285" t="str">
        <f>IF((E22+G22)&gt;0,(E22+G22)/'Operational Data'!$G$21, "-")</f>
        <v>-</v>
      </c>
      <c r="J22" s="285"/>
    </row>
    <row r="23" spans="1:10" s="3" customFormat="1" ht="14.25" customHeight="1" x14ac:dyDescent="0.35">
      <c r="A23" s="286" t="s">
        <v>99</v>
      </c>
      <c r="B23" s="286"/>
      <c r="C23" s="286"/>
      <c r="D23" s="286"/>
      <c r="E23" s="287">
        <f>SUM(E18:F22)</f>
        <v>0</v>
      </c>
      <c r="F23" s="287"/>
      <c r="G23" s="287">
        <f>SUM(G18:H22)</f>
        <v>20304.54</v>
      </c>
      <c r="H23" s="287"/>
      <c r="I23" s="285">
        <f>IF((E23+G23)&gt;0,(E23+G23)/'Operational Data'!$G$21, "-")</f>
        <v>0.21625627988169277</v>
      </c>
      <c r="J23" s="285"/>
    </row>
    <row r="24" spans="1:10" s="3" customFormat="1" ht="14.25" customHeight="1" x14ac:dyDescent="0.35">
      <c r="A24" s="279" t="s">
        <v>100</v>
      </c>
      <c r="B24" s="279"/>
      <c r="C24" s="279"/>
      <c r="D24" s="279"/>
      <c r="E24" s="280">
        <f>+E23+E15</f>
        <v>2260.7600000000002</v>
      </c>
      <c r="F24" s="280"/>
      <c r="G24" s="280">
        <f>+G23+G15</f>
        <v>20304.54</v>
      </c>
      <c r="H24" s="280"/>
      <c r="I24" s="281">
        <f>IF((E24+G24)&gt;0,(E24+G24)/'Operational Data'!$G$21, "-")</f>
        <v>0.24033481341682017</v>
      </c>
      <c r="J24" s="281"/>
    </row>
    <row r="25" spans="1:10" s="3" customFormat="1" ht="8.25" customHeight="1" x14ac:dyDescent="0.45">
      <c r="A25" s="78"/>
      <c r="B25"/>
      <c r="C25"/>
      <c r="D25"/>
      <c r="E25"/>
      <c r="F25"/>
      <c r="G25"/>
    </row>
    <row r="26" spans="1:10" s="3" customFormat="1" ht="14.25" customHeight="1" x14ac:dyDescent="0.35">
      <c r="A26" s="257" t="s">
        <v>101</v>
      </c>
      <c r="B26" s="257"/>
      <c r="C26" s="257"/>
      <c r="D26" s="257"/>
      <c r="E26" s="257"/>
      <c r="F26" s="257"/>
      <c r="G26" s="257"/>
      <c r="H26" s="257"/>
      <c r="I26" s="257"/>
      <c r="J26" s="257"/>
    </row>
    <row r="27" spans="1:10" s="3" customFormat="1" ht="14.25" customHeight="1" x14ac:dyDescent="0.35">
      <c r="A27" s="258"/>
      <c r="B27" s="258"/>
      <c r="C27" s="258"/>
      <c r="D27" s="258"/>
      <c r="E27" s="258"/>
      <c r="F27" s="258"/>
      <c r="G27" s="258"/>
      <c r="H27" s="258"/>
      <c r="I27" s="258"/>
      <c r="J27" s="258"/>
    </row>
    <row r="28" spans="1:10" s="3" customFormat="1" ht="14.25" customHeight="1" x14ac:dyDescent="0.35">
      <c r="A28" s="258"/>
      <c r="B28" s="258"/>
      <c r="C28" s="258"/>
      <c r="D28" s="258"/>
      <c r="E28" s="258"/>
      <c r="F28" s="258"/>
      <c r="G28" s="258"/>
      <c r="H28" s="258"/>
      <c r="I28" s="258"/>
      <c r="J28" s="258"/>
    </row>
    <row r="29" spans="1:10" s="3" customFormat="1" ht="14.25" customHeight="1" x14ac:dyDescent="0.35">
      <c r="A29" s="258"/>
      <c r="B29" s="258"/>
      <c r="C29" s="258"/>
      <c r="D29" s="258"/>
      <c r="E29" s="258"/>
      <c r="F29" s="258"/>
      <c r="G29" s="258"/>
      <c r="H29" s="258"/>
      <c r="I29" s="258"/>
      <c r="J29" s="258"/>
    </row>
    <row r="30" spans="1:10" s="3" customFormat="1" ht="14.25" customHeight="1" x14ac:dyDescent="0.45">
      <c r="A30" s="78"/>
      <c r="B30"/>
      <c r="C30"/>
      <c r="D30"/>
      <c r="E30"/>
      <c r="F30"/>
      <c r="G30"/>
    </row>
    <row r="31" spans="1:10" s="3" customFormat="1" ht="14.25" customHeight="1" x14ac:dyDescent="0.4">
      <c r="A31" s="1">
        <f>+A1</f>
        <v>2022</v>
      </c>
      <c r="B31" s="71" t="s">
        <v>102</v>
      </c>
      <c r="C31" s="71"/>
      <c r="D31" s="71"/>
      <c r="E31" s="71"/>
      <c r="F31" s="71"/>
    </row>
    <row r="32" spans="1:10" s="3" customFormat="1" ht="24.75" customHeight="1" x14ac:dyDescent="0.35">
      <c r="A32" s="274" t="s">
        <v>103</v>
      </c>
      <c r="B32" s="275"/>
      <c r="C32" s="275"/>
      <c r="D32" s="276"/>
      <c r="E32" s="79" t="s">
        <v>104</v>
      </c>
      <c r="F32" s="80"/>
      <c r="G32" s="81" t="s">
        <v>34</v>
      </c>
      <c r="H32" s="277" t="s">
        <v>105</v>
      </c>
      <c r="I32" s="278"/>
      <c r="J32" s="82" t="s">
        <v>34</v>
      </c>
    </row>
    <row r="33" spans="1:10" s="3" customFormat="1" ht="14.25" customHeight="1" x14ac:dyDescent="0.35">
      <c r="A33" s="260" t="s">
        <v>64</v>
      </c>
      <c r="B33" s="261"/>
      <c r="C33" s="261"/>
      <c r="D33" s="262"/>
      <c r="E33" s="263">
        <f>+'Operational Data'!G42</f>
        <v>18339</v>
      </c>
      <c r="F33" s="264"/>
      <c r="G33" s="83" t="s">
        <v>65</v>
      </c>
      <c r="H33" s="265">
        <f>IF(E33&gt;0,E33/'Operational Data'!$G$21,"-")</f>
        <v>0.19532202732740378</v>
      </c>
      <c r="I33" s="266"/>
      <c r="J33" s="83" t="s">
        <v>106</v>
      </c>
    </row>
    <row r="34" spans="1:10" s="3" customFormat="1" ht="14.25" customHeight="1" x14ac:dyDescent="0.35">
      <c r="A34" s="260" t="s">
        <v>107</v>
      </c>
      <c r="B34" s="261"/>
      <c r="C34" s="261"/>
      <c r="D34" s="262"/>
      <c r="E34" s="263">
        <f>+'Operational Data'!G43+'Operational Data'!G42</f>
        <v>18339</v>
      </c>
      <c r="F34" s="264"/>
      <c r="G34" s="83" t="s">
        <v>65</v>
      </c>
      <c r="H34" s="265">
        <f>IF(E34&gt;0,E34/'Operational Data'!$G$21,"-")</f>
        <v>0.19532202732740378</v>
      </c>
      <c r="I34" s="266"/>
      <c r="J34" s="83" t="s">
        <v>106</v>
      </c>
    </row>
    <row r="35" spans="1:10" s="3" customFormat="1" ht="14.25" customHeight="1" x14ac:dyDescent="0.35">
      <c r="A35" s="260" t="s">
        <v>108</v>
      </c>
      <c r="B35" s="261"/>
      <c r="C35" s="261"/>
      <c r="D35" s="262"/>
      <c r="E35" s="263">
        <f>+'Operational Data'!G45</f>
        <v>159689</v>
      </c>
      <c r="F35" s="264"/>
      <c r="G35" s="83" t="s">
        <v>109</v>
      </c>
      <c r="H35" s="265">
        <f>IF(E35&gt;0,E35/'Operational Data'!$G$21,"-")</f>
        <v>1.7007895317021531</v>
      </c>
      <c r="I35" s="266"/>
      <c r="J35" s="83" t="s">
        <v>110</v>
      </c>
    </row>
    <row r="36" spans="1:10" s="3" customFormat="1" ht="14.25" customHeight="1" x14ac:dyDescent="0.35">
      <c r="A36" s="260" t="s">
        <v>67</v>
      </c>
      <c r="B36" s="261"/>
      <c r="C36" s="261"/>
      <c r="D36" s="262"/>
      <c r="E36" s="263">
        <f>+'Operational Data'!G46</f>
        <v>33370.000000000007</v>
      </c>
      <c r="F36" s="264"/>
      <c r="G36" s="83" t="s">
        <v>109</v>
      </c>
      <c r="H36" s="265">
        <f>IF(E36&gt;0,E36/'Operational Data'!$G$21,"-")</f>
        <v>0.35541174829137173</v>
      </c>
      <c r="I36" s="266"/>
      <c r="J36" s="83" t="s">
        <v>110</v>
      </c>
    </row>
    <row r="37" spans="1:10" s="3" customFormat="1" ht="14.25" customHeight="1" x14ac:dyDescent="0.35">
      <c r="A37" s="260" t="s">
        <v>111</v>
      </c>
      <c r="B37" s="261"/>
      <c r="C37" s="261"/>
      <c r="D37" s="262"/>
      <c r="E37" s="263">
        <f>+'Operational Data'!G47</f>
        <v>744400</v>
      </c>
      <c r="F37" s="264"/>
      <c r="G37" s="83" t="s">
        <v>109</v>
      </c>
      <c r="H37" s="265">
        <f>IF(E37&gt;0,E37/'Operational Data'!$G$21,"-")</f>
        <v>7.9283339954479182</v>
      </c>
      <c r="I37" s="266"/>
      <c r="J37" s="83" t="s">
        <v>110</v>
      </c>
    </row>
    <row r="38" spans="1:10" s="3" customFormat="1" ht="14.25" customHeight="1" x14ac:dyDescent="0.35">
      <c r="A38" s="267"/>
      <c r="B38" s="268"/>
      <c r="C38" s="268"/>
      <c r="D38" s="269"/>
      <c r="E38" s="270"/>
      <c r="F38" s="271"/>
      <c r="G38" s="84"/>
      <c r="H38" s="272"/>
      <c r="I38" s="273"/>
      <c r="J38" s="84"/>
    </row>
    <row r="39" spans="1:10" s="3" customFormat="1" ht="14.25" customHeight="1" x14ac:dyDescent="0.35">
      <c r="A39" s="257" t="s">
        <v>101</v>
      </c>
      <c r="B39" s="257"/>
      <c r="C39" s="257"/>
      <c r="D39" s="257"/>
      <c r="E39" s="257"/>
      <c r="F39" s="257"/>
      <c r="G39" s="257"/>
      <c r="H39" s="257"/>
      <c r="I39" s="257"/>
      <c r="J39" s="257"/>
    </row>
    <row r="40" spans="1:10" s="3" customFormat="1" ht="14.25" customHeight="1" x14ac:dyDescent="0.35">
      <c r="A40" s="258"/>
      <c r="B40" s="258"/>
      <c r="C40" s="258"/>
      <c r="D40" s="258"/>
      <c r="E40" s="258"/>
      <c r="F40" s="258"/>
      <c r="G40" s="258"/>
      <c r="H40" s="258"/>
      <c r="I40" s="258"/>
      <c r="J40" s="258"/>
    </row>
    <row r="41" spans="1:10" s="3" customFormat="1" ht="14.25" customHeight="1" x14ac:dyDescent="0.35">
      <c r="A41" s="258"/>
      <c r="B41" s="258"/>
      <c r="C41" s="258"/>
      <c r="D41" s="258"/>
      <c r="E41" s="258"/>
      <c r="F41" s="258"/>
      <c r="G41" s="258"/>
      <c r="H41" s="258"/>
      <c r="I41" s="258"/>
      <c r="J41" s="258"/>
    </row>
    <row r="42" spans="1:10" s="3" customFormat="1" ht="14.25" customHeight="1" x14ac:dyDescent="0.35">
      <c r="A42" s="85"/>
      <c r="B42" s="85"/>
      <c r="C42" s="85"/>
      <c r="D42" s="85"/>
      <c r="E42" s="85"/>
      <c r="F42" s="85"/>
      <c r="G42" s="85"/>
      <c r="H42" s="85"/>
      <c r="I42" s="85"/>
      <c r="J42" s="85"/>
    </row>
    <row r="43" spans="1:10" s="3" customFormat="1" ht="14.25" customHeight="1" x14ac:dyDescent="0.4">
      <c r="A43" s="71">
        <f>+A31</f>
        <v>2022</v>
      </c>
      <c r="B43" s="71" t="s">
        <v>112</v>
      </c>
      <c r="C43" s="71"/>
      <c r="D43" s="71"/>
      <c r="E43" s="71"/>
      <c r="F43" s="71"/>
      <c r="G43" s="2"/>
    </row>
    <row r="44" spans="1:10" ht="14.25" customHeight="1" x14ac:dyDescent="0.4">
      <c r="A44" s="259" t="s">
        <v>113</v>
      </c>
      <c r="B44" s="259"/>
      <c r="C44" s="259" t="s">
        <v>305</v>
      </c>
      <c r="D44" s="259"/>
      <c r="E44" s="259"/>
      <c r="F44" s="259"/>
      <c r="G44" s="259"/>
      <c r="H44" s="259"/>
      <c r="I44" s="259"/>
      <c r="J44" s="259"/>
    </row>
    <row r="45" spans="1:10" ht="14.25" customHeight="1" x14ac:dyDescent="0.4">
      <c r="A45" s="86"/>
      <c r="B45" s="86"/>
      <c r="C45" s="73" t="s">
        <v>114</v>
      </c>
      <c r="D45" s="73" t="s">
        <v>115</v>
      </c>
      <c r="E45" s="73" t="s">
        <v>116</v>
      </c>
      <c r="F45" s="73" t="s">
        <v>117</v>
      </c>
      <c r="G45" s="73" t="s">
        <v>118</v>
      </c>
      <c r="H45" s="73"/>
      <c r="I45" s="73" t="s">
        <v>119</v>
      </c>
      <c r="J45" s="73" t="s">
        <v>120</v>
      </c>
    </row>
    <row r="46" spans="1:10" ht="31.5" customHeight="1" x14ac:dyDescent="0.4">
      <c r="A46" s="256" t="s">
        <v>192</v>
      </c>
      <c r="B46" s="256"/>
      <c r="C46" s="176">
        <f>'Operational Data'!G53</f>
        <v>8127</v>
      </c>
      <c r="D46" s="76"/>
      <c r="E46" s="76"/>
      <c r="F46" s="87"/>
      <c r="G46" s="87"/>
      <c r="H46" s="87"/>
      <c r="I46" s="177">
        <f>'Operational Data'!G57</f>
        <v>8105.4</v>
      </c>
      <c r="J46" s="87"/>
    </row>
    <row r="47" spans="1:10" ht="43.5" customHeight="1" x14ac:dyDescent="0.4">
      <c r="A47" s="256" t="s">
        <v>121</v>
      </c>
      <c r="B47" s="256"/>
      <c r="C47" s="176"/>
      <c r="D47" s="76"/>
      <c r="E47" s="76"/>
      <c r="F47" s="87"/>
      <c r="G47" s="87"/>
      <c r="H47" s="87"/>
      <c r="I47" s="177"/>
      <c r="J47" s="87"/>
    </row>
    <row r="48" spans="1:10" ht="42.75" customHeight="1" x14ac:dyDescent="0.4">
      <c r="A48" s="256" t="s">
        <v>122</v>
      </c>
      <c r="B48" s="256"/>
      <c r="C48" s="176"/>
      <c r="D48" s="76"/>
      <c r="E48" s="76"/>
      <c r="F48" s="87"/>
      <c r="G48" s="87"/>
      <c r="H48" s="87"/>
      <c r="I48" s="177"/>
      <c r="J48" s="87"/>
    </row>
    <row r="49" spans="1:10" ht="8.25" customHeight="1" x14ac:dyDescent="0.4"/>
    <row r="50" spans="1:10" x14ac:dyDescent="0.4">
      <c r="A50" s="257" t="s">
        <v>101</v>
      </c>
      <c r="B50" s="257"/>
      <c r="C50" s="257"/>
      <c r="D50" s="257"/>
      <c r="E50" s="257"/>
      <c r="F50" s="257"/>
      <c r="G50" s="257"/>
      <c r="H50" s="257"/>
      <c r="I50" s="257"/>
      <c r="J50" s="257"/>
    </row>
    <row r="51" spans="1:10" x14ac:dyDescent="0.4">
      <c r="A51" s="258"/>
      <c r="B51" s="258"/>
      <c r="C51" s="258"/>
      <c r="D51" s="258"/>
      <c r="E51" s="258"/>
      <c r="F51" s="258"/>
      <c r="G51" s="258"/>
      <c r="H51" s="258"/>
      <c r="I51" s="258"/>
      <c r="J51" s="258"/>
    </row>
    <row r="52" spans="1:10" x14ac:dyDescent="0.4">
      <c r="A52" s="258"/>
      <c r="B52" s="258"/>
      <c r="C52" s="258"/>
      <c r="D52" s="258"/>
      <c r="E52" s="258"/>
      <c r="F52" s="258"/>
      <c r="G52" s="258"/>
      <c r="H52" s="258"/>
      <c r="I52" s="258"/>
      <c r="J52" s="258"/>
    </row>
    <row r="60" spans="1:10" x14ac:dyDescent="0.4">
      <c r="F60" s="3"/>
    </row>
  </sheetData>
  <mergeCells count="105">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 ref="A12:B12"/>
    <mergeCell ref="C12:D12"/>
    <mergeCell ref="E12:F12"/>
    <mergeCell ref="G12:H12"/>
    <mergeCell ref="I12:J12"/>
    <mergeCell ref="A13:B13"/>
    <mergeCell ref="C13:D13"/>
    <mergeCell ref="E13:F13"/>
    <mergeCell ref="G13:H13"/>
    <mergeCell ref="I13:J13"/>
    <mergeCell ref="A16:B16"/>
    <mergeCell ref="C16:D16"/>
    <mergeCell ref="E16:F16"/>
    <mergeCell ref="G16:H16"/>
    <mergeCell ref="I16:J16"/>
    <mergeCell ref="A17:J17"/>
    <mergeCell ref="A14:B14"/>
    <mergeCell ref="C14:D14"/>
    <mergeCell ref="E14:F14"/>
    <mergeCell ref="G14:H14"/>
    <mergeCell ref="I14:J14"/>
    <mergeCell ref="A15:D15"/>
    <mergeCell ref="E15:F15"/>
    <mergeCell ref="G15:H15"/>
    <mergeCell ref="I15:J15"/>
    <mergeCell ref="A18:B18"/>
    <mergeCell ref="C18:D18"/>
    <mergeCell ref="E18:F18"/>
    <mergeCell ref="G18:H18"/>
    <mergeCell ref="I18:J18"/>
    <mergeCell ref="A19:B19"/>
    <mergeCell ref="C19:D19"/>
    <mergeCell ref="E19:F19"/>
    <mergeCell ref="G19:H19"/>
    <mergeCell ref="I19:J19"/>
    <mergeCell ref="A20:B20"/>
    <mergeCell ref="C20:D20"/>
    <mergeCell ref="E20:F20"/>
    <mergeCell ref="G20:H20"/>
    <mergeCell ref="I20:J20"/>
    <mergeCell ref="A21:B21"/>
    <mergeCell ref="C21:D21"/>
    <mergeCell ref="E21:F21"/>
    <mergeCell ref="G21:H21"/>
    <mergeCell ref="I21:J21"/>
    <mergeCell ref="A22:B22"/>
    <mergeCell ref="C22:D22"/>
    <mergeCell ref="E22:F22"/>
    <mergeCell ref="G22:H22"/>
    <mergeCell ref="I22:J22"/>
    <mergeCell ref="A23:D23"/>
    <mergeCell ref="E23:F23"/>
    <mergeCell ref="G23:H23"/>
    <mergeCell ref="I23:J23"/>
    <mergeCell ref="A32:D32"/>
    <mergeCell ref="H32:I32"/>
    <mergeCell ref="A33:D33"/>
    <mergeCell ref="E33:F33"/>
    <mergeCell ref="H33:I33"/>
    <mergeCell ref="A34:D34"/>
    <mergeCell ref="E34:F34"/>
    <mergeCell ref="H34:I34"/>
    <mergeCell ref="A24:D24"/>
    <mergeCell ref="E24:F24"/>
    <mergeCell ref="G24:H24"/>
    <mergeCell ref="I24:J24"/>
    <mergeCell ref="A26:J26"/>
    <mergeCell ref="A27:J29"/>
    <mergeCell ref="A37:D37"/>
    <mergeCell ref="E37:F37"/>
    <mergeCell ref="H37:I37"/>
    <mergeCell ref="A38:D38"/>
    <mergeCell ref="E38:F38"/>
    <mergeCell ref="H38:I38"/>
    <mergeCell ref="A35:D35"/>
    <mergeCell ref="E35:F35"/>
    <mergeCell ref="H35:I35"/>
    <mergeCell ref="A36:D36"/>
    <mergeCell ref="E36:F36"/>
    <mergeCell ref="H36:I36"/>
    <mergeCell ref="A48:B48"/>
    <mergeCell ref="A50:J50"/>
    <mergeCell ref="A51:J52"/>
    <mergeCell ref="A39:J39"/>
    <mergeCell ref="A40:J41"/>
    <mergeCell ref="A44:B44"/>
    <mergeCell ref="C44:J44"/>
    <mergeCell ref="A46:B46"/>
    <mergeCell ref="A47:B47"/>
  </mergeCells>
  <pageMargins left="0.25" right="0.25" top="0.75" bottom="0.75" header="0.3" footer="0.3"/>
  <pageSetup paperSize="9" scale="87" orientation="portrait" r:id="rId1"/>
  <headerFooter scaleWithDoc="0">
    <oddFooter>&amp;C&amp;"Arial,Regular"Page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2"/>
  <sheetViews>
    <sheetView topLeftCell="A19" workbookViewId="0">
      <selection activeCell="I66" sqref="I66"/>
    </sheetView>
  </sheetViews>
  <sheetFormatPr defaultColWidth="9.265625" defaultRowHeight="15" x14ac:dyDescent="0.4"/>
  <cols>
    <col min="1" max="1" width="9.3984375" style="2" bestFit="1" customWidth="1"/>
    <col min="2" max="7" width="9.265625" style="2"/>
    <col min="8" max="8" width="11.265625" style="2" bestFit="1" customWidth="1"/>
    <col min="9" max="16384" width="9.265625" style="2"/>
  </cols>
  <sheetData>
    <row r="1" spans="1:10" x14ac:dyDescent="0.4">
      <c r="A1" s="70">
        <f>+'Cover Page'!C39</f>
        <v>2022</v>
      </c>
      <c r="B1" s="71" t="s">
        <v>125</v>
      </c>
      <c r="C1" s="71"/>
      <c r="D1" s="71"/>
      <c r="E1" s="71"/>
      <c r="F1" s="71"/>
      <c r="G1" s="71"/>
      <c r="H1" s="71"/>
      <c r="I1" s="71"/>
      <c r="J1" s="71"/>
    </row>
    <row r="3" spans="1:10" s="3" customFormat="1" ht="15" customHeight="1" x14ac:dyDescent="0.35">
      <c r="A3" s="3" t="str">
        <f>+'Cover Page'!B31</f>
        <v>Permit EPR/XP3239GF</v>
      </c>
      <c r="F3" s="3" t="s">
        <v>80</v>
      </c>
      <c r="G3" s="305" t="str">
        <f>+'Cover Page'!B37</f>
        <v>VEOLIA ES Shropshire Limited</v>
      </c>
      <c r="H3" s="305"/>
      <c r="I3" s="305"/>
    </row>
    <row r="4" spans="1:10" s="3" customFormat="1" ht="13.5" x14ac:dyDescent="0.35"/>
    <row r="5" spans="1:10" s="3" customFormat="1" ht="13.5" x14ac:dyDescent="0.35">
      <c r="A5" s="3" t="s">
        <v>81</v>
      </c>
      <c r="B5" s="296" t="str">
        <f>+'Cover Page'!B33:I33</f>
        <v>Battlefield Energy from Waste Facility</v>
      </c>
      <c r="C5" s="296"/>
      <c r="D5" s="296"/>
      <c r="E5" s="296"/>
      <c r="F5" s="3" t="s">
        <v>82</v>
      </c>
      <c r="G5" s="3" t="s">
        <v>126</v>
      </c>
    </row>
    <row r="6" spans="1:10" s="3" customFormat="1" ht="13.5" x14ac:dyDescent="0.35"/>
    <row r="7" spans="1:10" s="3" customFormat="1" ht="15.75" customHeight="1" x14ac:dyDescent="0.35">
      <c r="A7" s="3" t="s">
        <v>84</v>
      </c>
      <c r="D7" s="306">
        <f>+'Perf. Form 1'!D6:E6</f>
        <v>44562</v>
      </c>
      <c r="E7" s="306"/>
      <c r="F7" s="72" t="s">
        <v>85</v>
      </c>
      <c r="G7" s="306">
        <f>+'Perf. Form 1'!G6:H6</f>
        <v>44926</v>
      </c>
      <c r="H7" s="306"/>
    </row>
    <row r="8" spans="1:10" s="3" customFormat="1" ht="14.25" x14ac:dyDescent="0.45">
      <c r="B8"/>
      <c r="C8"/>
      <c r="D8"/>
    </row>
    <row r="9" spans="1:10" s="3" customFormat="1" ht="37.5" customHeight="1" x14ac:dyDescent="0.35">
      <c r="A9" s="259" t="s">
        <v>127</v>
      </c>
      <c r="B9" s="259"/>
      <c r="C9" s="259"/>
      <c r="D9" s="299" t="s">
        <v>128</v>
      </c>
      <c r="E9" s="299"/>
      <c r="F9" s="73" t="s">
        <v>34</v>
      </c>
      <c r="G9" s="259" t="s">
        <v>129</v>
      </c>
      <c r="H9" s="259"/>
      <c r="I9" s="259"/>
    </row>
    <row r="10" spans="1:10" s="3" customFormat="1" ht="24.75" customHeight="1" x14ac:dyDescent="0.35">
      <c r="A10" s="256" t="s">
        <v>130</v>
      </c>
      <c r="B10" s="256"/>
      <c r="C10" s="256"/>
      <c r="D10" s="301">
        <f>+'Operational Data'!G24</f>
        <v>66673.36</v>
      </c>
      <c r="E10" s="301"/>
      <c r="F10" s="108" t="s">
        <v>50</v>
      </c>
      <c r="G10" s="302">
        <f>+'Operational Data'!H24</f>
        <v>710.1137381498354</v>
      </c>
      <c r="H10" s="302"/>
      <c r="I10" s="302"/>
    </row>
    <row r="11" spans="1:10" s="3" customFormat="1" ht="24.75" customHeight="1" x14ac:dyDescent="0.35">
      <c r="A11" s="256" t="s">
        <v>131</v>
      </c>
      <c r="B11" s="256"/>
      <c r="C11" s="256"/>
      <c r="D11" s="301">
        <f>+'Operational Data'!G27</f>
        <v>352.7</v>
      </c>
      <c r="E11" s="301"/>
      <c r="F11" s="108" t="s">
        <v>50</v>
      </c>
      <c r="G11" s="304">
        <f>+'Operational Data'!H27</f>
        <v>3.7564795811317584</v>
      </c>
      <c r="H11" s="304"/>
      <c r="I11" s="304"/>
    </row>
    <row r="12" spans="1:10" s="3" customFormat="1" ht="24.75" customHeight="1" x14ac:dyDescent="0.35">
      <c r="A12" s="256" t="s">
        <v>132</v>
      </c>
      <c r="B12" s="256"/>
      <c r="C12" s="256"/>
      <c r="D12" s="301">
        <f>+'Operational Data'!G25</f>
        <v>57455</v>
      </c>
      <c r="E12" s="301"/>
      <c r="F12" s="108" t="s">
        <v>50</v>
      </c>
      <c r="G12" s="302">
        <f>+'Operational Data'!H25</f>
        <v>611.9323343746106</v>
      </c>
      <c r="H12" s="302"/>
      <c r="I12" s="302"/>
    </row>
    <row r="13" spans="1:10" s="3" customFormat="1" ht="24.75" customHeight="1" x14ac:dyDescent="0.35">
      <c r="A13" s="256" t="s">
        <v>133</v>
      </c>
      <c r="B13" s="256"/>
      <c r="C13" s="256"/>
      <c r="D13" s="303">
        <f>'Operational Data'!G48</f>
        <v>151431.79855421686</v>
      </c>
      <c r="E13" s="303"/>
      <c r="F13" s="178" t="s">
        <v>406</v>
      </c>
      <c r="G13" s="304">
        <f>'Operational Data'!H48</f>
        <v>1.6128450785454305</v>
      </c>
      <c r="H13" s="304"/>
      <c r="I13" s="304"/>
    </row>
    <row r="14" spans="1:10" s="3" customFormat="1" ht="24.75" customHeight="1" x14ac:dyDescent="0.35">
      <c r="A14" s="256" t="s">
        <v>134</v>
      </c>
      <c r="B14" s="256"/>
      <c r="C14" s="256"/>
      <c r="D14" s="301">
        <f>+'Operational Data'!G30</f>
        <v>0</v>
      </c>
      <c r="E14" s="301"/>
      <c r="F14" s="108" t="s">
        <v>55</v>
      </c>
      <c r="G14" s="302" t="str">
        <f>+'Operational Data'!H30</f>
        <v>-</v>
      </c>
      <c r="H14" s="302"/>
      <c r="I14" s="302"/>
    </row>
    <row r="15" spans="1:10" s="3" customFormat="1" ht="24.75" customHeight="1" x14ac:dyDescent="0.35">
      <c r="A15" s="292"/>
      <c r="B15" s="292"/>
      <c r="C15" s="292"/>
      <c r="D15" s="292"/>
      <c r="E15" s="292"/>
      <c r="F15" s="75"/>
      <c r="G15" s="221"/>
      <c r="H15" s="221"/>
      <c r="I15" s="221"/>
    </row>
    <row r="16" spans="1:10" s="3" customFormat="1" ht="24.75" customHeight="1" x14ac:dyDescent="0.35">
      <c r="A16" s="292"/>
      <c r="B16" s="292"/>
      <c r="C16" s="292"/>
      <c r="D16" s="292"/>
      <c r="E16" s="292"/>
      <c r="F16" s="75"/>
      <c r="G16" s="221"/>
      <c r="H16" s="221"/>
      <c r="I16" s="221"/>
    </row>
    <row r="17" spans="1:9" s="3" customFormat="1" ht="14.25" x14ac:dyDescent="0.45">
      <c r="A17" s="89"/>
      <c r="B17"/>
      <c r="C17"/>
      <c r="D17"/>
    </row>
    <row r="18" spans="1:9" s="3" customFormat="1" ht="24" customHeight="1" x14ac:dyDescent="0.35">
      <c r="A18" s="257" t="s">
        <v>101</v>
      </c>
      <c r="B18" s="257"/>
      <c r="C18" s="257"/>
      <c r="D18" s="257"/>
      <c r="E18" s="257"/>
      <c r="F18" s="257"/>
      <c r="G18" s="257"/>
      <c r="H18" s="257"/>
      <c r="I18" s="257"/>
    </row>
    <row r="19" spans="1:9" s="3" customFormat="1" ht="13.5" x14ac:dyDescent="0.35">
      <c r="A19" s="300"/>
      <c r="B19" s="300"/>
      <c r="C19" s="300"/>
      <c r="D19" s="300"/>
      <c r="E19" s="300"/>
      <c r="F19" s="300"/>
      <c r="G19" s="300"/>
      <c r="H19" s="300"/>
      <c r="I19" s="300"/>
    </row>
    <row r="20" spans="1:9" s="3" customFormat="1" ht="13.5" x14ac:dyDescent="0.35">
      <c r="A20" s="300"/>
      <c r="B20" s="300"/>
      <c r="C20" s="300"/>
      <c r="D20" s="300"/>
      <c r="E20" s="300"/>
      <c r="F20" s="300"/>
      <c r="G20" s="300"/>
      <c r="H20" s="300"/>
      <c r="I20" s="300"/>
    </row>
    <row r="21" spans="1:9" s="3" customFormat="1" ht="13.5" x14ac:dyDescent="0.35">
      <c r="A21" s="300"/>
      <c r="B21" s="300"/>
      <c r="C21" s="300"/>
      <c r="D21" s="300"/>
      <c r="E21" s="300"/>
      <c r="F21" s="300"/>
      <c r="G21" s="300"/>
      <c r="H21" s="300"/>
      <c r="I21" s="300"/>
    </row>
    <row r="22" spans="1:9" s="3" customFormat="1" ht="13.5" x14ac:dyDescent="0.35">
      <c r="A22" s="300"/>
      <c r="B22" s="300"/>
      <c r="C22" s="300"/>
      <c r="D22" s="300"/>
      <c r="E22" s="300"/>
      <c r="F22" s="300"/>
      <c r="G22" s="300"/>
      <c r="H22" s="300"/>
      <c r="I22" s="300"/>
    </row>
    <row r="23" spans="1:9" s="3" customFormat="1" ht="13.5" x14ac:dyDescent="0.35">
      <c r="A23" s="300"/>
      <c r="B23" s="300"/>
      <c r="C23" s="300"/>
      <c r="D23" s="300"/>
      <c r="E23" s="300"/>
      <c r="F23" s="300"/>
      <c r="G23" s="300"/>
      <c r="H23" s="300"/>
      <c r="I23" s="300"/>
    </row>
    <row r="24" spans="1:9" s="3" customFormat="1" ht="13.5" x14ac:dyDescent="0.35">
      <c r="A24" s="300"/>
      <c r="B24" s="300"/>
      <c r="C24" s="300"/>
      <c r="D24" s="300"/>
      <c r="E24" s="300"/>
      <c r="F24" s="300"/>
      <c r="G24" s="300"/>
      <c r="H24" s="300"/>
      <c r="I24" s="300"/>
    </row>
    <row r="25" spans="1:9" s="3" customFormat="1" ht="13.5" x14ac:dyDescent="0.35">
      <c r="A25" s="300"/>
      <c r="B25" s="300"/>
      <c r="C25" s="300"/>
      <c r="D25" s="300"/>
      <c r="E25" s="300"/>
      <c r="F25" s="300"/>
      <c r="G25" s="300"/>
      <c r="H25" s="300"/>
      <c r="I25" s="300"/>
    </row>
    <row r="26" spans="1:9" s="3" customFormat="1" ht="13.5" x14ac:dyDescent="0.35">
      <c r="A26" s="85"/>
      <c r="B26" s="85"/>
      <c r="C26" s="85"/>
      <c r="D26" s="85"/>
      <c r="E26" s="85"/>
      <c r="F26" s="85"/>
      <c r="G26" s="85"/>
      <c r="H26" s="85"/>
      <c r="I26" s="85"/>
    </row>
    <row r="27" spans="1:9" s="3" customFormat="1" ht="13.5" x14ac:dyDescent="0.35"/>
    <row r="28" spans="1:9" s="3" customFormat="1" ht="13.5" x14ac:dyDescent="0.35"/>
    <row r="29" spans="1:9" s="3" customFormat="1" ht="13.5" x14ac:dyDescent="0.35">
      <c r="A29" s="3" t="s">
        <v>123</v>
      </c>
      <c r="B29" s="88" t="s">
        <v>401</v>
      </c>
      <c r="C29" s="88"/>
      <c r="D29" s="88"/>
      <c r="E29" s="88"/>
      <c r="G29" s="3" t="s">
        <v>124</v>
      </c>
      <c r="H29" s="197">
        <v>44587</v>
      </c>
      <c r="I29" s="88"/>
    </row>
    <row r="30" spans="1:9" s="3" customFormat="1" ht="13.5" x14ac:dyDescent="0.35"/>
    <row r="31" spans="1:9" ht="14.25" customHeight="1" x14ac:dyDescent="0.4">
      <c r="A31" s="3"/>
      <c r="B31" s="3"/>
      <c r="C31" s="3"/>
      <c r="D31" s="3"/>
      <c r="E31" s="3"/>
      <c r="F31" s="3"/>
      <c r="G31" s="3"/>
      <c r="H31" s="3"/>
      <c r="I31" s="3"/>
    </row>
    <row r="32" spans="1:9" s="3" customFormat="1" ht="13.5" x14ac:dyDescent="0.35"/>
    <row r="33" spans="1:9" s="3" customFormat="1" ht="13.5" x14ac:dyDescent="0.35"/>
    <row r="34" spans="1:9" s="3" customFormat="1" x14ac:dyDescent="0.4">
      <c r="A34" s="2"/>
      <c r="B34" s="2"/>
      <c r="C34" s="2"/>
      <c r="D34" s="2"/>
      <c r="E34" s="2"/>
      <c r="F34" s="2"/>
      <c r="G34" s="2"/>
      <c r="H34" s="2"/>
      <c r="I34" s="2"/>
    </row>
    <row r="35" spans="1:9" s="3" customFormat="1" ht="13.5" x14ac:dyDescent="0.35"/>
    <row r="36" spans="1:9" s="3" customFormat="1" ht="13.5" x14ac:dyDescent="0.35"/>
    <row r="37" spans="1:9" s="3" customFormat="1" ht="13.5" x14ac:dyDescent="0.35"/>
    <row r="38" spans="1:9" s="3" customFormat="1" ht="13.5" x14ac:dyDescent="0.35"/>
    <row r="39" spans="1:9" s="3" customFormat="1" ht="13.5" x14ac:dyDescent="0.35"/>
    <row r="40" spans="1:9" s="3" customFormat="1" ht="13.5" x14ac:dyDescent="0.35"/>
    <row r="41" spans="1:9" s="3" customFormat="1" ht="13.5" x14ac:dyDescent="0.35"/>
    <row r="42" spans="1:9" s="3" customFormat="1" ht="13.5" x14ac:dyDescent="0.35"/>
    <row r="43" spans="1:9" x14ac:dyDescent="0.4">
      <c r="A43" s="3"/>
      <c r="B43" s="3"/>
      <c r="C43" s="3"/>
      <c r="D43" s="3"/>
      <c r="E43" s="3"/>
      <c r="F43" s="3"/>
      <c r="G43" s="3"/>
      <c r="H43" s="3"/>
      <c r="I43" s="3"/>
    </row>
    <row r="44" spans="1:9" x14ac:dyDescent="0.4">
      <c r="A44" s="3"/>
      <c r="B44" s="3"/>
      <c r="C44" s="3"/>
      <c r="D44" s="3"/>
      <c r="E44" s="3"/>
      <c r="F44" s="3"/>
      <c r="G44" s="3"/>
      <c r="H44" s="3"/>
      <c r="I44" s="3"/>
    </row>
    <row r="45" spans="1:9" x14ac:dyDescent="0.4">
      <c r="A45" s="3"/>
      <c r="B45" s="3"/>
      <c r="C45" s="3"/>
      <c r="D45" s="3"/>
      <c r="E45" s="3"/>
      <c r="F45" s="3"/>
      <c r="G45" s="3"/>
      <c r="H45" s="3"/>
      <c r="I45" s="3"/>
    </row>
    <row r="62" spans="6:6" x14ac:dyDescent="0.4">
      <c r="F62" s="3"/>
    </row>
  </sheetData>
  <mergeCells count="30">
    <mergeCell ref="G3:I3"/>
    <mergeCell ref="B5:E5"/>
    <mergeCell ref="D7:E7"/>
    <mergeCell ref="G7:H7"/>
    <mergeCell ref="A9:C9"/>
    <mergeCell ref="D9:E9"/>
    <mergeCell ref="G9:I9"/>
    <mergeCell ref="A10:C10"/>
    <mergeCell ref="D10:E10"/>
    <mergeCell ref="G10:I10"/>
    <mergeCell ref="A11:C11"/>
    <mergeCell ref="D11:E11"/>
    <mergeCell ref="G11:I11"/>
    <mergeCell ref="A12:C12"/>
    <mergeCell ref="D12:E12"/>
    <mergeCell ref="G12:I12"/>
    <mergeCell ref="A13:C13"/>
    <mergeCell ref="D13:E13"/>
    <mergeCell ref="G13:I13"/>
    <mergeCell ref="A14:C14"/>
    <mergeCell ref="D14:E14"/>
    <mergeCell ref="G14:I14"/>
    <mergeCell ref="A15:C15"/>
    <mergeCell ref="D15:E15"/>
    <mergeCell ref="G15:I15"/>
    <mergeCell ref="A16:C16"/>
    <mergeCell ref="D16:E16"/>
    <mergeCell ref="G16:I16"/>
    <mergeCell ref="A18:I18"/>
    <mergeCell ref="A19:I25"/>
  </mergeCells>
  <pageMargins left="0.7" right="0.7" top="0.75" bottom="0.75" header="0.3" footer="0.3"/>
  <pageSetup paperSize="9" scale="87" orientation="portrait" r:id="rId1"/>
  <headerFooter scaleWithDoc="0">
    <oddFooter>&amp;C&amp;"Arial,Regular"Page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O65"/>
  <sheetViews>
    <sheetView topLeftCell="A18" workbookViewId="0">
      <selection activeCell="I66" sqref="I66"/>
    </sheetView>
  </sheetViews>
  <sheetFormatPr defaultColWidth="9.265625" defaultRowHeight="15" x14ac:dyDescent="0.4"/>
  <cols>
    <col min="1" max="1" width="12.265625" style="2" customWidth="1"/>
    <col min="2" max="2" width="11.73046875" style="2" customWidth="1"/>
    <col min="3" max="3" width="18.265625" style="2" bestFit="1" customWidth="1"/>
    <col min="4" max="4" width="12.59765625" style="2" bestFit="1" customWidth="1"/>
    <col min="5" max="5" width="3.265625" style="2" customWidth="1"/>
    <col min="6" max="8" width="9.265625" style="2"/>
    <col min="9" max="9" width="8.73046875" style="2" customWidth="1"/>
    <col min="10" max="10" width="9.265625" style="2" hidden="1" customWidth="1"/>
    <col min="11" max="11" width="10.73046875" style="2" bestFit="1" customWidth="1"/>
    <col min="12" max="12" width="31.73046875" style="2" customWidth="1"/>
    <col min="13" max="16384" width="9.265625" style="2"/>
  </cols>
  <sheetData>
    <row r="1" spans="1:15" x14ac:dyDescent="0.4">
      <c r="A1" s="2" t="str">
        <f>+'Cover Page'!$B$29</f>
        <v>Annual Performance Report 2022</v>
      </c>
      <c r="E1" s="2" t="str">
        <f>+'Cover Page'!$B$33</f>
        <v>Battlefield Energy from Waste Facility</v>
      </c>
    </row>
    <row r="3" spans="1:15" x14ac:dyDescent="0.4">
      <c r="A3" s="1" t="s">
        <v>135</v>
      </c>
    </row>
    <row r="4" spans="1:15" x14ac:dyDescent="0.4">
      <c r="A4" s="1"/>
    </row>
    <row r="5" spans="1:15" x14ac:dyDescent="0.4">
      <c r="A5" s="11" t="s">
        <v>136</v>
      </c>
    </row>
    <row r="6" spans="1:15" x14ac:dyDescent="0.4">
      <c r="A6" s="11"/>
    </row>
    <row r="7" spans="1:15" x14ac:dyDescent="0.4">
      <c r="A7" s="16" t="s">
        <v>137</v>
      </c>
    </row>
    <row r="8" spans="1:15" s="3" customFormat="1" ht="25.5" customHeight="1" x14ac:dyDescent="0.4">
      <c r="A8" s="319" t="s">
        <v>138</v>
      </c>
      <c r="B8" s="320"/>
      <c r="C8" s="319" t="s">
        <v>139</v>
      </c>
      <c r="D8" s="321"/>
      <c r="E8" s="321"/>
      <c r="F8" s="321"/>
      <c r="G8" s="321"/>
      <c r="H8" s="321"/>
      <c r="I8" s="320"/>
      <c r="L8" s="139" t="s">
        <v>296</v>
      </c>
    </row>
    <row r="9" spans="1:15" s="3" customFormat="1" ht="22.5" customHeight="1" x14ac:dyDescent="0.35">
      <c r="A9" s="322"/>
      <c r="B9" s="323"/>
      <c r="C9" s="324" t="s">
        <v>140</v>
      </c>
      <c r="D9" s="324"/>
      <c r="E9" s="324"/>
      <c r="F9" s="324" t="s">
        <v>141</v>
      </c>
      <c r="G9" s="324"/>
      <c r="H9" s="324"/>
      <c r="I9" s="324"/>
      <c r="L9" s="325" t="s">
        <v>361</v>
      </c>
      <c r="M9" s="245"/>
      <c r="N9" s="245"/>
      <c r="O9" s="245"/>
    </row>
    <row r="10" spans="1:15" s="3" customFormat="1" ht="22.5" customHeight="1" x14ac:dyDescent="0.35">
      <c r="A10" s="318" t="s">
        <v>142</v>
      </c>
      <c r="B10" s="318"/>
      <c r="C10" s="327">
        <v>1</v>
      </c>
      <c r="D10" s="314"/>
      <c r="E10" s="314"/>
      <c r="F10" s="317">
        <v>1</v>
      </c>
      <c r="G10" s="314"/>
      <c r="H10" s="314"/>
      <c r="I10" s="314"/>
      <c r="L10" s="245"/>
      <c r="M10" s="245"/>
      <c r="N10" s="245"/>
      <c r="O10" s="245"/>
    </row>
    <row r="11" spans="1:15" s="3" customFormat="1" ht="22.5" customHeight="1" x14ac:dyDescent="0.35">
      <c r="A11" s="318" t="s">
        <v>143</v>
      </c>
      <c r="B11" s="318"/>
      <c r="C11" s="317">
        <v>1</v>
      </c>
      <c r="D11" s="314"/>
      <c r="E11" s="314"/>
      <c r="F11" s="317">
        <v>1</v>
      </c>
      <c r="G11" s="314"/>
      <c r="H11" s="314"/>
      <c r="I11" s="314"/>
      <c r="L11" s="245"/>
      <c r="M11" s="245"/>
      <c r="N11" s="245"/>
      <c r="O11" s="245"/>
    </row>
    <row r="12" spans="1:15" s="3" customFormat="1" ht="22.5" customHeight="1" x14ac:dyDescent="0.35">
      <c r="A12" s="318" t="s">
        <v>144</v>
      </c>
      <c r="B12" s="318"/>
      <c r="C12" s="317">
        <v>1</v>
      </c>
      <c r="D12" s="314"/>
      <c r="E12" s="314"/>
      <c r="F12" s="317">
        <v>1</v>
      </c>
      <c r="G12" s="314"/>
      <c r="H12" s="314"/>
      <c r="I12" s="314"/>
      <c r="L12" s="245"/>
      <c r="M12" s="245"/>
      <c r="N12" s="245"/>
      <c r="O12" s="245"/>
    </row>
    <row r="13" spans="1:15" s="3" customFormat="1" ht="22.5" customHeight="1" x14ac:dyDescent="0.35">
      <c r="A13" s="318" t="s">
        <v>145</v>
      </c>
      <c r="B13" s="318"/>
      <c r="C13" s="288" t="s">
        <v>437</v>
      </c>
      <c r="D13" s="314"/>
      <c r="E13" s="314"/>
      <c r="F13" s="317">
        <v>1</v>
      </c>
      <c r="G13" s="314"/>
      <c r="H13" s="314"/>
      <c r="I13" s="314"/>
      <c r="L13" s="245"/>
      <c r="M13" s="245"/>
      <c r="N13" s="245"/>
      <c r="O13" s="245"/>
    </row>
    <row r="14" spans="1:15" s="3" customFormat="1" ht="22.5" customHeight="1" x14ac:dyDescent="0.35">
      <c r="A14" s="318" t="s">
        <v>146</v>
      </c>
      <c r="B14" s="318"/>
      <c r="C14" s="317">
        <v>1</v>
      </c>
      <c r="D14" s="314"/>
      <c r="E14" s="314"/>
      <c r="F14" s="317">
        <v>1</v>
      </c>
      <c r="G14" s="314"/>
      <c r="H14" s="314"/>
      <c r="I14" s="314"/>
      <c r="L14" s="245"/>
      <c r="M14" s="245"/>
      <c r="N14" s="245"/>
      <c r="O14" s="245"/>
    </row>
    <row r="15" spans="1:15" s="3" customFormat="1" ht="22.5" customHeight="1" x14ac:dyDescent="0.35">
      <c r="A15" s="318" t="s">
        <v>147</v>
      </c>
      <c r="B15" s="318"/>
      <c r="C15" s="317">
        <v>1</v>
      </c>
      <c r="D15" s="314"/>
      <c r="E15" s="314"/>
      <c r="F15" s="317">
        <v>1</v>
      </c>
      <c r="G15" s="314"/>
      <c r="H15" s="314"/>
      <c r="I15" s="314"/>
      <c r="L15" s="245"/>
      <c r="M15" s="245"/>
      <c r="N15" s="245"/>
      <c r="O15" s="245"/>
    </row>
    <row r="16" spans="1:15" s="3" customFormat="1" ht="22.5" hidden="1" customHeight="1" x14ac:dyDescent="0.35">
      <c r="A16" s="318" t="s">
        <v>148</v>
      </c>
      <c r="B16" s="318"/>
      <c r="C16" s="313" t="s">
        <v>362</v>
      </c>
      <c r="D16" s="314"/>
      <c r="E16" s="314"/>
      <c r="F16" s="314" t="s">
        <v>362</v>
      </c>
      <c r="G16" s="314"/>
      <c r="H16" s="314"/>
      <c r="I16" s="314"/>
      <c r="L16" s="245"/>
      <c r="M16" s="245"/>
      <c r="N16" s="245"/>
      <c r="O16" s="245"/>
    </row>
    <row r="17" spans="1:15" s="3" customFormat="1" ht="22.5" hidden="1" customHeight="1" x14ac:dyDescent="0.35">
      <c r="A17" s="315"/>
      <c r="B17" s="316"/>
      <c r="C17" s="313" t="s">
        <v>362</v>
      </c>
      <c r="D17" s="314"/>
      <c r="E17" s="314"/>
      <c r="F17" s="313" t="s">
        <v>362</v>
      </c>
      <c r="G17" s="314"/>
      <c r="H17" s="314"/>
      <c r="I17" s="314"/>
      <c r="L17" s="245"/>
      <c r="M17" s="245"/>
      <c r="N17" s="245"/>
      <c r="O17" s="245"/>
    </row>
    <row r="18" spans="1:15" s="3" customFormat="1" ht="13.5" x14ac:dyDescent="0.35">
      <c r="L18" s="245"/>
      <c r="M18" s="245"/>
      <c r="N18" s="245"/>
      <c r="O18" s="245"/>
    </row>
    <row r="19" spans="1:15" s="89" customFormat="1" ht="21.75" customHeight="1" x14ac:dyDescent="0.45">
      <c r="A19" s="307" t="s">
        <v>149</v>
      </c>
      <c r="B19" s="308"/>
      <c r="C19" s="308"/>
      <c r="D19" s="308"/>
      <c r="E19" s="308"/>
      <c r="F19" s="308"/>
      <c r="G19" s="308"/>
      <c r="H19" s="308"/>
      <c r="I19" s="308"/>
      <c r="J19" s="308"/>
      <c r="K19" s="309"/>
    </row>
    <row r="20" spans="1:15" s="3" customFormat="1" ht="38.25" customHeight="1" x14ac:dyDescent="0.35">
      <c r="A20" s="90" t="s">
        <v>4</v>
      </c>
      <c r="B20" s="311" t="s">
        <v>289</v>
      </c>
      <c r="C20" s="311"/>
      <c r="D20" s="311"/>
      <c r="E20" s="311" t="s">
        <v>150</v>
      </c>
      <c r="F20" s="311"/>
      <c r="G20" s="311"/>
      <c r="H20" s="311" t="s">
        <v>151</v>
      </c>
      <c r="I20" s="311"/>
      <c r="J20" s="312"/>
      <c r="K20" s="130"/>
    </row>
    <row r="21" spans="1:15" s="3" customFormat="1" ht="13.5" x14ac:dyDescent="0.35">
      <c r="A21" s="91"/>
      <c r="B21" s="221"/>
      <c r="C21" s="221"/>
      <c r="D21" s="221"/>
      <c r="E21" s="221"/>
      <c r="F21" s="221"/>
      <c r="G21" s="221"/>
      <c r="H21" s="221"/>
      <c r="I21" s="221"/>
      <c r="J21" s="310"/>
      <c r="K21" s="130"/>
    </row>
    <row r="22" spans="1:15" s="3" customFormat="1" ht="13.5" x14ac:dyDescent="0.35">
      <c r="A22" s="15"/>
      <c r="B22" s="221"/>
      <c r="C22" s="221"/>
      <c r="D22" s="221"/>
      <c r="E22" s="221"/>
      <c r="F22" s="221"/>
      <c r="G22" s="221"/>
      <c r="H22" s="221"/>
      <c r="I22" s="221"/>
      <c r="J22" s="310"/>
      <c r="K22" s="130"/>
    </row>
    <row r="23" spans="1:15" s="3" customFormat="1" ht="13.5" x14ac:dyDescent="0.35">
      <c r="A23" s="15"/>
      <c r="B23" s="221"/>
      <c r="C23" s="221"/>
      <c r="D23" s="221"/>
      <c r="E23" s="221"/>
      <c r="F23" s="221"/>
      <c r="G23" s="221"/>
      <c r="H23" s="221"/>
      <c r="I23" s="221"/>
      <c r="J23" s="310"/>
      <c r="K23" s="130"/>
    </row>
    <row r="24" spans="1:15" s="3" customFormat="1" ht="13.5" x14ac:dyDescent="0.35">
      <c r="A24" s="15"/>
      <c r="B24" s="221"/>
      <c r="C24" s="221"/>
      <c r="D24" s="221"/>
      <c r="E24" s="221"/>
      <c r="F24" s="221"/>
      <c r="G24" s="221"/>
      <c r="H24" s="221"/>
      <c r="I24" s="221"/>
      <c r="J24" s="310"/>
      <c r="K24" s="130"/>
    </row>
    <row r="25" spans="1:15" s="3" customFormat="1" ht="13.5" x14ac:dyDescent="0.35">
      <c r="A25" s="15"/>
      <c r="B25" s="221"/>
      <c r="C25" s="221"/>
      <c r="D25" s="221"/>
      <c r="E25" s="221"/>
      <c r="F25" s="221"/>
      <c r="G25" s="221"/>
      <c r="H25" s="221"/>
      <c r="I25" s="221"/>
      <c r="J25" s="310"/>
      <c r="K25" s="130"/>
    </row>
    <row r="26" spans="1:15" s="3" customFormat="1" ht="13.5" x14ac:dyDescent="0.35"/>
    <row r="27" spans="1:15" s="89" customFormat="1" ht="22.5" customHeight="1" x14ac:dyDescent="0.45">
      <c r="A27" s="307" t="s">
        <v>152</v>
      </c>
      <c r="B27" s="308"/>
      <c r="C27" s="308"/>
      <c r="D27" s="308"/>
      <c r="E27" s="308"/>
      <c r="F27" s="308"/>
      <c r="G27" s="308"/>
      <c r="H27" s="308"/>
      <c r="I27" s="308"/>
      <c r="J27" s="308"/>
      <c r="K27" s="309"/>
    </row>
    <row r="28" spans="1:15" s="3" customFormat="1" ht="39" customHeight="1" x14ac:dyDescent="0.35">
      <c r="A28" s="90" t="s">
        <v>4</v>
      </c>
      <c r="B28" s="311" t="s">
        <v>290</v>
      </c>
      <c r="C28" s="311"/>
      <c r="D28" s="311"/>
      <c r="E28" s="311" t="s">
        <v>153</v>
      </c>
      <c r="F28" s="311"/>
      <c r="G28" s="311"/>
      <c r="H28" s="311" t="s">
        <v>151</v>
      </c>
      <c r="I28" s="311"/>
      <c r="J28" s="312"/>
      <c r="K28" s="130"/>
    </row>
    <row r="29" spans="1:15" s="3" customFormat="1" ht="13.5" x14ac:dyDescent="0.35">
      <c r="A29" s="15"/>
      <c r="B29" s="221"/>
      <c r="C29" s="221"/>
      <c r="D29" s="221"/>
      <c r="E29" s="221"/>
      <c r="F29" s="221"/>
      <c r="G29" s="221"/>
      <c r="H29" s="221"/>
      <c r="I29" s="221"/>
      <c r="J29" s="310"/>
      <c r="K29" s="130"/>
    </row>
    <row r="30" spans="1:15" s="3" customFormat="1" ht="13.5" x14ac:dyDescent="0.35">
      <c r="A30" s="15"/>
      <c r="B30" s="221"/>
      <c r="C30" s="221"/>
      <c r="D30" s="221"/>
      <c r="E30" s="221"/>
      <c r="F30" s="221"/>
      <c r="G30" s="221"/>
      <c r="H30" s="221"/>
      <c r="I30" s="221"/>
      <c r="J30" s="310"/>
      <c r="K30" s="130"/>
    </row>
    <row r="31" spans="1:15" ht="14.25" customHeight="1" x14ac:dyDescent="0.4">
      <c r="A31" s="15"/>
      <c r="B31" s="221"/>
      <c r="C31" s="221"/>
      <c r="D31" s="221"/>
      <c r="E31" s="221"/>
      <c r="F31" s="221"/>
      <c r="G31" s="221"/>
      <c r="H31" s="221"/>
      <c r="I31" s="221"/>
      <c r="J31" s="310"/>
      <c r="K31" s="130"/>
    </row>
    <row r="32" spans="1:15" s="3" customFormat="1" ht="13.5" x14ac:dyDescent="0.35">
      <c r="A32" s="15"/>
      <c r="B32" s="221"/>
      <c r="C32" s="221"/>
      <c r="D32" s="221"/>
      <c r="E32" s="221"/>
      <c r="F32" s="221"/>
      <c r="G32" s="221"/>
      <c r="H32" s="221"/>
      <c r="I32" s="221"/>
      <c r="J32" s="310"/>
      <c r="K32" s="130"/>
    </row>
    <row r="33" spans="1:11" s="3" customFormat="1" ht="13.5" x14ac:dyDescent="0.35">
      <c r="A33" s="15"/>
      <c r="B33" s="221"/>
      <c r="C33" s="221"/>
      <c r="D33" s="221"/>
      <c r="E33" s="221"/>
      <c r="F33" s="221"/>
      <c r="G33" s="221"/>
      <c r="H33" s="221"/>
      <c r="I33" s="221"/>
      <c r="J33" s="310"/>
      <c r="K33" s="130"/>
    </row>
    <row r="34" spans="1:11" s="3" customFormat="1" ht="29.25" customHeight="1" x14ac:dyDescent="0.4">
      <c r="A34" s="16"/>
      <c r="E34" s="326" t="s">
        <v>154</v>
      </c>
      <c r="F34" s="326"/>
      <c r="G34" s="326"/>
      <c r="H34" s="326"/>
      <c r="I34" s="326"/>
      <c r="J34" s="16"/>
    </row>
    <row r="65" spans="6:6" x14ac:dyDescent="0.4">
      <c r="F65" s="3"/>
    </row>
  </sheetData>
  <mergeCells count="69">
    <mergeCell ref="L9:O18"/>
    <mergeCell ref="E34:I34"/>
    <mergeCell ref="A10:B10"/>
    <mergeCell ref="C10:E10"/>
    <mergeCell ref="F10:I10"/>
    <mergeCell ref="A11:B11"/>
    <mergeCell ref="C11:E11"/>
    <mergeCell ref="F11:I11"/>
    <mergeCell ref="A12:B12"/>
    <mergeCell ref="C12:E12"/>
    <mergeCell ref="F12:I12"/>
    <mergeCell ref="A13:B13"/>
    <mergeCell ref="C13:E13"/>
    <mergeCell ref="F13:I13"/>
    <mergeCell ref="A14:B14"/>
    <mergeCell ref="C14:E14"/>
    <mergeCell ref="A8:B8"/>
    <mergeCell ref="C8:I8"/>
    <mergeCell ref="A9:B9"/>
    <mergeCell ref="C9:E9"/>
    <mergeCell ref="F9:I9"/>
    <mergeCell ref="F14:I14"/>
    <mergeCell ref="A15:B15"/>
    <mergeCell ref="C15:E15"/>
    <mergeCell ref="F15:I15"/>
    <mergeCell ref="A16:B16"/>
    <mergeCell ref="C17:E17"/>
    <mergeCell ref="F17:I17"/>
    <mergeCell ref="C16:E16"/>
    <mergeCell ref="F16:I16"/>
    <mergeCell ref="A17:B17"/>
    <mergeCell ref="B20:D20"/>
    <mergeCell ref="E20:G20"/>
    <mergeCell ref="H20:J20"/>
    <mergeCell ref="B21:D21"/>
    <mergeCell ref="E21:G21"/>
    <mergeCell ref="H21:J21"/>
    <mergeCell ref="H25:J25"/>
    <mergeCell ref="B22:D22"/>
    <mergeCell ref="E22:G22"/>
    <mergeCell ref="H22:J22"/>
    <mergeCell ref="B23:D23"/>
    <mergeCell ref="E23:G23"/>
    <mergeCell ref="H23:J23"/>
    <mergeCell ref="B33:D33"/>
    <mergeCell ref="E33:G33"/>
    <mergeCell ref="H33:J33"/>
    <mergeCell ref="B30:D30"/>
    <mergeCell ref="E30:G30"/>
    <mergeCell ref="H30:J30"/>
    <mergeCell ref="B31:D31"/>
    <mergeCell ref="E31:G31"/>
    <mergeCell ref="H31:J31"/>
    <mergeCell ref="A27:K27"/>
    <mergeCell ref="A19:K19"/>
    <mergeCell ref="B32:D32"/>
    <mergeCell ref="E32:G32"/>
    <mergeCell ref="H32:J32"/>
    <mergeCell ref="B28:D28"/>
    <mergeCell ref="E28:G28"/>
    <mergeCell ref="H28:J28"/>
    <mergeCell ref="B29:D29"/>
    <mergeCell ref="E29:G29"/>
    <mergeCell ref="H29:J29"/>
    <mergeCell ref="B24:D24"/>
    <mergeCell ref="E24:G24"/>
    <mergeCell ref="H24:J24"/>
    <mergeCell ref="B25:D25"/>
    <mergeCell ref="E25:G25"/>
  </mergeCells>
  <pageMargins left="0.7" right="0.7" top="0.75" bottom="0.75" header="0.3" footer="0.3"/>
  <pageSetup paperSize="9" scale="87" orientation="portrait" r:id="rId1"/>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I64"/>
  <sheetViews>
    <sheetView topLeftCell="A34" workbookViewId="0">
      <selection activeCell="I66" sqref="I66"/>
    </sheetView>
  </sheetViews>
  <sheetFormatPr defaultColWidth="9.265625" defaultRowHeight="15" x14ac:dyDescent="0.4"/>
  <cols>
    <col min="1" max="1" width="9.265625" style="2" customWidth="1"/>
    <col min="2" max="2" width="14.59765625" style="2" bestFit="1" customWidth="1"/>
    <col min="3" max="8" width="9.265625" style="2"/>
    <col min="9" max="9" width="11.59765625" style="2" customWidth="1"/>
    <col min="10" max="16384" width="9.265625" style="2"/>
  </cols>
  <sheetData>
    <row r="1" spans="1:9" x14ac:dyDescent="0.4">
      <c r="A1" s="2" t="str">
        <f>+'Cover Page'!$B$29</f>
        <v>Annual Performance Report 2022</v>
      </c>
      <c r="E1" s="2" t="str">
        <f>+'Cover Page'!$B$33</f>
        <v>Battlefield Energy from Waste Facility</v>
      </c>
    </row>
    <row r="3" spans="1:9" x14ac:dyDescent="0.4">
      <c r="A3" s="1" t="s">
        <v>155</v>
      </c>
    </row>
    <row r="4" spans="1:9" x14ac:dyDescent="0.4">
      <c r="A4" s="1"/>
    </row>
    <row r="5" spans="1:9" s="3" customFormat="1" ht="13.9" x14ac:dyDescent="0.35">
      <c r="A5" s="332" t="s">
        <v>156</v>
      </c>
      <c r="B5" s="333"/>
      <c r="C5" s="333"/>
      <c r="D5" s="333"/>
      <c r="E5" s="333"/>
      <c r="F5" s="333"/>
      <c r="G5" s="333"/>
      <c r="H5" s="333"/>
      <c r="I5" s="334"/>
    </row>
    <row r="6" spans="1:9" s="3" customFormat="1" ht="15.75" customHeight="1" x14ac:dyDescent="0.35">
      <c r="A6" s="331" t="s">
        <v>438</v>
      </c>
      <c r="B6" s="237"/>
      <c r="C6" s="237"/>
      <c r="D6" s="237"/>
      <c r="E6" s="237"/>
      <c r="F6" s="237"/>
      <c r="G6" s="237"/>
      <c r="H6" s="237"/>
      <c r="I6" s="238"/>
    </row>
    <row r="7" spans="1:9" s="3" customFormat="1" ht="15.75" customHeight="1" x14ac:dyDescent="0.35">
      <c r="A7" s="239"/>
      <c r="B7" s="240"/>
      <c r="C7" s="240"/>
      <c r="D7" s="240"/>
      <c r="E7" s="240"/>
      <c r="F7" s="240"/>
      <c r="G7" s="240"/>
      <c r="H7" s="240"/>
      <c r="I7" s="241"/>
    </row>
    <row r="8" spans="1:9" s="3" customFormat="1" ht="15.75" customHeight="1" x14ac:dyDescent="0.35">
      <c r="A8" s="239"/>
      <c r="B8" s="240"/>
      <c r="C8" s="240"/>
      <c r="D8" s="240"/>
      <c r="E8" s="240"/>
      <c r="F8" s="240"/>
      <c r="G8" s="240"/>
      <c r="H8" s="240"/>
      <c r="I8" s="241"/>
    </row>
    <row r="9" spans="1:9" s="3" customFormat="1" ht="15.75" customHeight="1" x14ac:dyDescent="0.35">
      <c r="A9" s="239"/>
      <c r="B9" s="240"/>
      <c r="C9" s="240"/>
      <c r="D9" s="240"/>
      <c r="E9" s="240"/>
      <c r="F9" s="240"/>
      <c r="G9" s="240"/>
      <c r="H9" s="240"/>
      <c r="I9" s="241"/>
    </row>
    <row r="10" spans="1:9" s="3" customFormat="1" ht="15.75" customHeight="1" x14ac:dyDescent="0.35">
      <c r="A10" s="239"/>
      <c r="B10" s="240"/>
      <c r="C10" s="240"/>
      <c r="D10" s="240"/>
      <c r="E10" s="240"/>
      <c r="F10" s="240"/>
      <c r="G10" s="240"/>
      <c r="H10" s="240"/>
      <c r="I10" s="241"/>
    </row>
    <row r="11" spans="1:9" s="3" customFormat="1" ht="15.75" customHeight="1" x14ac:dyDescent="0.35">
      <c r="A11" s="239"/>
      <c r="B11" s="240"/>
      <c r="C11" s="240"/>
      <c r="D11" s="240"/>
      <c r="E11" s="240"/>
      <c r="F11" s="240"/>
      <c r="G11" s="240"/>
      <c r="H11" s="240"/>
      <c r="I11" s="241"/>
    </row>
    <row r="12" spans="1:9" s="3" customFormat="1" ht="15.75" customHeight="1" x14ac:dyDescent="0.35">
      <c r="A12" s="239"/>
      <c r="B12" s="240"/>
      <c r="C12" s="240"/>
      <c r="D12" s="240"/>
      <c r="E12" s="240"/>
      <c r="F12" s="240"/>
      <c r="G12" s="240"/>
      <c r="H12" s="240"/>
      <c r="I12" s="241"/>
    </row>
    <row r="13" spans="1:9" s="3" customFormat="1" ht="15.75" customHeight="1" x14ac:dyDescent="0.35">
      <c r="A13" s="239"/>
      <c r="B13" s="240"/>
      <c r="C13" s="240"/>
      <c r="D13" s="240"/>
      <c r="E13" s="240"/>
      <c r="F13" s="240"/>
      <c r="G13" s="240"/>
      <c r="H13" s="240"/>
      <c r="I13" s="241"/>
    </row>
    <row r="14" spans="1:9" s="3" customFormat="1" ht="15.75" customHeight="1" x14ac:dyDescent="0.35">
      <c r="A14" s="242"/>
      <c r="B14" s="243"/>
      <c r="C14" s="243"/>
      <c r="D14" s="243"/>
      <c r="E14" s="243"/>
      <c r="F14" s="243"/>
      <c r="G14" s="243"/>
      <c r="H14" s="243"/>
      <c r="I14" s="244"/>
    </row>
    <row r="15" spans="1:9" s="3" customFormat="1" ht="13.5" x14ac:dyDescent="0.35"/>
    <row r="16" spans="1:9" s="92" customFormat="1" ht="33.75" customHeight="1" x14ac:dyDescent="0.45">
      <c r="A16" s="328" t="s">
        <v>157</v>
      </c>
      <c r="B16" s="329"/>
      <c r="C16" s="329"/>
      <c r="D16" s="329"/>
      <c r="E16" s="329"/>
      <c r="F16" s="329"/>
      <c r="G16" s="329"/>
      <c r="H16" s="329"/>
      <c r="I16" s="330"/>
    </row>
    <row r="17" spans="1:9" ht="15.75" customHeight="1" x14ac:dyDescent="0.4">
      <c r="A17" s="331" t="s">
        <v>407</v>
      </c>
      <c r="B17" s="237"/>
      <c r="C17" s="237"/>
      <c r="D17" s="237"/>
      <c r="E17" s="237"/>
      <c r="F17" s="237"/>
      <c r="G17" s="237"/>
      <c r="H17" s="237"/>
      <c r="I17" s="238"/>
    </row>
    <row r="18" spans="1:9" ht="15.75" customHeight="1" x14ac:dyDescent="0.4">
      <c r="A18" s="239"/>
      <c r="B18" s="240"/>
      <c r="C18" s="240"/>
      <c r="D18" s="240"/>
      <c r="E18" s="240"/>
      <c r="F18" s="240"/>
      <c r="G18" s="240"/>
      <c r="H18" s="240"/>
      <c r="I18" s="241"/>
    </row>
    <row r="19" spans="1:9" ht="15.75" customHeight="1" x14ac:dyDescent="0.4">
      <c r="A19" s="239"/>
      <c r="B19" s="240"/>
      <c r="C19" s="240"/>
      <c r="D19" s="240"/>
      <c r="E19" s="240"/>
      <c r="F19" s="240"/>
      <c r="G19" s="240"/>
      <c r="H19" s="240"/>
      <c r="I19" s="241"/>
    </row>
    <row r="20" spans="1:9" ht="15.75" customHeight="1" x14ac:dyDescent="0.4">
      <c r="A20" s="239"/>
      <c r="B20" s="240"/>
      <c r="C20" s="240"/>
      <c r="D20" s="240"/>
      <c r="E20" s="240"/>
      <c r="F20" s="240"/>
      <c r="G20" s="240"/>
      <c r="H20" s="240"/>
      <c r="I20" s="241"/>
    </row>
    <row r="21" spans="1:9" ht="15.75" customHeight="1" x14ac:dyDescent="0.4">
      <c r="A21" s="239"/>
      <c r="B21" s="240"/>
      <c r="C21" s="240"/>
      <c r="D21" s="240"/>
      <c r="E21" s="240"/>
      <c r="F21" s="240"/>
      <c r="G21" s="240"/>
      <c r="H21" s="240"/>
      <c r="I21" s="241"/>
    </row>
    <row r="22" spans="1:9" ht="15.75" customHeight="1" x14ac:dyDescent="0.4">
      <c r="A22" s="239"/>
      <c r="B22" s="240"/>
      <c r="C22" s="240"/>
      <c r="D22" s="240"/>
      <c r="E22" s="240"/>
      <c r="F22" s="240"/>
      <c r="G22" s="240"/>
      <c r="H22" s="240"/>
      <c r="I22" s="241"/>
    </row>
    <row r="23" spans="1:9" ht="15.75" customHeight="1" x14ac:dyDescent="0.4">
      <c r="A23" s="239"/>
      <c r="B23" s="240"/>
      <c r="C23" s="240"/>
      <c r="D23" s="240"/>
      <c r="E23" s="240"/>
      <c r="F23" s="240"/>
      <c r="G23" s="240"/>
      <c r="H23" s="240"/>
      <c r="I23" s="241"/>
    </row>
    <row r="24" spans="1:9" ht="15.75" customHeight="1" x14ac:dyDescent="0.4">
      <c r="A24" s="239"/>
      <c r="B24" s="240"/>
      <c r="C24" s="240"/>
      <c r="D24" s="240"/>
      <c r="E24" s="240"/>
      <c r="F24" s="240"/>
      <c r="G24" s="240"/>
      <c r="H24" s="240"/>
      <c r="I24" s="241"/>
    </row>
    <row r="25" spans="1:9" ht="15.75" customHeight="1" x14ac:dyDescent="0.4">
      <c r="A25" s="242"/>
      <c r="B25" s="243"/>
      <c r="C25" s="243"/>
      <c r="D25" s="243"/>
      <c r="E25" s="243"/>
      <c r="F25" s="243"/>
      <c r="G25" s="243"/>
      <c r="H25" s="243"/>
      <c r="I25" s="244"/>
    </row>
    <row r="26" spans="1:9" x14ac:dyDescent="0.4">
      <c r="A26" s="1"/>
    </row>
    <row r="27" spans="1:9" ht="36.75" customHeight="1" x14ac:dyDescent="0.4">
      <c r="A27" s="328" t="s">
        <v>158</v>
      </c>
      <c r="B27" s="329"/>
      <c r="C27" s="329"/>
      <c r="D27" s="329"/>
      <c r="E27" s="329"/>
      <c r="F27" s="329"/>
      <c r="G27" s="329"/>
      <c r="H27" s="329"/>
      <c r="I27" s="330"/>
    </row>
    <row r="28" spans="1:9" ht="15.75" customHeight="1" x14ac:dyDescent="0.4">
      <c r="A28" s="331" t="s">
        <v>438</v>
      </c>
      <c r="B28" s="237"/>
      <c r="C28" s="237"/>
      <c r="D28" s="237"/>
      <c r="E28" s="237"/>
      <c r="F28" s="237"/>
      <c r="G28" s="237"/>
      <c r="H28" s="237"/>
      <c r="I28" s="238"/>
    </row>
    <row r="29" spans="1:9" ht="15.75" customHeight="1" x14ac:dyDescent="0.4">
      <c r="A29" s="239"/>
      <c r="B29" s="240"/>
      <c r="C29" s="240"/>
      <c r="D29" s="240"/>
      <c r="E29" s="240"/>
      <c r="F29" s="240"/>
      <c r="G29" s="240"/>
      <c r="H29" s="240"/>
      <c r="I29" s="241"/>
    </row>
    <row r="30" spans="1:9" ht="15.75" customHeight="1" x14ac:dyDescent="0.4">
      <c r="A30" s="239"/>
      <c r="B30" s="240"/>
      <c r="C30" s="240"/>
      <c r="D30" s="240"/>
      <c r="E30" s="240"/>
      <c r="F30" s="240"/>
      <c r="G30" s="240"/>
      <c r="H30" s="240"/>
      <c r="I30" s="241"/>
    </row>
    <row r="31" spans="1:9" ht="15.75" customHeight="1" x14ac:dyDescent="0.4">
      <c r="A31" s="239"/>
      <c r="B31" s="240"/>
      <c r="C31" s="240"/>
      <c r="D31" s="240"/>
      <c r="E31" s="240"/>
      <c r="F31" s="240"/>
      <c r="G31" s="240"/>
      <c r="H31" s="240"/>
      <c r="I31" s="241"/>
    </row>
    <row r="32" spans="1:9" ht="15.75" customHeight="1" x14ac:dyDescent="0.4">
      <c r="A32" s="239"/>
      <c r="B32" s="240"/>
      <c r="C32" s="240"/>
      <c r="D32" s="240"/>
      <c r="E32" s="240"/>
      <c r="F32" s="240"/>
      <c r="G32" s="240"/>
      <c r="H32" s="240"/>
      <c r="I32" s="241"/>
    </row>
    <row r="33" spans="1:9" ht="15.75" customHeight="1" x14ac:dyDescent="0.4">
      <c r="A33" s="239"/>
      <c r="B33" s="240"/>
      <c r="C33" s="240"/>
      <c r="D33" s="240"/>
      <c r="E33" s="240"/>
      <c r="F33" s="240"/>
      <c r="G33" s="240"/>
      <c r="H33" s="240"/>
      <c r="I33" s="241"/>
    </row>
    <row r="34" spans="1:9" ht="15.75" customHeight="1" x14ac:dyDescent="0.4">
      <c r="A34" s="239"/>
      <c r="B34" s="240"/>
      <c r="C34" s="240"/>
      <c r="D34" s="240"/>
      <c r="E34" s="240"/>
      <c r="F34" s="240"/>
      <c r="G34" s="240"/>
      <c r="H34" s="240"/>
      <c r="I34" s="241"/>
    </row>
    <row r="35" spans="1:9" ht="15.75" customHeight="1" x14ac:dyDescent="0.4">
      <c r="A35" s="239"/>
      <c r="B35" s="240"/>
      <c r="C35" s="240"/>
      <c r="D35" s="240"/>
      <c r="E35" s="240"/>
      <c r="F35" s="240"/>
      <c r="G35" s="240"/>
      <c r="H35" s="240"/>
      <c r="I35" s="241"/>
    </row>
    <row r="36" spans="1:9" ht="15.75" customHeight="1" x14ac:dyDescent="0.4">
      <c r="A36" s="242"/>
      <c r="B36" s="243"/>
      <c r="C36" s="243"/>
      <c r="D36" s="243"/>
      <c r="E36" s="243"/>
      <c r="F36" s="243"/>
      <c r="G36" s="243"/>
      <c r="H36" s="243"/>
      <c r="I36" s="244"/>
    </row>
    <row r="38" spans="1:9" ht="33" customHeight="1" x14ac:dyDescent="0.4">
      <c r="A38" s="328" t="s">
        <v>159</v>
      </c>
      <c r="B38" s="329"/>
      <c r="C38" s="329"/>
      <c r="D38" s="329"/>
      <c r="E38" s="329"/>
      <c r="F38" s="329"/>
      <c r="G38" s="329"/>
      <c r="H38" s="329"/>
      <c r="I38" s="330"/>
    </row>
    <row r="39" spans="1:9" ht="15.75" customHeight="1" x14ac:dyDescent="0.4">
      <c r="A39" s="331" t="s">
        <v>438</v>
      </c>
      <c r="B39" s="237"/>
      <c r="C39" s="237"/>
      <c r="D39" s="237"/>
      <c r="E39" s="237"/>
      <c r="F39" s="237"/>
      <c r="G39" s="237"/>
      <c r="H39" s="237"/>
      <c r="I39" s="238"/>
    </row>
    <row r="40" spans="1:9" ht="15.75" customHeight="1" x14ac:dyDescent="0.4">
      <c r="A40" s="239"/>
      <c r="B40" s="240"/>
      <c r="C40" s="240"/>
      <c r="D40" s="240"/>
      <c r="E40" s="240"/>
      <c r="F40" s="240"/>
      <c r="G40" s="240"/>
      <c r="H40" s="240"/>
      <c r="I40" s="241"/>
    </row>
    <row r="41" spans="1:9" ht="15.75" customHeight="1" x14ac:dyDescent="0.4">
      <c r="A41" s="239"/>
      <c r="B41" s="240"/>
      <c r="C41" s="240"/>
      <c r="D41" s="240"/>
      <c r="E41" s="240"/>
      <c r="F41" s="240"/>
      <c r="G41" s="240"/>
      <c r="H41" s="240"/>
      <c r="I41" s="241"/>
    </row>
    <row r="42" spans="1:9" ht="15.75" customHeight="1" x14ac:dyDescent="0.4">
      <c r="A42" s="239"/>
      <c r="B42" s="240"/>
      <c r="C42" s="240"/>
      <c r="D42" s="240"/>
      <c r="E42" s="240"/>
      <c r="F42" s="240"/>
      <c r="G42" s="240"/>
      <c r="H42" s="240"/>
      <c r="I42" s="241"/>
    </row>
    <row r="43" spans="1:9" ht="15.75" customHeight="1" x14ac:dyDescent="0.4">
      <c r="A43" s="239"/>
      <c r="B43" s="240"/>
      <c r="C43" s="240"/>
      <c r="D43" s="240"/>
      <c r="E43" s="240"/>
      <c r="F43" s="240"/>
      <c r="G43" s="240"/>
      <c r="H43" s="240"/>
      <c r="I43" s="241"/>
    </row>
    <row r="44" spans="1:9" ht="15.75" customHeight="1" x14ac:dyDescent="0.4">
      <c r="A44" s="239"/>
      <c r="B44" s="240"/>
      <c r="C44" s="240"/>
      <c r="D44" s="240"/>
      <c r="E44" s="240"/>
      <c r="F44" s="240"/>
      <c r="G44" s="240"/>
      <c r="H44" s="240"/>
      <c r="I44" s="241"/>
    </row>
    <row r="45" spans="1:9" ht="15.75" customHeight="1" x14ac:dyDescent="0.4">
      <c r="A45" s="239"/>
      <c r="B45" s="240"/>
      <c r="C45" s="240"/>
      <c r="D45" s="240"/>
      <c r="E45" s="240"/>
      <c r="F45" s="240"/>
      <c r="G45" s="240"/>
      <c r="H45" s="240"/>
      <c r="I45" s="241"/>
    </row>
    <row r="46" spans="1:9" ht="15.75" customHeight="1" x14ac:dyDescent="0.4">
      <c r="A46" s="239"/>
      <c r="B46" s="240"/>
      <c r="C46" s="240"/>
      <c r="D46" s="240"/>
      <c r="E46" s="240"/>
      <c r="F46" s="240"/>
      <c r="G46" s="240"/>
      <c r="H46" s="240"/>
      <c r="I46" s="241"/>
    </row>
    <row r="47" spans="1:9" ht="15.75" customHeight="1" x14ac:dyDescent="0.4">
      <c r="A47" s="239"/>
      <c r="B47" s="240"/>
      <c r="C47" s="240"/>
      <c r="D47" s="240"/>
      <c r="E47" s="240"/>
      <c r="F47" s="240"/>
      <c r="G47" s="240"/>
      <c r="H47" s="240"/>
      <c r="I47" s="241"/>
    </row>
    <row r="48" spans="1:9" ht="15.75" customHeight="1" x14ac:dyDescent="0.4">
      <c r="A48" s="242"/>
      <c r="B48" s="243"/>
      <c r="C48" s="243"/>
      <c r="D48" s="243"/>
      <c r="E48" s="243"/>
      <c r="F48" s="243"/>
      <c r="G48" s="243"/>
      <c r="H48" s="243"/>
      <c r="I48" s="244"/>
    </row>
    <row r="64" spans="6:6" x14ac:dyDescent="0.4">
      <c r="F64" s="3"/>
    </row>
  </sheetData>
  <mergeCells count="8">
    <mergeCell ref="A38:I38"/>
    <mergeCell ref="A39:I48"/>
    <mergeCell ref="A5:I5"/>
    <mergeCell ref="A6:I14"/>
    <mergeCell ref="A16:I16"/>
    <mergeCell ref="A17:I25"/>
    <mergeCell ref="A27:I27"/>
    <mergeCell ref="A28:I36"/>
  </mergeCells>
  <pageMargins left="0.7" right="0.7" top="0.75" bottom="0.75" header="0.3" footer="0.3"/>
  <pageSetup paperSize="9" scale="87"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I64"/>
  <sheetViews>
    <sheetView topLeftCell="A16" workbookViewId="0">
      <selection activeCell="I66" sqref="I66"/>
    </sheetView>
  </sheetViews>
  <sheetFormatPr defaultColWidth="9.265625" defaultRowHeight="15" x14ac:dyDescent="0.4"/>
  <cols>
    <col min="1" max="1" width="9.265625" style="2" customWidth="1"/>
    <col min="2" max="2" width="14.59765625" style="2" bestFit="1" customWidth="1"/>
    <col min="3" max="8" width="9.265625" style="2"/>
    <col min="9" max="9" width="11.59765625" style="2" customWidth="1"/>
    <col min="10" max="16384" width="9.265625" style="2"/>
  </cols>
  <sheetData>
    <row r="1" spans="1:9" x14ac:dyDescent="0.4">
      <c r="A1" s="2" t="str">
        <f>+'Cover Page'!$B$29</f>
        <v>Annual Performance Report 2022</v>
      </c>
      <c r="E1" s="2" t="str">
        <f>+'Cover Page'!$B$33</f>
        <v>Battlefield Energy from Waste Facility</v>
      </c>
    </row>
    <row r="3" spans="1:9" x14ac:dyDescent="0.4">
      <c r="A3" s="1" t="s">
        <v>160</v>
      </c>
    </row>
    <row r="4" spans="1:9" x14ac:dyDescent="0.4">
      <c r="A4" s="1"/>
    </row>
    <row r="5" spans="1:9" s="3" customFormat="1" ht="28.5" customHeight="1" x14ac:dyDescent="0.35">
      <c r="A5" s="93" t="s">
        <v>161</v>
      </c>
      <c r="B5" s="94"/>
      <c r="C5" s="94"/>
      <c r="D5" s="94"/>
      <c r="E5" s="94"/>
      <c r="F5" s="94"/>
      <c r="G5" s="94"/>
      <c r="H5" s="94"/>
      <c r="I5" s="95"/>
    </row>
    <row r="6" spans="1:9" s="3" customFormat="1" ht="15.75" customHeight="1" x14ac:dyDescent="0.35">
      <c r="A6" s="332" t="s">
        <v>4</v>
      </c>
      <c r="B6" s="334"/>
      <c r="C6" s="332" t="s">
        <v>162</v>
      </c>
      <c r="D6" s="333"/>
      <c r="E6" s="333"/>
      <c r="F6" s="333"/>
      <c r="G6" s="333"/>
      <c r="H6" s="333"/>
      <c r="I6" s="334"/>
    </row>
    <row r="7" spans="1:9" s="3" customFormat="1" ht="15.75" customHeight="1" x14ac:dyDescent="0.35">
      <c r="A7" s="331" t="s">
        <v>430</v>
      </c>
      <c r="B7" s="238"/>
      <c r="C7" s="228" t="s">
        <v>429</v>
      </c>
      <c r="D7" s="229"/>
      <c r="E7" s="229"/>
      <c r="F7" s="229"/>
      <c r="G7" s="229"/>
      <c r="H7" s="229"/>
      <c r="I7" s="230"/>
    </row>
    <row r="8" spans="1:9" s="3" customFormat="1" ht="15.75" customHeight="1" x14ac:dyDescent="0.35">
      <c r="A8" s="242"/>
      <c r="B8" s="244"/>
      <c r="C8" s="234"/>
      <c r="D8" s="235"/>
      <c r="E8" s="235"/>
      <c r="F8" s="235"/>
      <c r="G8" s="235"/>
      <c r="H8" s="235"/>
      <c r="I8" s="236"/>
    </row>
    <row r="9" spans="1:9" s="3" customFormat="1" ht="15.75" customHeight="1" x14ac:dyDescent="0.35">
      <c r="A9" s="335"/>
      <c r="B9" s="238"/>
      <c r="C9" s="335"/>
      <c r="D9" s="237"/>
      <c r="E9" s="237"/>
      <c r="F9" s="237"/>
      <c r="G9" s="237"/>
      <c r="H9" s="237"/>
      <c r="I9" s="238"/>
    </row>
    <row r="10" spans="1:9" s="3" customFormat="1" ht="15.75" customHeight="1" x14ac:dyDescent="0.35">
      <c r="A10" s="242"/>
      <c r="B10" s="244"/>
      <c r="C10" s="242"/>
      <c r="D10" s="243"/>
      <c r="E10" s="243"/>
      <c r="F10" s="243"/>
      <c r="G10" s="243"/>
      <c r="H10" s="243"/>
      <c r="I10" s="244"/>
    </row>
    <row r="11" spans="1:9" s="3" customFormat="1" ht="15.75" customHeight="1" x14ac:dyDescent="0.35">
      <c r="A11" s="335"/>
      <c r="B11" s="238"/>
      <c r="C11" s="335"/>
      <c r="D11" s="237"/>
      <c r="E11" s="237"/>
      <c r="F11" s="237"/>
      <c r="G11" s="237"/>
      <c r="H11" s="237"/>
      <c r="I11" s="238"/>
    </row>
    <row r="12" spans="1:9" s="3" customFormat="1" ht="15.75" customHeight="1" x14ac:dyDescent="0.35">
      <c r="A12" s="242"/>
      <c r="B12" s="244"/>
      <c r="C12" s="242"/>
      <c r="D12" s="243"/>
      <c r="E12" s="243"/>
      <c r="F12" s="243"/>
      <c r="G12" s="243"/>
      <c r="H12" s="243"/>
      <c r="I12" s="244"/>
    </row>
    <row r="13" spans="1:9" s="3" customFormat="1" ht="15.75" customHeight="1" x14ac:dyDescent="0.35">
      <c r="A13" s="335"/>
      <c r="B13" s="238"/>
      <c r="C13" s="335"/>
      <c r="D13" s="237"/>
      <c r="E13" s="237"/>
      <c r="F13" s="237"/>
      <c r="G13" s="237"/>
      <c r="H13" s="237"/>
      <c r="I13" s="238"/>
    </row>
    <row r="14" spans="1:9" s="3" customFormat="1" ht="15.75" customHeight="1" x14ac:dyDescent="0.35">
      <c r="A14" s="242"/>
      <c r="B14" s="244"/>
      <c r="C14" s="242"/>
      <c r="D14" s="243"/>
      <c r="E14" s="243"/>
      <c r="F14" s="243"/>
      <c r="G14" s="243"/>
      <c r="H14" s="243"/>
      <c r="I14" s="244"/>
    </row>
    <row r="15" spans="1:9" s="3" customFormat="1" ht="13.5" x14ac:dyDescent="0.35"/>
    <row r="16" spans="1:9" s="92" customFormat="1" ht="33.75" customHeight="1" x14ac:dyDescent="0.45">
      <c r="A16" s="328" t="s">
        <v>163</v>
      </c>
      <c r="B16" s="329"/>
      <c r="C16" s="329"/>
      <c r="D16" s="329"/>
      <c r="E16" s="329"/>
      <c r="F16" s="329"/>
      <c r="G16" s="329"/>
      <c r="H16" s="329"/>
      <c r="I16" s="330"/>
    </row>
    <row r="17" spans="1:9" ht="15.75" customHeight="1" x14ac:dyDescent="0.4">
      <c r="A17" s="332" t="s">
        <v>4</v>
      </c>
      <c r="B17" s="334"/>
      <c r="C17" s="332" t="s">
        <v>162</v>
      </c>
      <c r="D17" s="333"/>
      <c r="E17" s="333"/>
      <c r="F17" s="333"/>
      <c r="G17" s="333"/>
      <c r="H17" s="333"/>
      <c r="I17" s="333"/>
    </row>
    <row r="18" spans="1:9" ht="15.75" customHeight="1" x14ac:dyDescent="0.4">
      <c r="A18" s="331" t="s">
        <v>430</v>
      </c>
      <c r="B18" s="238"/>
      <c r="C18" s="331" t="s">
        <v>429</v>
      </c>
      <c r="D18" s="237"/>
      <c r="E18" s="237"/>
      <c r="F18" s="237"/>
      <c r="G18" s="237"/>
      <c r="H18" s="237"/>
      <c r="I18" s="238"/>
    </row>
    <row r="19" spans="1:9" ht="15.75" customHeight="1" x14ac:dyDescent="0.4">
      <c r="A19" s="242"/>
      <c r="B19" s="244"/>
      <c r="C19" s="242"/>
      <c r="D19" s="243"/>
      <c r="E19" s="243"/>
      <c r="F19" s="243"/>
      <c r="G19" s="243"/>
      <c r="H19" s="243"/>
      <c r="I19" s="244"/>
    </row>
    <row r="20" spans="1:9" ht="15.75" customHeight="1" x14ac:dyDescent="0.4">
      <c r="A20" s="331" t="s">
        <v>431</v>
      </c>
      <c r="B20" s="238"/>
      <c r="C20" s="331" t="s">
        <v>432</v>
      </c>
      <c r="D20" s="237"/>
      <c r="E20" s="237"/>
      <c r="F20" s="237"/>
      <c r="G20" s="237"/>
      <c r="H20" s="237"/>
      <c r="I20" s="238"/>
    </row>
    <row r="21" spans="1:9" ht="15.75" customHeight="1" x14ac:dyDescent="0.4">
      <c r="A21" s="242"/>
      <c r="B21" s="244"/>
      <c r="C21" s="242"/>
      <c r="D21" s="243"/>
      <c r="E21" s="243"/>
      <c r="F21" s="243"/>
      <c r="G21" s="243"/>
      <c r="H21" s="243"/>
      <c r="I21" s="244"/>
    </row>
    <row r="22" spans="1:9" ht="15.75" customHeight="1" x14ac:dyDescent="0.4">
      <c r="A22" s="335"/>
      <c r="B22" s="238"/>
      <c r="C22" s="335"/>
      <c r="D22" s="237"/>
      <c r="E22" s="237"/>
      <c r="F22" s="237"/>
      <c r="G22" s="237"/>
      <c r="H22" s="237"/>
      <c r="I22" s="238"/>
    </row>
    <row r="23" spans="1:9" ht="15.75" customHeight="1" x14ac:dyDescent="0.4">
      <c r="A23" s="242"/>
      <c r="B23" s="244"/>
      <c r="C23" s="242"/>
      <c r="D23" s="243"/>
      <c r="E23" s="243"/>
      <c r="F23" s="243"/>
      <c r="G23" s="243"/>
      <c r="H23" s="243"/>
      <c r="I23" s="244"/>
    </row>
    <row r="24" spans="1:9" ht="15.75" customHeight="1" x14ac:dyDescent="0.4">
      <c r="A24" s="335"/>
      <c r="B24" s="238"/>
      <c r="C24" s="335"/>
      <c r="D24" s="237"/>
      <c r="E24" s="237"/>
      <c r="F24" s="237"/>
      <c r="G24" s="237"/>
      <c r="H24" s="237"/>
      <c r="I24" s="238"/>
    </row>
    <row r="25" spans="1:9" ht="15.75" customHeight="1" x14ac:dyDescent="0.4">
      <c r="A25" s="242"/>
      <c r="B25" s="244"/>
      <c r="C25" s="242"/>
      <c r="D25" s="243"/>
      <c r="E25" s="243"/>
      <c r="F25" s="243"/>
      <c r="G25" s="243"/>
      <c r="H25" s="243"/>
      <c r="I25" s="244"/>
    </row>
    <row r="26" spans="1:9" ht="15.75" customHeight="1" x14ac:dyDescent="0.4">
      <c r="A26" s="335"/>
      <c r="B26" s="238"/>
      <c r="C26" s="335"/>
      <c r="D26" s="237"/>
      <c r="E26" s="237"/>
      <c r="F26" s="237"/>
      <c r="G26" s="237"/>
      <c r="H26" s="237"/>
      <c r="I26" s="238"/>
    </row>
    <row r="27" spans="1:9" ht="15.75" customHeight="1" x14ac:dyDescent="0.4">
      <c r="A27" s="242"/>
      <c r="B27" s="244"/>
      <c r="C27" s="242"/>
      <c r="D27" s="243"/>
      <c r="E27" s="243"/>
      <c r="F27" s="243"/>
      <c r="G27" s="243"/>
      <c r="H27" s="243"/>
      <c r="I27" s="244"/>
    </row>
    <row r="28" spans="1:9" x14ac:dyDescent="0.4">
      <c r="A28" s="1"/>
    </row>
    <row r="29" spans="1:9" ht="36.75" customHeight="1" x14ac:dyDescent="0.4">
      <c r="A29" s="328" t="s">
        <v>408</v>
      </c>
      <c r="B29" s="329"/>
      <c r="C29" s="329"/>
      <c r="D29" s="329"/>
      <c r="E29" s="329"/>
      <c r="F29" s="329"/>
      <c r="G29" s="329"/>
      <c r="H29" s="329"/>
      <c r="I29" s="330"/>
    </row>
    <row r="64" spans="6:6" x14ac:dyDescent="0.4">
      <c r="F64" s="3"/>
    </row>
  </sheetData>
  <mergeCells count="24">
    <mergeCell ref="A17:B17"/>
    <mergeCell ref="C17:I17"/>
    <mergeCell ref="A6:B6"/>
    <mergeCell ref="C6:I6"/>
    <mergeCell ref="A7:B8"/>
    <mergeCell ref="C7:I8"/>
    <mergeCell ref="A9:B10"/>
    <mergeCell ref="C9:I10"/>
    <mergeCell ref="A11:B12"/>
    <mergeCell ref="C11:I12"/>
    <mergeCell ref="A13:B14"/>
    <mergeCell ref="C13:I14"/>
    <mergeCell ref="A16:I16"/>
    <mergeCell ref="A18:B19"/>
    <mergeCell ref="C18:I19"/>
    <mergeCell ref="A20:B21"/>
    <mergeCell ref="C20:I21"/>
    <mergeCell ref="A22:B23"/>
    <mergeCell ref="C22:I23"/>
    <mergeCell ref="A24:B25"/>
    <mergeCell ref="C24:I25"/>
    <mergeCell ref="A26:B27"/>
    <mergeCell ref="C26:I27"/>
    <mergeCell ref="A29:I29"/>
  </mergeCells>
  <pageMargins left="0.7" right="0.7" top="0.75" bottom="0.75" header="0.3" footer="0.3"/>
  <pageSetup paperSize="9" scale="87"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00B050"/>
  </sheetPr>
  <dimension ref="A1:O24"/>
  <sheetViews>
    <sheetView topLeftCell="A37" workbookViewId="0">
      <selection activeCell="I66" sqref="I66"/>
    </sheetView>
  </sheetViews>
  <sheetFormatPr defaultColWidth="8.86328125" defaultRowHeight="15" x14ac:dyDescent="0.4"/>
  <cols>
    <col min="1" max="1" width="36.73046875" style="160" customWidth="1"/>
    <col min="2" max="2" width="17.73046875" style="160" customWidth="1"/>
    <col min="3" max="3" width="30.86328125" style="160" customWidth="1"/>
    <col min="4" max="14" width="8.86328125" style="160"/>
    <col min="15" max="15" width="9" style="160" customWidth="1"/>
    <col min="16" max="16384" width="8.86328125" style="160"/>
  </cols>
  <sheetData>
    <row r="1" spans="1:15" x14ac:dyDescent="0.4">
      <c r="A1" s="2" t="str">
        <f>+'Cover Page'!$B$29</f>
        <v>Annual Performance Report 2022</v>
      </c>
      <c r="B1" s="2"/>
      <c r="C1" s="2" t="str">
        <f>+'Cover Page'!$B$33</f>
        <v>Battlefield Energy from Waste Facility</v>
      </c>
      <c r="D1" s="2"/>
      <c r="F1" s="2"/>
      <c r="G1" s="2"/>
    </row>
    <row r="2" spans="1:15" ht="10.15" customHeight="1" x14ac:dyDescent="0.4"/>
    <row r="3" spans="1:15" x14ac:dyDescent="0.4">
      <c r="A3" s="1" t="s">
        <v>374</v>
      </c>
      <c r="E3" s="139" t="s">
        <v>296</v>
      </c>
    </row>
    <row r="4" spans="1:15" ht="9.4" customHeight="1" x14ac:dyDescent="0.4"/>
    <row r="5" spans="1:15" x14ac:dyDescent="0.4">
      <c r="A5" s="336" t="s">
        <v>364</v>
      </c>
      <c r="B5" s="337"/>
      <c r="C5" s="337"/>
    </row>
    <row r="6" spans="1:15" ht="30" x14ac:dyDescent="0.4">
      <c r="A6" s="161" t="s">
        <v>365</v>
      </c>
      <c r="B6" s="165" t="s">
        <v>375</v>
      </c>
      <c r="C6" s="190">
        <v>97514</v>
      </c>
    </row>
    <row r="7" spans="1:15" ht="30" x14ac:dyDescent="0.4">
      <c r="A7" s="161" t="s">
        <v>366</v>
      </c>
      <c r="B7" s="165" t="s">
        <v>375</v>
      </c>
      <c r="C7" s="191">
        <f>C6/'Operational Data'!G21</f>
        <v>1.0385861918754813</v>
      </c>
    </row>
    <row r="8" spans="1:15" ht="30" x14ac:dyDescent="0.4">
      <c r="A8" s="169" t="s">
        <v>378</v>
      </c>
      <c r="B8" s="165" t="s">
        <v>375</v>
      </c>
      <c r="C8" s="191">
        <f>C6/'Operational Data'!G25</f>
        <v>1.6972239143677661</v>
      </c>
    </row>
    <row r="9" spans="1:15" ht="71.45" customHeight="1" x14ac:dyDescent="0.45">
      <c r="A9" s="161" t="s">
        <v>367</v>
      </c>
      <c r="B9" s="338" t="s">
        <v>440</v>
      </c>
      <c r="C9" s="339"/>
      <c r="E9" s="345" t="s">
        <v>386</v>
      </c>
      <c r="F9" s="344"/>
      <c r="G9" s="344"/>
      <c r="H9" s="344"/>
      <c r="I9" s="344"/>
      <c r="J9" s="344"/>
      <c r="K9" s="344"/>
      <c r="L9" s="344"/>
      <c r="M9" s="344"/>
      <c r="N9" s="344"/>
      <c r="O9" s="344"/>
    </row>
    <row r="10" spans="1:15" ht="8.65" customHeight="1" x14ac:dyDescent="0.4">
      <c r="A10" s="162"/>
      <c r="B10" s="163"/>
      <c r="C10" s="163"/>
    </row>
    <row r="11" spans="1:15" x14ac:dyDescent="0.4">
      <c r="A11" s="340" t="s">
        <v>368</v>
      </c>
      <c r="B11" s="337"/>
      <c r="C11" s="337"/>
    </row>
    <row r="12" spans="1:15" ht="33.4" customHeight="1" x14ac:dyDescent="0.4">
      <c r="A12" s="169" t="s">
        <v>379</v>
      </c>
      <c r="B12" s="165" t="s">
        <v>375</v>
      </c>
      <c r="C12" s="190">
        <v>3.5</v>
      </c>
    </row>
    <row r="13" spans="1:15" ht="77.099999999999994" customHeight="1" x14ac:dyDescent="0.45">
      <c r="A13" s="161" t="s">
        <v>369</v>
      </c>
      <c r="B13" s="341" t="s">
        <v>440</v>
      </c>
      <c r="C13" s="342"/>
      <c r="E13" s="343" t="s">
        <v>387</v>
      </c>
      <c r="F13" s="344"/>
      <c r="G13" s="344"/>
      <c r="H13" s="344"/>
      <c r="I13" s="344"/>
      <c r="J13" s="344"/>
      <c r="K13" s="344"/>
      <c r="L13" s="344"/>
      <c r="M13" s="344"/>
      <c r="N13" s="344"/>
      <c r="O13" s="344"/>
    </row>
    <row r="14" spans="1:15" ht="58.9" customHeight="1" x14ac:dyDescent="0.4">
      <c r="A14" s="169" t="s">
        <v>380</v>
      </c>
      <c r="B14" s="166" t="s">
        <v>376</v>
      </c>
      <c r="C14" s="190">
        <f>(C12*298)+C6</f>
        <v>98557</v>
      </c>
    </row>
    <row r="15" spans="1:15" ht="6.4" customHeight="1" x14ac:dyDescent="0.4">
      <c r="A15" s="162"/>
      <c r="B15" s="163"/>
      <c r="C15" s="163"/>
    </row>
    <row r="16" spans="1:15" ht="39" customHeight="1" x14ac:dyDescent="0.4">
      <c r="A16" s="336" t="s">
        <v>370</v>
      </c>
      <c r="B16" s="337"/>
      <c r="C16" s="337"/>
    </row>
    <row r="17" spans="1:15" ht="49.15" customHeight="1" x14ac:dyDescent="0.4">
      <c r="A17" s="161" t="s">
        <v>381</v>
      </c>
      <c r="B17" s="193">
        <v>0.51800000000000002</v>
      </c>
      <c r="C17" s="192">
        <f>'Operational Data'!G21*0.518</f>
        <v>48635.589799999994</v>
      </c>
    </row>
    <row r="18" spans="1:15" ht="103.15" customHeight="1" x14ac:dyDescent="0.45">
      <c r="A18" s="161" t="s">
        <v>382</v>
      </c>
      <c r="B18" s="341" t="s">
        <v>441</v>
      </c>
      <c r="C18" s="342"/>
      <c r="E18" s="343" t="s">
        <v>388</v>
      </c>
      <c r="F18" s="344"/>
      <c r="G18" s="344"/>
      <c r="H18" s="344"/>
      <c r="I18" s="344"/>
      <c r="J18" s="344"/>
      <c r="K18" s="344"/>
      <c r="L18" s="344"/>
      <c r="M18" s="344"/>
      <c r="N18" s="344"/>
      <c r="O18" s="344"/>
    </row>
    <row r="19" spans="1:15" ht="34.15" customHeight="1" x14ac:dyDescent="0.4">
      <c r="A19" s="161" t="s">
        <v>371</v>
      </c>
      <c r="B19" s="193">
        <v>0.51800000000000002</v>
      </c>
      <c r="C19" s="192">
        <f>'Operational Data'!G21*0.518</f>
        <v>48635.589799999994</v>
      </c>
    </row>
    <row r="20" spans="1:15" ht="92.45" customHeight="1" x14ac:dyDescent="0.45">
      <c r="A20" s="161" t="s">
        <v>372</v>
      </c>
      <c r="B20" s="341" t="s">
        <v>441</v>
      </c>
      <c r="C20" s="342"/>
      <c r="E20" s="343" t="s">
        <v>389</v>
      </c>
      <c r="F20" s="344"/>
      <c r="G20" s="344"/>
      <c r="H20" s="344"/>
      <c r="I20" s="344"/>
      <c r="J20" s="344"/>
      <c r="K20" s="344"/>
      <c r="L20" s="344"/>
      <c r="M20" s="344"/>
      <c r="N20" s="344"/>
      <c r="O20" s="344"/>
    </row>
    <row r="21" spans="1:15" ht="10.15" customHeight="1" x14ac:dyDescent="0.4"/>
    <row r="22" spans="1:15" x14ac:dyDescent="0.4">
      <c r="A22" s="160" t="s">
        <v>373</v>
      </c>
    </row>
    <row r="23" spans="1:15" x14ac:dyDescent="0.4">
      <c r="A23" s="300"/>
      <c r="B23" s="300"/>
      <c r="C23" s="300"/>
    </row>
    <row r="24" spans="1:15" ht="64.900000000000006" customHeight="1" x14ac:dyDescent="0.4">
      <c r="A24" s="300"/>
      <c r="B24" s="300"/>
      <c r="C24" s="300"/>
    </row>
  </sheetData>
  <mergeCells count="12">
    <mergeCell ref="E20:O20"/>
    <mergeCell ref="E18:O18"/>
    <mergeCell ref="E13:O13"/>
    <mergeCell ref="E9:O9"/>
    <mergeCell ref="B20:C20"/>
    <mergeCell ref="A23:C24"/>
    <mergeCell ref="A5:C5"/>
    <mergeCell ref="B9:C9"/>
    <mergeCell ref="A11:C11"/>
    <mergeCell ref="B13:C13"/>
    <mergeCell ref="A16:C16"/>
    <mergeCell ref="B18:C18"/>
  </mergeCells>
  <pageMargins left="0.7" right="0.7" top="0.75" bottom="0.75" header="0.3" footer="0.3"/>
  <pageSetup paperSize="9" orientation="portrait" r:id="rId1"/>
  <drawing r:id="rId2"/>
  <legacyDrawing r:id="rId3"/>
  <oleObjects>
    <mc:AlternateContent xmlns:mc="http://schemas.openxmlformats.org/markup-compatibility/2006">
      <mc:Choice Requires="x14">
        <oleObject progId="Acrobat Document" dvAspect="DVASPECT_ICON" shapeId="31745" r:id="rId4">
          <objectPr defaultSize="0" autoPict="0" r:id="rId5">
            <anchor moveWithCells="1">
              <from>
                <xdr:col>6</xdr:col>
                <xdr:colOff>57150</xdr:colOff>
                <xdr:row>1</xdr:row>
                <xdr:rowOff>38100</xdr:rowOff>
              </from>
              <to>
                <xdr:col>8</xdr:col>
                <xdr:colOff>361950</xdr:colOff>
                <xdr:row>7</xdr:row>
                <xdr:rowOff>323850</xdr:rowOff>
              </to>
            </anchor>
          </objectPr>
        </oleObject>
      </mc:Choice>
      <mc:Fallback>
        <oleObject progId="Acrobat Document" dvAspect="DVASPECT_ICON" shapeId="31745" r:id="rId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00B050"/>
  </sheetPr>
  <dimension ref="A1:N55"/>
  <sheetViews>
    <sheetView topLeftCell="A28" workbookViewId="0">
      <selection activeCell="I66" sqref="I66"/>
    </sheetView>
  </sheetViews>
  <sheetFormatPr defaultColWidth="9.265625" defaultRowHeight="15" x14ac:dyDescent="0.4"/>
  <cols>
    <col min="1" max="1" width="9.265625" style="2" customWidth="1"/>
    <col min="2" max="2" width="14.59765625" style="2" bestFit="1" customWidth="1"/>
    <col min="3" max="3" width="8.265625" style="2" customWidth="1"/>
    <col min="4" max="7" width="7.86328125" style="2" customWidth="1"/>
    <col min="8" max="8" width="9.265625" style="2" customWidth="1"/>
    <col min="9" max="9" width="20.59765625" style="2" customWidth="1"/>
    <col min="10" max="10" width="10.3984375" style="2" hidden="1" customWidth="1"/>
    <col min="11" max="16384" width="9.265625" style="2"/>
  </cols>
  <sheetData>
    <row r="1" spans="1:10" x14ac:dyDescent="0.4">
      <c r="A1" s="2" t="str">
        <f>+'Cover Page'!$B$29</f>
        <v>Annual Performance Report 2022</v>
      </c>
      <c r="H1" s="2" t="str">
        <f>+'Cover Page'!$B$33</f>
        <v>Battlefield Energy from Waste Facility</v>
      </c>
    </row>
    <row r="3" spans="1:10" x14ac:dyDescent="0.4">
      <c r="A3" s="1" t="s">
        <v>202</v>
      </c>
    </row>
    <row r="4" spans="1:10" x14ac:dyDescent="0.4">
      <c r="A4" s="1"/>
    </row>
    <row r="5" spans="1:10" s="3" customFormat="1" ht="21.75" customHeight="1" x14ac:dyDescent="0.35">
      <c r="A5" s="93" t="s">
        <v>195</v>
      </c>
      <c r="B5" s="94"/>
      <c r="C5" s="94"/>
      <c r="D5" s="94"/>
      <c r="E5" s="94"/>
      <c r="F5" s="94"/>
      <c r="G5" s="94"/>
      <c r="H5" s="94"/>
      <c r="I5" s="94"/>
      <c r="J5" s="95"/>
    </row>
    <row r="6" spans="1:10" s="3" customFormat="1" ht="15.75" customHeight="1" x14ac:dyDescent="0.35">
      <c r="A6" s="331" t="s">
        <v>409</v>
      </c>
      <c r="B6" s="237"/>
      <c r="C6" s="237"/>
      <c r="D6" s="237"/>
      <c r="E6" s="237"/>
      <c r="F6" s="237"/>
      <c r="G6" s="237"/>
      <c r="H6" s="237"/>
      <c r="I6" s="237"/>
      <c r="J6" s="238"/>
    </row>
    <row r="7" spans="1:10" s="3" customFormat="1" ht="15.75" customHeight="1" x14ac:dyDescent="0.35">
      <c r="A7" s="242"/>
      <c r="B7" s="243"/>
      <c r="C7" s="243"/>
      <c r="D7" s="243"/>
      <c r="E7" s="243"/>
      <c r="F7" s="243"/>
      <c r="G7" s="243"/>
      <c r="H7" s="243"/>
      <c r="I7" s="243"/>
      <c r="J7" s="244"/>
    </row>
    <row r="8" spans="1:10" s="3" customFormat="1" ht="15.75" customHeight="1" x14ac:dyDescent="0.35">
      <c r="A8" s="364"/>
      <c r="B8" s="229"/>
      <c r="C8" s="229"/>
      <c r="D8" s="229"/>
      <c r="E8" s="229"/>
      <c r="F8" s="229"/>
      <c r="G8" s="229"/>
      <c r="H8" s="229"/>
      <c r="I8" s="229"/>
      <c r="J8" s="230"/>
    </row>
    <row r="9" spans="1:10" s="3" customFormat="1" ht="15.75" customHeight="1" x14ac:dyDescent="0.35">
      <c r="A9" s="234"/>
      <c r="B9" s="235"/>
      <c r="C9" s="235"/>
      <c r="D9" s="235"/>
      <c r="E9" s="235"/>
      <c r="F9" s="235"/>
      <c r="G9" s="235"/>
      <c r="H9" s="235"/>
      <c r="I9" s="235"/>
      <c r="J9" s="236"/>
    </row>
    <row r="10" spans="1:10" s="3" customFormat="1" ht="15.75" customHeight="1" x14ac:dyDescent="0.35">
      <c r="A10" s="364"/>
      <c r="B10" s="229"/>
      <c r="C10" s="229"/>
      <c r="D10" s="229"/>
      <c r="E10" s="229"/>
      <c r="F10" s="229"/>
      <c r="G10" s="229"/>
      <c r="H10" s="229"/>
      <c r="I10" s="229"/>
      <c r="J10" s="230"/>
    </row>
    <row r="11" spans="1:10" s="3" customFormat="1" ht="15.75" customHeight="1" x14ac:dyDescent="0.35">
      <c r="A11" s="234"/>
      <c r="B11" s="235"/>
      <c r="C11" s="235"/>
      <c r="D11" s="235"/>
      <c r="E11" s="235"/>
      <c r="F11" s="235"/>
      <c r="G11" s="235"/>
      <c r="H11" s="235"/>
      <c r="I11" s="235"/>
      <c r="J11" s="236"/>
    </row>
    <row r="12" spans="1:10" s="3" customFormat="1" ht="13.5" x14ac:dyDescent="0.35"/>
    <row r="13" spans="1:10" s="92" customFormat="1" ht="33.75" customHeight="1" x14ac:dyDescent="0.45">
      <c r="A13" s="328" t="s">
        <v>196</v>
      </c>
      <c r="B13" s="329"/>
      <c r="C13" s="329"/>
      <c r="D13" s="329"/>
      <c r="E13" s="329"/>
      <c r="F13" s="329"/>
      <c r="G13" s="329"/>
      <c r="H13" s="329"/>
      <c r="I13" s="329"/>
      <c r="J13" s="330"/>
    </row>
    <row r="14" spans="1:10" ht="15.75" customHeight="1" x14ac:dyDescent="0.4">
      <c r="A14" s="332" t="s">
        <v>203</v>
      </c>
      <c r="B14" s="334"/>
      <c r="C14" s="332" t="s">
        <v>162</v>
      </c>
      <c r="D14" s="333"/>
      <c r="E14" s="333"/>
      <c r="F14" s="333"/>
      <c r="G14" s="333"/>
      <c r="H14" s="333"/>
      <c r="I14" s="333"/>
      <c r="J14" s="333"/>
    </row>
    <row r="15" spans="1:10" ht="15.75" customHeight="1" x14ac:dyDescent="0.4">
      <c r="A15" s="364"/>
      <c r="B15" s="230"/>
      <c r="C15" s="335"/>
      <c r="D15" s="237"/>
      <c r="E15" s="237"/>
      <c r="F15" s="237"/>
      <c r="G15" s="237"/>
      <c r="H15" s="237"/>
      <c r="I15" s="237"/>
      <c r="J15" s="238"/>
    </row>
    <row r="16" spans="1:10" ht="15.75" customHeight="1" x14ac:dyDescent="0.4">
      <c r="A16" s="234"/>
      <c r="B16" s="236"/>
      <c r="C16" s="242"/>
      <c r="D16" s="243"/>
      <c r="E16" s="243"/>
      <c r="F16" s="243"/>
      <c r="G16" s="243"/>
      <c r="H16" s="243"/>
      <c r="I16" s="243"/>
      <c r="J16" s="244"/>
    </row>
    <row r="17" spans="1:14" ht="15.75" customHeight="1" x14ac:dyDescent="0.4">
      <c r="A17" s="335"/>
      <c r="B17" s="238"/>
      <c r="C17" s="335"/>
      <c r="D17" s="237"/>
      <c r="E17" s="237"/>
      <c r="F17" s="237"/>
      <c r="G17" s="237"/>
      <c r="H17" s="237"/>
      <c r="I17" s="237"/>
      <c r="J17" s="238"/>
    </row>
    <row r="18" spans="1:14" ht="15.75" customHeight="1" x14ac:dyDescent="0.4">
      <c r="A18" s="242"/>
      <c r="B18" s="244"/>
      <c r="C18" s="242"/>
      <c r="D18" s="243"/>
      <c r="E18" s="243"/>
      <c r="F18" s="243"/>
      <c r="G18" s="243"/>
      <c r="H18" s="243"/>
      <c r="I18" s="243"/>
      <c r="J18" s="244"/>
    </row>
    <row r="19" spans="1:14" ht="15.75" customHeight="1" x14ac:dyDescent="0.4">
      <c r="A19" s="335"/>
      <c r="B19" s="238"/>
      <c r="C19" s="335"/>
      <c r="D19" s="237"/>
      <c r="E19" s="237"/>
      <c r="F19" s="237"/>
      <c r="G19" s="237"/>
      <c r="H19" s="237"/>
      <c r="I19" s="237"/>
      <c r="J19" s="238"/>
    </row>
    <row r="20" spans="1:14" ht="15.75" customHeight="1" x14ac:dyDescent="0.4">
      <c r="A20" s="242"/>
      <c r="B20" s="244"/>
      <c r="C20" s="242"/>
      <c r="D20" s="243"/>
      <c r="E20" s="243"/>
      <c r="F20" s="243"/>
      <c r="G20" s="243"/>
      <c r="H20" s="243"/>
      <c r="I20" s="243"/>
      <c r="J20" s="244"/>
    </row>
    <row r="21" spans="1:14" ht="15.75" customHeight="1" x14ac:dyDescent="0.4">
      <c r="A21" s="335"/>
      <c r="B21" s="238"/>
      <c r="C21" s="335"/>
      <c r="D21" s="237"/>
      <c r="E21" s="237"/>
      <c r="F21" s="237"/>
      <c r="G21" s="237"/>
      <c r="H21" s="237"/>
      <c r="I21" s="237"/>
      <c r="J21" s="238"/>
    </row>
    <row r="22" spans="1:14" ht="15.75" customHeight="1" x14ac:dyDescent="0.4">
      <c r="A22" s="242"/>
      <c r="B22" s="244"/>
      <c r="C22" s="242"/>
      <c r="D22" s="243"/>
      <c r="E22" s="243"/>
      <c r="F22" s="243"/>
      <c r="G22" s="243"/>
      <c r="H22" s="243"/>
      <c r="I22" s="243"/>
      <c r="J22" s="244"/>
    </row>
    <row r="23" spans="1:14" ht="15.75" customHeight="1" x14ac:dyDescent="0.4">
      <c r="A23" s="335"/>
      <c r="B23" s="238"/>
      <c r="C23" s="335"/>
      <c r="D23" s="237"/>
      <c r="E23" s="237"/>
      <c r="F23" s="237"/>
      <c r="G23" s="237"/>
      <c r="H23" s="237"/>
      <c r="I23" s="237"/>
      <c r="J23" s="238"/>
    </row>
    <row r="24" spans="1:14" ht="15.75" customHeight="1" x14ac:dyDescent="0.4">
      <c r="A24" s="242"/>
      <c r="B24" s="244"/>
      <c r="C24" s="242"/>
      <c r="D24" s="243"/>
      <c r="E24" s="243"/>
      <c r="F24" s="243"/>
      <c r="G24" s="243"/>
      <c r="H24" s="243"/>
      <c r="I24" s="243"/>
      <c r="J24" s="244"/>
    </row>
    <row r="26" spans="1:14" x14ac:dyDescent="0.4">
      <c r="A26" s="16"/>
      <c r="B26" s="16"/>
      <c r="C26" s="16"/>
      <c r="D26" s="16"/>
      <c r="E26" s="16"/>
      <c r="F26" s="16"/>
      <c r="G26" s="16"/>
      <c r="H26" s="16"/>
      <c r="I26" s="16"/>
      <c r="J26" s="16"/>
    </row>
    <row r="27" spans="1:14" s="111" customFormat="1" ht="16.5" customHeight="1" x14ac:dyDescent="0.4">
      <c r="A27" s="363" t="s">
        <v>209</v>
      </c>
      <c r="B27" s="363"/>
      <c r="C27" s="363"/>
      <c r="D27" s="363"/>
      <c r="E27" s="363"/>
      <c r="F27" s="363"/>
      <c r="G27" s="363"/>
      <c r="H27" s="363"/>
      <c r="I27" s="363"/>
      <c r="J27" s="363"/>
    </row>
    <row r="28" spans="1:14" s="16" customFormat="1" ht="17.25" customHeight="1" x14ac:dyDescent="0.35">
      <c r="A28" s="357" t="s">
        <v>207</v>
      </c>
      <c r="B28" s="358"/>
      <c r="C28" s="354" t="s">
        <v>198</v>
      </c>
      <c r="D28" s="311" t="s">
        <v>204</v>
      </c>
      <c r="E28" s="311"/>
      <c r="F28" s="311"/>
      <c r="G28" s="311"/>
      <c r="H28" s="311"/>
      <c r="I28" s="311"/>
      <c r="J28" s="311"/>
    </row>
    <row r="29" spans="1:14" s="16" customFormat="1" ht="17.25" customHeight="1" x14ac:dyDescent="0.35">
      <c r="A29" s="359"/>
      <c r="B29" s="360"/>
      <c r="C29" s="355"/>
      <c r="D29" s="311" t="s">
        <v>205</v>
      </c>
      <c r="E29" s="311"/>
      <c r="F29" s="311"/>
      <c r="G29" s="311"/>
      <c r="H29" s="311"/>
      <c r="I29" s="311" t="s">
        <v>93</v>
      </c>
      <c r="J29" s="311"/>
    </row>
    <row r="30" spans="1:14" s="16" customFormat="1" ht="17.25" customHeight="1" x14ac:dyDescent="0.35">
      <c r="A30" s="361"/>
      <c r="B30" s="362"/>
      <c r="C30" s="356"/>
      <c r="D30" s="171" t="s">
        <v>35</v>
      </c>
      <c r="E30" s="171" t="s">
        <v>36</v>
      </c>
      <c r="F30" s="171" t="s">
        <v>37</v>
      </c>
      <c r="G30" s="171" t="s">
        <v>38</v>
      </c>
      <c r="H30" s="171" t="s">
        <v>200</v>
      </c>
      <c r="I30" s="172"/>
      <c r="J30" s="173"/>
    </row>
    <row r="31" spans="1:14" s="78" customFormat="1" ht="38.1" customHeight="1" x14ac:dyDescent="0.35">
      <c r="A31" s="348" t="s">
        <v>339</v>
      </c>
      <c r="B31" s="256"/>
      <c r="C31" s="112" t="s">
        <v>208</v>
      </c>
      <c r="D31" s="186">
        <v>2.83</v>
      </c>
      <c r="E31" s="186">
        <v>2.64</v>
      </c>
      <c r="F31" s="186">
        <v>2.5099999999999998</v>
      </c>
      <c r="G31" s="186">
        <v>4.38</v>
      </c>
      <c r="H31" s="186">
        <f>AVERAGE(D31:G31)</f>
        <v>3.09</v>
      </c>
      <c r="I31" s="350"/>
      <c r="J31" s="351"/>
      <c r="M31" s="16"/>
      <c r="N31" s="16"/>
    </row>
    <row r="32" spans="1:14" s="78" customFormat="1" ht="38.1" hidden="1" customHeight="1" x14ac:dyDescent="0.35">
      <c r="A32" s="349" t="s">
        <v>360</v>
      </c>
      <c r="B32" s="256"/>
      <c r="C32" s="108" t="s">
        <v>294</v>
      </c>
      <c r="D32" s="347"/>
      <c r="E32" s="347"/>
      <c r="F32" s="347"/>
      <c r="G32" s="347"/>
      <c r="H32" s="347"/>
      <c r="I32" s="350"/>
      <c r="J32" s="351"/>
      <c r="M32" s="16"/>
      <c r="N32" s="16"/>
    </row>
    <row r="33" spans="1:14" s="78" customFormat="1" ht="38.1" customHeight="1" x14ac:dyDescent="0.35">
      <c r="A33" s="256" t="s">
        <v>295</v>
      </c>
      <c r="B33" s="256"/>
      <c r="C33" s="108" t="s">
        <v>206</v>
      </c>
      <c r="D33" s="347"/>
      <c r="E33" s="347"/>
      <c r="F33" s="347"/>
      <c r="G33" s="347"/>
      <c r="H33" s="347"/>
      <c r="I33" s="352"/>
      <c r="J33" s="353"/>
      <c r="M33" s="16"/>
      <c r="N33" s="16"/>
    </row>
    <row r="34" spans="1:14" s="78" customFormat="1" ht="38.1" customHeight="1" x14ac:dyDescent="0.45">
      <c r="A34" s="348" t="s">
        <v>336</v>
      </c>
      <c r="B34" s="256"/>
      <c r="C34" s="108" t="s">
        <v>206</v>
      </c>
      <c r="D34" s="347"/>
      <c r="E34" s="347"/>
      <c r="F34" s="347"/>
      <c r="G34" s="347"/>
      <c r="H34" s="347"/>
      <c r="I34" s="350"/>
      <c r="J34" s="351"/>
    </row>
    <row r="36" spans="1:14" x14ac:dyDescent="0.4">
      <c r="A36" s="257" t="s">
        <v>210</v>
      </c>
      <c r="B36" s="257"/>
      <c r="C36" s="257"/>
      <c r="D36" s="257"/>
      <c r="E36" s="257"/>
      <c r="F36" s="257"/>
      <c r="G36" s="257"/>
      <c r="H36" s="257"/>
      <c r="I36" s="257"/>
      <c r="J36" s="257"/>
    </row>
    <row r="37" spans="1:14" x14ac:dyDescent="0.4">
      <c r="A37" s="346"/>
      <c r="B37" s="346"/>
      <c r="C37" s="346"/>
      <c r="D37" s="346"/>
      <c r="E37" s="346"/>
      <c r="F37" s="346"/>
      <c r="G37" s="346"/>
      <c r="H37" s="346"/>
      <c r="I37" s="346"/>
      <c r="J37" s="346"/>
    </row>
    <row r="38" spans="1:14" x14ac:dyDescent="0.4">
      <c r="A38" s="346"/>
      <c r="B38" s="346"/>
      <c r="C38" s="346"/>
      <c r="D38" s="346"/>
      <c r="E38" s="346"/>
      <c r="F38" s="346"/>
      <c r="G38" s="346"/>
      <c r="H38" s="346"/>
      <c r="I38" s="346"/>
      <c r="J38" s="346"/>
    </row>
    <row r="39" spans="1:14" x14ac:dyDescent="0.4">
      <c r="A39" s="346"/>
      <c r="B39" s="346"/>
      <c r="C39" s="346"/>
      <c r="D39" s="346"/>
      <c r="E39" s="346"/>
      <c r="F39" s="346"/>
      <c r="G39" s="346"/>
      <c r="H39" s="346"/>
      <c r="I39" s="346"/>
      <c r="J39" s="346"/>
    </row>
    <row r="40" spans="1:14" x14ac:dyDescent="0.4">
      <c r="A40" s="346"/>
      <c r="B40" s="346"/>
      <c r="C40" s="346"/>
      <c r="D40" s="346"/>
      <c r="E40" s="346"/>
      <c r="F40" s="346"/>
      <c r="G40" s="346"/>
      <c r="H40" s="346"/>
      <c r="I40" s="346"/>
      <c r="J40" s="346"/>
    </row>
    <row r="41" spans="1:14" x14ac:dyDescent="0.4">
      <c r="A41" s="346"/>
      <c r="B41" s="346"/>
      <c r="C41" s="346"/>
      <c r="D41" s="346"/>
      <c r="E41" s="346"/>
      <c r="F41" s="346"/>
      <c r="G41" s="346"/>
      <c r="H41" s="346"/>
      <c r="I41" s="346"/>
      <c r="J41" s="346"/>
    </row>
    <row r="42" spans="1:14" x14ac:dyDescent="0.4">
      <c r="A42" s="346"/>
      <c r="B42" s="346"/>
      <c r="C42" s="346"/>
      <c r="D42" s="346"/>
      <c r="E42" s="346"/>
      <c r="F42" s="346"/>
      <c r="G42" s="346"/>
      <c r="H42" s="346"/>
      <c r="I42" s="346"/>
      <c r="J42" s="346"/>
    </row>
    <row r="55" spans="9:9" x14ac:dyDescent="0.4">
      <c r="I55" s="3"/>
    </row>
  </sheetData>
  <mergeCells count="35">
    <mergeCell ref="A17:B18"/>
    <mergeCell ref="C17:J18"/>
    <mergeCell ref="A19:B20"/>
    <mergeCell ref="C19:J20"/>
    <mergeCell ref="A13:J13"/>
    <mergeCell ref="A14:B14"/>
    <mergeCell ref="C14:J14"/>
    <mergeCell ref="A6:J7"/>
    <mergeCell ref="A8:J9"/>
    <mergeCell ref="A10:J11"/>
    <mergeCell ref="A15:B16"/>
    <mergeCell ref="C15:J16"/>
    <mergeCell ref="C28:C30"/>
    <mergeCell ref="A28:B30"/>
    <mergeCell ref="A21:B22"/>
    <mergeCell ref="C21:J22"/>
    <mergeCell ref="A23:B24"/>
    <mergeCell ref="C23:J24"/>
    <mergeCell ref="D29:H29"/>
    <mergeCell ref="I29:J29"/>
    <mergeCell ref="D28:J28"/>
    <mergeCell ref="A27:J27"/>
    <mergeCell ref="A37:J42"/>
    <mergeCell ref="D34:H34"/>
    <mergeCell ref="A36:J36"/>
    <mergeCell ref="A31:B31"/>
    <mergeCell ref="A32:B32"/>
    <mergeCell ref="A33:B33"/>
    <mergeCell ref="A34:B34"/>
    <mergeCell ref="D32:H32"/>
    <mergeCell ref="I31:J31"/>
    <mergeCell ref="I32:J32"/>
    <mergeCell ref="I33:J33"/>
    <mergeCell ref="I34:J34"/>
    <mergeCell ref="D33:H33"/>
  </mergeCells>
  <pageMargins left="0.7" right="0.7" top="0.75" bottom="0.75" header="0.3" footer="0.3"/>
  <pageSetup paperSize="9" scale="87"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00B050"/>
  </sheetPr>
  <dimension ref="A1:P65"/>
  <sheetViews>
    <sheetView topLeftCell="A19" workbookViewId="0">
      <selection activeCell="I66" sqref="I66"/>
    </sheetView>
  </sheetViews>
  <sheetFormatPr defaultColWidth="9.265625" defaultRowHeight="15" x14ac:dyDescent="0.4"/>
  <cols>
    <col min="1" max="1" width="9.265625" style="2" customWidth="1"/>
    <col min="2" max="2" width="14.59765625" style="2" bestFit="1" customWidth="1"/>
    <col min="3" max="9" width="9.265625" style="2"/>
    <col min="10" max="10" width="11.59765625" style="2" customWidth="1"/>
    <col min="11" max="16384" width="9.265625" style="2"/>
  </cols>
  <sheetData>
    <row r="1" spans="1:10" x14ac:dyDescent="0.4">
      <c r="A1" s="2" t="str">
        <f>+'Cover Page'!$B$29</f>
        <v>Annual Performance Report 2022</v>
      </c>
      <c r="F1" s="2" t="str">
        <f>+'Cover Page'!$B$33</f>
        <v>Battlefield Energy from Waste Facility</v>
      </c>
    </row>
    <row r="3" spans="1:10" x14ac:dyDescent="0.4">
      <c r="A3" s="1" t="s">
        <v>194</v>
      </c>
    </row>
    <row r="4" spans="1:10" x14ac:dyDescent="0.4">
      <c r="A4" s="1"/>
    </row>
    <row r="5" spans="1:10" s="3" customFormat="1" ht="21.75" customHeight="1" x14ac:dyDescent="0.35">
      <c r="A5" s="93" t="s">
        <v>195</v>
      </c>
      <c r="B5" s="94"/>
      <c r="C5" s="94"/>
      <c r="D5" s="94"/>
      <c r="E5" s="94"/>
      <c r="F5" s="94"/>
      <c r="G5" s="94"/>
      <c r="H5" s="94"/>
      <c r="I5" s="94"/>
      <c r="J5" s="95"/>
    </row>
    <row r="6" spans="1:10" s="3" customFormat="1" ht="15.75" customHeight="1" x14ac:dyDescent="0.35">
      <c r="A6" s="331" t="s">
        <v>410</v>
      </c>
      <c r="B6" s="237"/>
      <c r="C6" s="237"/>
      <c r="D6" s="237"/>
      <c r="E6" s="237"/>
      <c r="F6" s="237"/>
      <c r="G6" s="237"/>
      <c r="H6" s="237"/>
      <c r="I6" s="237"/>
      <c r="J6" s="238"/>
    </row>
    <row r="7" spans="1:10" s="3" customFormat="1" ht="15.75" customHeight="1" x14ac:dyDescent="0.35">
      <c r="A7" s="242"/>
      <c r="B7" s="243"/>
      <c r="C7" s="243"/>
      <c r="D7" s="243"/>
      <c r="E7" s="243"/>
      <c r="F7" s="243"/>
      <c r="G7" s="243"/>
      <c r="H7" s="243"/>
      <c r="I7" s="243"/>
      <c r="J7" s="244"/>
    </row>
    <row r="8" spans="1:10" s="3" customFormat="1" ht="15.75" customHeight="1" x14ac:dyDescent="0.35">
      <c r="A8" s="364"/>
      <c r="B8" s="229"/>
      <c r="C8" s="229"/>
      <c r="D8" s="229"/>
      <c r="E8" s="229"/>
      <c r="F8" s="229"/>
      <c r="G8" s="229"/>
      <c r="H8" s="229"/>
      <c r="I8" s="229"/>
      <c r="J8" s="230"/>
    </row>
    <row r="9" spans="1:10" s="3" customFormat="1" ht="15.75" customHeight="1" x14ac:dyDescent="0.35">
      <c r="A9" s="234"/>
      <c r="B9" s="235"/>
      <c r="C9" s="235"/>
      <c r="D9" s="235"/>
      <c r="E9" s="235"/>
      <c r="F9" s="235"/>
      <c r="G9" s="235"/>
      <c r="H9" s="235"/>
      <c r="I9" s="235"/>
      <c r="J9" s="236"/>
    </row>
    <row r="10" spans="1:10" s="3" customFormat="1" ht="15.75" customHeight="1" x14ac:dyDescent="0.35">
      <c r="A10" s="364"/>
      <c r="B10" s="229"/>
      <c r="C10" s="229"/>
      <c r="D10" s="229"/>
      <c r="E10" s="229"/>
      <c r="F10" s="229"/>
      <c r="G10" s="229"/>
      <c r="H10" s="229"/>
      <c r="I10" s="229"/>
      <c r="J10" s="230"/>
    </row>
    <row r="11" spans="1:10" s="3" customFormat="1" ht="15.75" customHeight="1" x14ac:dyDescent="0.35">
      <c r="A11" s="234"/>
      <c r="B11" s="235"/>
      <c r="C11" s="235"/>
      <c r="D11" s="235"/>
      <c r="E11" s="235"/>
      <c r="F11" s="235"/>
      <c r="G11" s="235"/>
      <c r="H11" s="235"/>
      <c r="I11" s="235"/>
      <c r="J11" s="236"/>
    </row>
    <row r="12" spans="1:10" s="3" customFormat="1" ht="13.5" x14ac:dyDescent="0.35"/>
    <row r="13" spans="1:10" s="92" customFormat="1" ht="33.75" customHeight="1" x14ac:dyDescent="0.45">
      <c r="A13" s="328" t="s">
        <v>196</v>
      </c>
      <c r="B13" s="329"/>
      <c r="C13" s="329"/>
      <c r="D13" s="329"/>
      <c r="E13" s="329"/>
      <c r="F13" s="329"/>
      <c r="G13" s="329"/>
      <c r="H13" s="329"/>
      <c r="I13" s="329"/>
      <c r="J13" s="330"/>
    </row>
    <row r="14" spans="1:10" ht="15.75" customHeight="1" x14ac:dyDescent="0.4">
      <c r="A14" s="332" t="s">
        <v>203</v>
      </c>
      <c r="B14" s="334"/>
      <c r="C14" s="332" t="s">
        <v>162</v>
      </c>
      <c r="D14" s="333"/>
      <c r="E14" s="333"/>
      <c r="F14" s="333"/>
      <c r="G14" s="333"/>
      <c r="H14" s="333"/>
      <c r="I14" s="333"/>
      <c r="J14" s="333"/>
    </row>
    <row r="15" spans="1:10" ht="15.75" customHeight="1" x14ac:dyDescent="0.4">
      <c r="A15" s="364"/>
      <c r="B15" s="230"/>
      <c r="C15" s="335"/>
      <c r="D15" s="237"/>
      <c r="E15" s="237"/>
      <c r="F15" s="237"/>
      <c r="G15" s="237"/>
      <c r="H15" s="237"/>
      <c r="I15" s="237"/>
      <c r="J15" s="238"/>
    </row>
    <row r="16" spans="1:10" ht="15.75" customHeight="1" x14ac:dyDescent="0.4">
      <c r="A16" s="234"/>
      <c r="B16" s="236"/>
      <c r="C16" s="242"/>
      <c r="D16" s="243"/>
      <c r="E16" s="243"/>
      <c r="F16" s="243"/>
      <c r="G16" s="243"/>
      <c r="H16" s="243"/>
      <c r="I16" s="243"/>
      <c r="J16" s="244"/>
    </row>
    <row r="17" spans="1:16" ht="15.75" customHeight="1" x14ac:dyDescent="0.4">
      <c r="A17" s="335"/>
      <c r="B17" s="238"/>
      <c r="C17" s="335"/>
      <c r="D17" s="237"/>
      <c r="E17" s="237"/>
      <c r="F17" s="237"/>
      <c r="G17" s="237"/>
      <c r="H17" s="237"/>
      <c r="I17" s="237"/>
      <c r="J17" s="238"/>
    </row>
    <row r="18" spans="1:16" ht="15.75" customHeight="1" x14ac:dyDescent="0.4">
      <c r="A18" s="242"/>
      <c r="B18" s="244"/>
      <c r="C18" s="242"/>
      <c r="D18" s="243"/>
      <c r="E18" s="243"/>
      <c r="F18" s="243"/>
      <c r="G18" s="243"/>
      <c r="H18" s="243"/>
      <c r="I18" s="243"/>
      <c r="J18" s="244"/>
    </row>
    <row r="19" spans="1:16" ht="15.75" customHeight="1" x14ac:dyDescent="0.4">
      <c r="A19" s="335"/>
      <c r="B19" s="238"/>
      <c r="C19" s="335"/>
      <c r="D19" s="237"/>
      <c r="E19" s="237"/>
      <c r="F19" s="237"/>
      <c r="G19" s="237"/>
      <c r="H19" s="237"/>
      <c r="I19" s="237"/>
      <c r="J19" s="238"/>
    </row>
    <row r="20" spans="1:16" ht="15.75" customHeight="1" x14ac:dyDescent="0.4">
      <c r="A20" s="242"/>
      <c r="B20" s="244"/>
      <c r="C20" s="242"/>
      <c r="D20" s="243"/>
      <c r="E20" s="243"/>
      <c r="F20" s="243"/>
      <c r="G20" s="243"/>
      <c r="H20" s="243"/>
      <c r="I20" s="243"/>
      <c r="J20" s="244"/>
    </row>
    <row r="22" spans="1:16" ht="22.5" customHeight="1" x14ac:dyDescent="0.4">
      <c r="A22" s="371" t="s">
        <v>304</v>
      </c>
      <c r="B22" s="372"/>
      <c r="C22" s="372"/>
      <c r="D22" s="372"/>
      <c r="E22" s="372"/>
      <c r="F22" s="372"/>
      <c r="G22" s="372"/>
      <c r="H22" s="372"/>
      <c r="I22" s="372"/>
      <c r="J22" s="372"/>
    </row>
    <row r="23" spans="1:16" ht="19.5" customHeight="1" x14ac:dyDescent="0.4">
      <c r="A23" s="373" t="s">
        <v>113</v>
      </c>
      <c r="B23" s="374"/>
      <c r="C23" s="375"/>
      <c r="D23" s="376" t="s">
        <v>197</v>
      </c>
      <c r="E23" s="377"/>
      <c r="F23" s="378"/>
      <c r="G23" s="107" t="s">
        <v>198</v>
      </c>
      <c r="H23" s="107" t="s">
        <v>199</v>
      </c>
      <c r="I23" s="107" t="s">
        <v>201</v>
      </c>
      <c r="J23" s="107" t="s">
        <v>200</v>
      </c>
    </row>
    <row r="24" spans="1:16" ht="15.6" customHeight="1" x14ac:dyDescent="0.4">
      <c r="A24" s="368" t="s">
        <v>411</v>
      </c>
      <c r="B24" s="369"/>
      <c r="C24" s="370"/>
      <c r="D24" s="365" t="s">
        <v>419</v>
      </c>
      <c r="E24" s="366"/>
      <c r="F24" s="367"/>
      <c r="G24" s="179">
        <v>500</v>
      </c>
      <c r="H24" s="109"/>
      <c r="I24" s="188">
        <f>MAX(L24:P24)</f>
        <v>66</v>
      </c>
      <c r="J24" s="188">
        <f>AVERAGE(L24:P24)</f>
        <v>35.799999999999997</v>
      </c>
      <c r="L24" s="2">
        <v>52</v>
      </c>
      <c r="M24" s="2">
        <v>66</v>
      </c>
      <c r="N24" s="2">
        <v>1</v>
      </c>
      <c r="O24" s="2">
        <v>26</v>
      </c>
      <c r="P24" s="2">
        <v>34</v>
      </c>
    </row>
    <row r="25" spans="1:16" x14ac:dyDescent="0.4">
      <c r="A25" s="368" t="s">
        <v>412</v>
      </c>
      <c r="B25" s="369"/>
      <c r="C25" s="370"/>
      <c r="D25" s="365" t="s">
        <v>419</v>
      </c>
      <c r="E25" s="366"/>
      <c r="F25" s="367"/>
      <c r="G25" s="179">
        <v>1000</v>
      </c>
      <c r="H25" s="109"/>
      <c r="I25" s="188">
        <f t="shared" ref="I25:I31" si="0">MAX(L25:P25)</f>
        <v>453</v>
      </c>
      <c r="J25" s="188">
        <f>AVERAGE(L25:P25)</f>
        <v>142.80000000000001</v>
      </c>
      <c r="L25" s="2">
        <v>453</v>
      </c>
      <c r="M25" s="2">
        <v>143</v>
      </c>
      <c r="N25" s="2">
        <v>11</v>
      </c>
      <c r="O25" s="2">
        <v>49</v>
      </c>
      <c r="P25" s="2">
        <v>58</v>
      </c>
    </row>
    <row r="26" spans="1:16" x14ac:dyDescent="0.4">
      <c r="A26" s="368" t="s">
        <v>413</v>
      </c>
      <c r="B26" s="369"/>
      <c r="C26" s="370"/>
      <c r="D26" s="365" t="s">
        <v>419</v>
      </c>
      <c r="E26" s="366"/>
      <c r="F26" s="367"/>
      <c r="G26" s="180" t="s">
        <v>420</v>
      </c>
      <c r="H26" s="109"/>
      <c r="I26" s="188">
        <f t="shared" si="0"/>
        <v>8.6</v>
      </c>
      <c r="J26" s="188">
        <f t="shared" ref="J26:J31" si="1">AVERAGE(L26:P26)</f>
        <v>7.2200000000000006</v>
      </c>
      <c r="L26" s="2">
        <v>7</v>
      </c>
      <c r="M26" s="2">
        <v>7.3</v>
      </c>
      <c r="N26" s="2">
        <v>6.7</v>
      </c>
      <c r="O26" s="2">
        <v>6.5</v>
      </c>
      <c r="P26" s="2">
        <v>8.6</v>
      </c>
    </row>
    <row r="27" spans="1:16" x14ac:dyDescent="0.4">
      <c r="A27" s="368" t="s">
        <v>414</v>
      </c>
      <c r="B27" s="369"/>
      <c r="C27" s="370"/>
      <c r="D27" s="365" t="s">
        <v>419</v>
      </c>
      <c r="E27" s="366"/>
      <c r="F27" s="367"/>
      <c r="G27" s="179">
        <v>1</v>
      </c>
      <c r="H27" s="109"/>
      <c r="I27" s="188">
        <f t="shared" si="0"/>
        <v>0.09</v>
      </c>
      <c r="J27" s="188">
        <f t="shared" si="1"/>
        <v>2.3081999999999998E-2</v>
      </c>
      <c r="L27" s="2">
        <v>0.09</v>
      </c>
      <c r="M27" s="2">
        <v>1.6E-2</v>
      </c>
      <c r="N27" s="2">
        <v>5.1000000000000004E-4</v>
      </c>
      <c r="O27" s="2">
        <v>4.4999999999999997E-3</v>
      </c>
      <c r="P27" s="2">
        <v>4.4000000000000003E-3</v>
      </c>
    </row>
    <row r="28" spans="1:16" x14ac:dyDescent="0.4">
      <c r="A28" s="368" t="s">
        <v>415</v>
      </c>
      <c r="B28" s="369"/>
      <c r="C28" s="370"/>
      <c r="D28" s="365" t="s">
        <v>419</v>
      </c>
      <c r="E28" s="366"/>
      <c r="F28" s="367"/>
      <c r="G28" s="179">
        <v>1</v>
      </c>
      <c r="H28" s="109"/>
      <c r="I28" s="188">
        <f t="shared" si="0"/>
        <v>6.2E-2</v>
      </c>
      <c r="J28" s="188">
        <f t="shared" si="1"/>
        <v>2.776E-2</v>
      </c>
      <c r="L28" s="2">
        <v>6.2E-2</v>
      </c>
      <c r="M28" s="2">
        <v>3.5000000000000003E-2</v>
      </c>
      <c r="N28" s="2">
        <v>1.8E-3</v>
      </c>
      <c r="O28" s="2">
        <v>1.2999999999999999E-2</v>
      </c>
      <c r="P28" s="2">
        <v>2.7E-2</v>
      </c>
    </row>
    <row r="29" spans="1:16" x14ac:dyDescent="0.4">
      <c r="A29" s="368" t="s">
        <v>416</v>
      </c>
      <c r="B29" s="369"/>
      <c r="C29" s="370"/>
      <c r="D29" s="365" t="s">
        <v>419</v>
      </c>
      <c r="E29" s="366"/>
      <c r="F29" s="367"/>
      <c r="G29" s="179">
        <v>1</v>
      </c>
      <c r="H29" s="170"/>
      <c r="I29" s="188">
        <f t="shared" si="0"/>
        <v>7.4999999999999997E-2</v>
      </c>
      <c r="J29" s="188">
        <f t="shared" si="1"/>
        <v>2.5279999999999997E-2</v>
      </c>
      <c r="L29" s="2">
        <v>7.4999999999999997E-2</v>
      </c>
      <c r="M29" s="2">
        <v>3.4000000000000002E-2</v>
      </c>
      <c r="N29" s="2">
        <v>2.9999999999999997E-4</v>
      </c>
      <c r="O29" s="2">
        <v>7.7999999999999996E-3</v>
      </c>
      <c r="P29" s="2">
        <v>9.2999999999999992E-3</v>
      </c>
    </row>
    <row r="30" spans="1:16" x14ac:dyDescent="0.4">
      <c r="A30" s="365" t="s">
        <v>417</v>
      </c>
      <c r="B30" s="366"/>
      <c r="C30" s="367"/>
      <c r="D30" s="365" t="s">
        <v>419</v>
      </c>
      <c r="E30" s="366"/>
      <c r="F30" s="367"/>
      <c r="G30" s="179">
        <v>2</v>
      </c>
      <c r="H30" s="109"/>
      <c r="I30" s="188">
        <f t="shared" si="0"/>
        <v>0.47</v>
      </c>
      <c r="J30" s="188">
        <f t="shared" si="1"/>
        <v>0.17519999999999999</v>
      </c>
      <c r="L30" s="2">
        <v>0.47</v>
      </c>
      <c r="M30" s="2">
        <v>0.12</v>
      </c>
      <c r="N30" s="2">
        <v>6.0000000000000001E-3</v>
      </c>
      <c r="O30" s="2">
        <v>0.12</v>
      </c>
      <c r="P30" s="2">
        <v>0.16</v>
      </c>
    </row>
    <row r="31" spans="1:16" x14ac:dyDescent="0.4">
      <c r="A31" s="365" t="s">
        <v>418</v>
      </c>
      <c r="B31" s="366"/>
      <c r="C31" s="367"/>
      <c r="D31" s="365" t="s">
        <v>419</v>
      </c>
      <c r="E31" s="366"/>
      <c r="F31" s="367"/>
      <c r="G31" s="179">
        <v>1</v>
      </c>
      <c r="H31" s="109"/>
      <c r="I31" s="188">
        <f t="shared" si="0"/>
        <v>4.3999999999999997E-2</v>
      </c>
      <c r="J31" s="188">
        <f t="shared" si="1"/>
        <v>1.2699999999999999E-2</v>
      </c>
      <c r="L31" s="2">
        <v>4.3999999999999997E-2</v>
      </c>
      <c r="M31" s="2">
        <v>1.2E-2</v>
      </c>
      <c r="N31" s="2">
        <v>1E-3</v>
      </c>
      <c r="O31" s="2">
        <v>2.5000000000000001E-3</v>
      </c>
      <c r="P31" s="2">
        <v>4.0000000000000001E-3</v>
      </c>
    </row>
    <row r="32" spans="1:16" x14ac:dyDescent="0.4">
      <c r="A32" s="16"/>
      <c r="B32" s="16"/>
      <c r="C32" s="16"/>
      <c r="D32" s="16"/>
      <c r="E32" s="16"/>
      <c r="F32" s="16"/>
      <c r="G32" s="16"/>
      <c r="H32" s="16"/>
      <c r="I32" s="16"/>
      <c r="J32" s="16"/>
    </row>
    <row r="33" spans="1:10" x14ac:dyDescent="0.4">
      <c r="A33" s="16"/>
      <c r="B33" s="16"/>
      <c r="C33" s="16"/>
      <c r="D33" s="16"/>
      <c r="E33" s="16"/>
      <c r="F33" s="16"/>
      <c r="G33" s="16"/>
      <c r="H33" s="16"/>
      <c r="I33" s="16"/>
      <c r="J33" s="16"/>
    </row>
    <row r="34" spans="1:10" x14ac:dyDescent="0.4">
      <c r="A34" s="16"/>
      <c r="B34" s="16"/>
      <c r="C34" s="16"/>
      <c r="D34" s="16"/>
      <c r="E34" s="16"/>
      <c r="F34" s="16"/>
      <c r="G34" s="16"/>
      <c r="H34" s="16"/>
      <c r="I34" s="16"/>
      <c r="J34" s="16"/>
    </row>
    <row r="65" spans="6:6" x14ac:dyDescent="0.4">
      <c r="F65" s="3"/>
    </row>
  </sheetData>
  <mergeCells count="31">
    <mergeCell ref="A6:J7"/>
    <mergeCell ref="A8:J9"/>
    <mergeCell ref="A10:J11"/>
    <mergeCell ref="A13:J13"/>
    <mergeCell ref="A14:B14"/>
    <mergeCell ref="C14:J14"/>
    <mergeCell ref="A22:J22"/>
    <mergeCell ref="A23:C23"/>
    <mergeCell ref="D23:F23"/>
    <mergeCell ref="A15:B16"/>
    <mergeCell ref="C15:J16"/>
    <mergeCell ref="A17:B18"/>
    <mergeCell ref="C17:J18"/>
    <mergeCell ref="A19:B20"/>
    <mergeCell ref="C19:J20"/>
    <mergeCell ref="A24:C24"/>
    <mergeCell ref="D24:F24"/>
    <mergeCell ref="A25:C25"/>
    <mergeCell ref="D25:F25"/>
    <mergeCell ref="A26:C26"/>
    <mergeCell ref="D26:F26"/>
    <mergeCell ref="A31:C31"/>
    <mergeCell ref="D31:F31"/>
    <mergeCell ref="A27:C27"/>
    <mergeCell ref="D27:F27"/>
    <mergeCell ref="A28:C28"/>
    <mergeCell ref="D28:F28"/>
    <mergeCell ref="A30:C30"/>
    <mergeCell ref="D30:F30"/>
    <mergeCell ref="A29:C29"/>
    <mergeCell ref="D29:F29"/>
  </mergeCells>
  <pageMargins left="0.7" right="0.7" top="0.75" bottom="0.75" header="0.3" footer="0.3"/>
  <pageSetup paperSize="9" scale="87"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92D050"/>
  </sheetPr>
  <dimension ref="A1:N64"/>
  <sheetViews>
    <sheetView topLeftCell="A34" workbookViewId="0">
      <selection activeCell="I66" sqref="I66"/>
    </sheetView>
  </sheetViews>
  <sheetFormatPr defaultColWidth="9.265625" defaultRowHeight="15" x14ac:dyDescent="0.4"/>
  <cols>
    <col min="1" max="1" width="9.265625" style="2" customWidth="1"/>
    <col min="2" max="2" width="14.59765625" style="2" bestFit="1" customWidth="1"/>
    <col min="3" max="5" width="9.265625" style="2"/>
    <col min="6" max="7" width="11.1328125" style="2" customWidth="1"/>
    <col min="8" max="16384" width="9.265625" style="2"/>
  </cols>
  <sheetData>
    <row r="1" spans="1:14" x14ac:dyDescent="0.4">
      <c r="A1" s="2" t="str">
        <f>+'Cover Page'!$B$29</f>
        <v>Annual Performance Report 2022</v>
      </c>
      <c r="E1" s="2" t="str">
        <f>+'Cover Page'!$B$33</f>
        <v>Battlefield Energy from Waste Facility</v>
      </c>
    </row>
    <row r="2" spans="1:14" ht="0.6" customHeight="1" x14ac:dyDescent="0.4"/>
    <row r="3" spans="1:14" x14ac:dyDescent="0.4">
      <c r="A3" s="1" t="s">
        <v>211</v>
      </c>
    </row>
    <row r="4" spans="1:14" ht="6.95" customHeight="1" x14ac:dyDescent="0.4">
      <c r="A4" s="1"/>
    </row>
    <row r="5" spans="1:14" s="3" customFormat="1" ht="21.75" customHeight="1" x14ac:dyDescent="0.4">
      <c r="A5" s="93" t="s">
        <v>248</v>
      </c>
      <c r="B5" s="94"/>
      <c r="C5" s="94"/>
      <c r="D5" s="94"/>
      <c r="E5" s="94"/>
      <c r="F5" s="94"/>
      <c r="G5" s="94"/>
      <c r="H5" s="95"/>
      <c r="K5" s="141" t="s">
        <v>296</v>
      </c>
    </row>
    <row r="6" spans="1:14" s="3" customFormat="1" ht="15.75" customHeight="1" x14ac:dyDescent="0.35">
      <c r="A6" s="331" t="s">
        <v>423</v>
      </c>
      <c r="B6" s="237"/>
      <c r="C6" s="237"/>
      <c r="D6" s="237"/>
      <c r="E6" s="237"/>
      <c r="F6" s="237"/>
      <c r="G6" s="237"/>
      <c r="H6" s="238"/>
      <c r="K6" s="393" t="s">
        <v>314</v>
      </c>
      <c r="L6" s="393"/>
      <c r="M6" s="393"/>
      <c r="N6" s="393"/>
    </row>
    <row r="7" spans="1:14" s="3" customFormat="1" ht="2.1" customHeight="1" x14ac:dyDescent="0.35">
      <c r="A7" s="242"/>
      <c r="B7" s="243"/>
      <c r="C7" s="243"/>
      <c r="D7" s="243"/>
      <c r="E7" s="243"/>
      <c r="F7" s="243"/>
      <c r="G7" s="243"/>
      <c r="H7" s="244"/>
      <c r="K7" s="393"/>
      <c r="L7" s="393"/>
      <c r="M7" s="393"/>
      <c r="N7" s="393"/>
    </row>
    <row r="8" spans="1:14" s="3" customFormat="1" ht="9" customHeight="1" x14ac:dyDescent="0.35">
      <c r="K8" s="393"/>
      <c r="L8" s="393"/>
      <c r="M8" s="393"/>
      <c r="N8" s="393"/>
    </row>
    <row r="9" spans="1:14" s="111" customFormat="1" ht="16.5" customHeight="1" x14ac:dyDescent="0.4">
      <c r="A9" s="363" t="s">
        <v>212</v>
      </c>
      <c r="B9" s="363"/>
      <c r="C9" s="363"/>
      <c r="D9" s="363"/>
      <c r="E9" s="363"/>
      <c r="F9" s="363"/>
      <c r="G9" s="363"/>
      <c r="H9" s="363"/>
      <c r="K9" s="393"/>
      <c r="L9" s="393"/>
      <c r="M9" s="393"/>
      <c r="N9" s="393"/>
    </row>
    <row r="10" spans="1:14" s="111" customFormat="1" ht="15" customHeight="1" x14ac:dyDescent="0.4">
      <c r="A10" s="383" t="s">
        <v>138</v>
      </c>
      <c r="B10" s="384"/>
      <c r="C10" s="354" t="s">
        <v>247</v>
      </c>
      <c r="D10" s="387" t="s">
        <v>246</v>
      </c>
      <c r="E10" s="388"/>
      <c r="F10" s="391"/>
      <c r="G10" s="392"/>
      <c r="H10" s="181" t="s">
        <v>200</v>
      </c>
      <c r="K10" s="393" t="s">
        <v>315</v>
      </c>
      <c r="L10" s="393"/>
      <c r="M10" s="393"/>
      <c r="N10" s="393"/>
    </row>
    <row r="11" spans="1:14" s="16" customFormat="1" ht="14.1" customHeight="1" x14ac:dyDescent="0.35">
      <c r="A11" s="385"/>
      <c r="B11" s="386"/>
      <c r="C11" s="355"/>
      <c r="D11" s="389"/>
      <c r="E11" s="390"/>
      <c r="F11" s="90" t="s">
        <v>421</v>
      </c>
      <c r="G11" s="90" t="s">
        <v>422</v>
      </c>
      <c r="H11" s="90" t="s">
        <v>114</v>
      </c>
      <c r="K11" s="393"/>
      <c r="L11" s="393"/>
      <c r="M11" s="393"/>
      <c r="N11" s="393"/>
    </row>
    <row r="12" spans="1:14" s="16" customFormat="1" ht="23.25" customHeight="1" x14ac:dyDescent="0.35">
      <c r="A12" s="256" t="s">
        <v>148</v>
      </c>
      <c r="B12" s="256"/>
      <c r="C12" s="106" t="s">
        <v>239</v>
      </c>
      <c r="D12" s="379" t="s">
        <v>240</v>
      </c>
      <c r="E12" s="379"/>
      <c r="F12" s="109">
        <v>0.04</v>
      </c>
      <c r="G12" s="109">
        <v>0.06</v>
      </c>
      <c r="H12" s="109">
        <f>AVERAGE(F12:G12)</f>
        <v>0.05</v>
      </c>
      <c r="K12" s="393"/>
      <c r="L12" s="393"/>
      <c r="M12" s="393"/>
      <c r="N12" s="393"/>
    </row>
    <row r="13" spans="1:14" s="16" customFormat="1" ht="23.25" customHeight="1" x14ac:dyDescent="0.35">
      <c r="A13" s="256" t="s">
        <v>213</v>
      </c>
      <c r="B13" s="256"/>
      <c r="C13" s="106" t="s">
        <v>293</v>
      </c>
      <c r="D13" s="379" t="s">
        <v>241</v>
      </c>
      <c r="E13" s="379"/>
      <c r="F13" s="109">
        <v>5.9999999999999995E-4</v>
      </c>
      <c r="G13" s="109">
        <v>5.6999999999999998E-4</v>
      </c>
      <c r="H13" s="170">
        <f t="shared" ref="H13:H40" si="0">AVERAGE(F13:G13)</f>
        <v>5.8500000000000002E-4</v>
      </c>
    </row>
    <row r="14" spans="1:14" s="16" customFormat="1" ht="23.25" customHeight="1" x14ac:dyDescent="0.35">
      <c r="A14" s="256" t="s">
        <v>214</v>
      </c>
      <c r="B14" s="256"/>
      <c r="C14" s="106" t="s">
        <v>293</v>
      </c>
      <c r="D14" s="379" t="s">
        <v>241</v>
      </c>
      <c r="E14" s="379"/>
      <c r="F14" s="109">
        <v>6.8999999999999997E-4</v>
      </c>
      <c r="G14" s="109">
        <v>1.4E-3</v>
      </c>
      <c r="H14" s="170">
        <f t="shared" si="0"/>
        <v>1.0449999999999999E-3</v>
      </c>
    </row>
    <row r="15" spans="1:14" s="16" customFormat="1" ht="23.25" customHeight="1" x14ac:dyDescent="0.35">
      <c r="A15" s="256" t="s">
        <v>215</v>
      </c>
      <c r="B15" s="256"/>
      <c r="C15" s="106" t="s">
        <v>293</v>
      </c>
      <c r="D15" s="379" t="s">
        <v>242</v>
      </c>
      <c r="E15" s="379"/>
      <c r="F15" s="195">
        <v>2.1999999999999999E-2</v>
      </c>
      <c r="G15" s="109">
        <v>0.05</v>
      </c>
      <c r="H15" s="170">
        <f t="shared" si="0"/>
        <v>3.6000000000000004E-2</v>
      </c>
    </row>
    <row r="16" spans="1:14" s="16" customFormat="1" ht="23.25" customHeight="1" x14ac:dyDescent="0.35">
      <c r="A16" s="256" t="s">
        <v>216</v>
      </c>
      <c r="B16" s="256"/>
      <c r="C16" s="106" t="s">
        <v>293</v>
      </c>
      <c r="D16" s="379" t="s">
        <v>243</v>
      </c>
      <c r="E16" s="379"/>
      <c r="F16" s="109">
        <v>2.8E-3</v>
      </c>
      <c r="G16" s="109">
        <v>2E-3</v>
      </c>
      <c r="H16" s="170">
        <f t="shared" si="0"/>
        <v>2.4000000000000002E-3</v>
      </c>
    </row>
    <row r="17" spans="1:8" s="16" customFormat="1" ht="23.25" customHeight="1" x14ac:dyDescent="0.35">
      <c r="A17" s="256" t="s">
        <v>217</v>
      </c>
      <c r="B17" s="256"/>
      <c r="C17" s="106" t="s">
        <v>293</v>
      </c>
      <c r="D17" s="379" t="s">
        <v>244</v>
      </c>
      <c r="E17" s="379"/>
      <c r="F17" s="109">
        <v>6.3000000000000003E-4</v>
      </c>
      <c r="G17" s="109">
        <v>2.9999999999999997E-4</v>
      </c>
      <c r="H17" s="170">
        <f t="shared" si="0"/>
        <v>4.6500000000000003E-4</v>
      </c>
    </row>
    <row r="18" spans="1:8" s="16" customFormat="1" ht="23.25" customHeight="1" x14ac:dyDescent="0.35">
      <c r="A18" s="256" t="s">
        <v>218</v>
      </c>
      <c r="B18" s="256"/>
      <c r="C18" s="106" t="s">
        <v>293</v>
      </c>
      <c r="D18" s="379" t="s">
        <v>244</v>
      </c>
      <c r="E18" s="379"/>
      <c r="F18" s="109">
        <v>3.8000000000000002E-5</v>
      </c>
      <c r="G18" s="109">
        <v>1.7E-5</v>
      </c>
      <c r="H18" s="196">
        <f t="shared" si="0"/>
        <v>2.7500000000000001E-5</v>
      </c>
    </row>
    <row r="19" spans="1:8" s="16" customFormat="1" ht="23.25" customHeight="1" x14ac:dyDescent="0.35">
      <c r="A19" s="256" t="s">
        <v>219</v>
      </c>
      <c r="B19" s="256"/>
      <c r="C19" s="106" t="s">
        <v>293</v>
      </c>
      <c r="D19" s="379" t="s">
        <v>244</v>
      </c>
      <c r="E19" s="379"/>
      <c r="F19" s="109">
        <v>3.0000000000000001E-3</v>
      </c>
      <c r="G19" s="109">
        <v>1.1000000000000001E-3</v>
      </c>
      <c r="H19" s="170">
        <f t="shared" si="0"/>
        <v>2.0500000000000002E-3</v>
      </c>
    </row>
    <row r="20" spans="1:8" s="16" customFormat="1" ht="23.25" customHeight="1" x14ac:dyDescent="0.35">
      <c r="A20" s="256" t="s">
        <v>220</v>
      </c>
      <c r="B20" s="256"/>
      <c r="C20" s="106" t="s">
        <v>293</v>
      </c>
      <c r="D20" s="379" t="s">
        <v>244</v>
      </c>
      <c r="E20" s="379"/>
      <c r="F20" s="109">
        <v>3.0000000000000001E-3</v>
      </c>
      <c r="G20" s="109">
        <v>2.0999999999999999E-3</v>
      </c>
      <c r="H20" s="170">
        <f t="shared" si="0"/>
        <v>2.5500000000000002E-3</v>
      </c>
    </row>
    <row r="21" spans="1:8" s="16" customFormat="1" ht="23.25" customHeight="1" x14ac:dyDescent="0.35">
      <c r="A21" s="256" t="s">
        <v>221</v>
      </c>
      <c r="B21" s="256"/>
      <c r="C21" s="106" t="s">
        <v>293</v>
      </c>
      <c r="D21" s="379" t="s">
        <v>244</v>
      </c>
      <c r="E21" s="379"/>
      <c r="F21" s="109">
        <v>2.8E-3</v>
      </c>
      <c r="G21" s="109">
        <v>2E-3</v>
      </c>
      <c r="H21" s="170">
        <f t="shared" si="0"/>
        <v>2.4000000000000002E-3</v>
      </c>
    </row>
    <row r="22" spans="1:8" s="16" customFormat="1" ht="23.25" customHeight="1" x14ac:dyDescent="0.35">
      <c r="A22" s="256" t="s">
        <v>222</v>
      </c>
      <c r="B22" s="256"/>
      <c r="C22" s="106" t="s">
        <v>293</v>
      </c>
      <c r="D22" s="379" t="s">
        <v>244</v>
      </c>
      <c r="E22" s="379"/>
      <c r="F22" s="109">
        <v>4.5999999999999999E-3</v>
      </c>
      <c r="G22" s="109">
        <v>3.0999999999999999E-3</v>
      </c>
      <c r="H22" s="170">
        <f t="shared" si="0"/>
        <v>3.8500000000000001E-3</v>
      </c>
    </row>
    <row r="23" spans="1:8" s="16" customFormat="1" ht="23.25" customHeight="1" x14ac:dyDescent="0.35">
      <c r="A23" s="381" t="s">
        <v>433</v>
      </c>
      <c r="B23" s="382"/>
      <c r="C23" s="187" t="s">
        <v>434</v>
      </c>
      <c r="D23" s="380" t="s">
        <v>436</v>
      </c>
      <c r="E23" s="380"/>
      <c r="F23" s="185">
        <v>11.1</v>
      </c>
      <c r="G23" s="185">
        <v>29.86</v>
      </c>
      <c r="H23" s="185">
        <f t="shared" si="0"/>
        <v>20.48</v>
      </c>
    </row>
    <row r="24" spans="1:8" s="16" customFormat="1" ht="23.25" customHeight="1" x14ac:dyDescent="0.35">
      <c r="A24" s="381" t="s">
        <v>435</v>
      </c>
      <c r="B24" s="382"/>
      <c r="C24" s="187" t="s">
        <v>293</v>
      </c>
      <c r="D24" s="380" t="s">
        <v>245</v>
      </c>
      <c r="E24" s="380"/>
      <c r="F24" s="185">
        <v>0.08</v>
      </c>
      <c r="G24" s="185">
        <v>0.17</v>
      </c>
      <c r="H24" s="185">
        <f t="shared" si="0"/>
        <v>0.125</v>
      </c>
    </row>
    <row r="25" spans="1:8" s="16" customFormat="1" ht="23.25" customHeight="1" x14ac:dyDescent="0.35">
      <c r="A25" s="256" t="s">
        <v>223</v>
      </c>
      <c r="B25" s="256"/>
      <c r="C25" s="106" t="s">
        <v>293</v>
      </c>
      <c r="D25" s="379" t="s">
        <v>245</v>
      </c>
      <c r="E25" s="379"/>
      <c r="F25" s="109">
        <v>1.5E-3</v>
      </c>
      <c r="G25" s="109">
        <v>1.4E-3</v>
      </c>
      <c r="H25" s="170">
        <f t="shared" si="0"/>
        <v>1.4499999999999999E-3</v>
      </c>
    </row>
    <row r="26" spans="1:8" s="16" customFormat="1" ht="23.25" customHeight="1" x14ac:dyDescent="0.35">
      <c r="A26" s="256" t="s">
        <v>224</v>
      </c>
      <c r="B26" s="256"/>
      <c r="C26" s="106" t="s">
        <v>293</v>
      </c>
      <c r="D26" s="379" t="s">
        <v>245</v>
      </c>
      <c r="E26" s="379"/>
      <c r="F26" s="109">
        <v>1.6000000000000001E-3</v>
      </c>
      <c r="G26" s="109">
        <v>1.4E-3</v>
      </c>
      <c r="H26" s="170">
        <f t="shared" si="0"/>
        <v>1.5E-3</v>
      </c>
    </row>
    <row r="27" spans="1:8" s="16" customFormat="1" ht="23.25" customHeight="1" x14ac:dyDescent="0.35">
      <c r="A27" s="256" t="s">
        <v>225</v>
      </c>
      <c r="B27" s="256"/>
      <c r="C27" s="106" t="s">
        <v>293</v>
      </c>
      <c r="D27" s="379" t="s">
        <v>245</v>
      </c>
      <c r="E27" s="379"/>
      <c r="F27" s="109">
        <v>1.5E-3</v>
      </c>
      <c r="G27" s="109">
        <v>1.4E-3</v>
      </c>
      <c r="H27" s="170">
        <f t="shared" si="0"/>
        <v>1.4499999999999999E-3</v>
      </c>
    </row>
    <row r="28" spans="1:8" s="16" customFormat="1" ht="23.25" customHeight="1" x14ac:dyDescent="0.35">
      <c r="A28" s="256" t="s">
        <v>226</v>
      </c>
      <c r="B28" s="256"/>
      <c r="C28" s="106" t="s">
        <v>293</v>
      </c>
      <c r="D28" s="379" t="s">
        <v>245</v>
      </c>
      <c r="E28" s="379"/>
      <c r="F28" s="109">
        <v>1.5E-3</v>
      </c>
      <c r="G28" s="109">
        <v>1.4E-3</v>
      </c>
      <c r="H28" s="170">
        <f t="shared" si="0"/>
        <v>1.4499999999999999E-3</v>
      </c>
    </row>
    <row r="29" spans="1:8" s="16" customFormat="1" ht="23.25" customHeight="1" x14ac:dyDescent="0.35">
      <c r="A29" s="256" t="s">
        <v>227</v>
      </c>
      <c r="B29" s="256"/>
      <c r="C29" s="106" t="s">
        <v>293</v>
      </c>
      <c r="D29" s="379" t="s">
        <v>245</v>
      </c>
      <c r="E29" s="379"/>
      <c r="F29" s="109">
        <v>4.0000000000000001E-3</v>
      </c>
      <c r="G29" s="109">
        <v>1.4E-3</v>
      </c>
      <c r="H29" s="170">
        <f t="shared" si="0"/>
        <v>2.7000000000000001E-3</v>
      </c>
    </row>
    <row r="30" spans="1:8" s="16" customFormat="1" ht="23.25" customHeight="1" x14ac:dyDescent="0.35">
      <c r="A30" s="256" t="s">
        <v>228</v>
      </c>
      <c r="B30" s="256"/>
      <c r="C30" s="106" t="s">
        <v>293</v>
      </c>
      <c r="D30" s="379" t="s">
        <v>245</v>
      </c>
      <c r="E30" s="379"/>
      <c r="F30" s="109">
        <v>1.5E-3</v>
      </c>
      <c r="G30" s="109">
        <v>1.4E-3</v>
      </c>
      <c r="H30" s="170">
        <f t="shared" si="0"/>
        <v>1.4499999999999999E-3</v>
      </c>
    </row>
    <row r="31" spans="1:8" s="16" customFormat="1" ht="23.25" customHeight="1" x14ac:dyDescent="0.35">
      <c r="A31" s="256" t="s">
        <v>229</v>
      </c>
      <c r="B31" s="256"/>
      <c r="C31" s="106" t="s">
        <v>293</v>
      </c>
      <c r="D31" s="379" t="s">
        <v>245</v>
      </c>
      <c r="E31" s="379"/>
      <c r="F31" s="109">
        <v>1.5E-3</v>
      </c>
      <c r="G31" s="109">
        <v>3.5000000000000001E-3</v>
      </c>
      <c r="H31" s="170">
        <f t="shared" si="0"/>
        <v>2.5000000000000001E-3</v>
      </c>
    </row>
    <row r="32" spans="1:8" s="16" customFormat="1" ht="23.25" customHeight="1" x14ac:dyDescent="0.35">
      <c r="A32" s="256" t="s">
        <v>230</v>
      </c>
      <c r="B32" s="256"/>
      <c r="C32" s="106" t="s">
        <v>293</v>
      </c>
      <c r="D32" s="379" t="s">
        <v>245</v>
      </c>
      <c r="E32" s="379"/>
      <c r="F32" s="109">
        <v>1.5E-3</v>
      </c>
      <c r="G32" s="109">
        <v>1.4E-3</v>
      </c>
      <c r="H32" s="170">
        <f t="shared" si="0"/>
        <v>1.4499999999999999E-3</v>
      </c>
    </row>
    <row r="33" spans="1:8" s="16" customFormat="1" ht="23.25" customHeight="1" x14ac:dyDescent="0.35">
      <c r="A33" s="256" t="s">
        <v>231</v>
      </c>
      <c r="B33" s="256"/>
      <c r="C33" s="106" t="s">
        <v>293</v>
      </c>
      <c r="D33" s="379" t="s">
        <v>245</v>
      </c>
      <c r="E33" s="379"/>
      <c r="F33" s="109">
        <v>1.5E-3</v>
      </c>
      <c r="G33" s="109">
        <v>1.4E-3</v>
      </c>
      <c r="H33" s="170">
        <f t="shared" si="0"/>
        <v>1.4499999999999999E-3</v>
      </c>
    </row>
    <row r="34" spans="1:8" s="16" customFormat="1" ht="23.25" customHeight="1" x14ac:dyDescent="0.35">
      <c r="A34" s="256" t="s">
        <v>232</v>
      </c>
      <c r="B34" s="256"/>
      <c r="C34" s="106" t="s">
        <v>293</v>
      </c>
      <c r="D34" s="379" t="s">
        <v>245</v>
      </c>
      <c r="E34" s="379"/>
      <c r="F34" s="109">
        <v>2.2000000000000001E-3</v>
      </c>
      <c r="G34" s="109">
        <v>1.4E-3</v>
      </c>
      <c r="H34" s="170">
        <f t="shared" si="0"/>
        <v>1.8E-3</v>
      </c>
    </row>
    <row r="35" spans="1:8" s="16" customFormat="1" ht="23.25" customHeight="1" x14ac:dyDescent="0.35">
      <c r="A35" s="256" t="s">
        <v>233</v>
      </c>
      <c r="B35" s="256"/>
      <c r="C35" s="106" t="s">
        <v>293</v>
      </c>
      <c r="D35" s="379" t="s">
        <v>245</v>
      </c>
      <c r="E35" s="379"/>
      <c r="F35" s="109">
        <v>1.9E-3</v>
      </c>
      <c r="G35" s="109">
        <v>1.4E-3</v>
      </c>
      <c r="H35" s="170">
        <f t="shared" si="0"/>
        <v>1.65E-3</v>
      </c>
    </row>
    <row r="36" spans="1:8" s="16" customFormat="1" ht="23.25" customHeight="1" x14ac:dyDescent="0.35">
      <c r="A36" s="256" t="s">
        <v>234</v>
      </c>
      <c r="B36" s="256"/>
      <c r="C36" s="106" t="s">
        <v>293</v>
      </c>
      <c r="D36" s="379" t="s">
        <v>245</v>
      </c>
      <c r="E36" s="379"/>
      <c r="F36" s="109">
        <v>1.5E-3</v>
      </c>
      <c r="G36" s="109">
        <v>1.4E-3</v>
      </c>
      <c r="H36" s="170">
        <f t="shared" si="0"/>
        <v>1.4499999999999999E-3</v>
      </c>
    </row>
    <row r="37" spans="1:8" s="16" customFormat="1" ht="23.25" customHeight="1" x14ac:dyDescent="0.35">
      <c r="A37" s="256" t="s">
        <v>235</v>
      </c>
      <c r="B37" s="256"/>
      <c r="C37" s="106" t="s">
        <v>293</v>
      </c>
      <c r="D37" s="379" t="s">
        <v>245</v>
      </c>
      <c r="E37" s="379"/>
      <c r="F37" s="109">
        <v>1.5E-3</v>
      </c>
      <c r="G37" s="109">
        <v>1.4E-3</v>
      </c>
      <c r="H37" s="170">
        <f t="shared" si="0"/>
        <v>1.4499999999999999E-3</v>
      </c>
    </row>
    <row r="38" spans="1:8" s="16" customFormat="1" ht="23.25" customHeight="1" x14ac:dyDescent="0.35">
      <c r="A38" s="256" t="s">
        <v>236</v>
      </c>
      <c r="B38" s="256"/>
      <c r="C38" s="106" t="s">
        <v>293</v>
      </c>
      <c r="D38" s="379" t="s">
        <v>245</v>
      </c>
      <c r="E38" s="379"/>
      <c r="F38" s="109">
        <v>1.9E-2</v>
      </c>
      <c r="G38" s="109">
        <v>8.8000000000000005E-3</v>
      </c>
      <c r="H38" s="170">
        <f t="shared" si="0"/>
        <v>1.3899999999999999E-2</v>
      </c>
    </row>
    <row r="39" spans="1:8" s="16" customFormat="1" ht="23.25" customHeight="1" x14ac:dyDescent="0.35">
      <c r="A39" s="256" t="s">
        <v>237</v>
      </c>
      <c r="B39" s="256"/>
      <c r="C39" s="106" t="s">
        <v>293</v>
      </c>
      <c r="D39" s="379" t="s">
        <v>245</v>
      </c>
      <c r="E39" s="379"/>
      <c r="F39" s="109">
        <v>1.5E-3</v>
      </c>
      <c r="G39" s="109">
        <v>1.4E-3</v>
      </c>
      <c r="H39" s="170">
        <f t="shared" si="0"/>
        <v>1.4499999999999999E-3</v>
      </c>
    </row>
    <row r="40" spans="1:8" s="16" customFormat="1" ht="23.25" customHeight="1" x14ac:dyDescent="0.35">
      <c r="A40" s="256" t="s">
        <v>238</v>
      </c>
      <c r="B40" s="256"/>
      <c r="C40" s="106" t="s">
        <v>293</v>
      </c>
      <c r="D40" s="379" t="s">
        <v>245</v>
      </c>
      <c r="E40" s="379"/>
      <c r="F40" s="109">
        <v>3.5000000000000003E-2</v>
      </c>
      <c r="G40" s="109">
        <v>0.14000000000000001</v>
      </c>
      <c r="H40" s="170">
        <f t="shared" si="0"/>
        <v>8.7500000000000008E-2</v>
      </c>
    </row>
    <row r="41" spans="1:8" x14ac:dyDescent="0.4">
      <c r="A41" s="257" t="s">
        <v>210</v>
      </c>
      <c r="B41" s="257"/>
      <c r="C41" s="257"/>
      <c r="D41" s="257"/>
      <c r="E41" s="257"/>
      <c r="F41" s="257"/>
      <c r="G41" s="257"/>
      <c r="H41" s="257"/>
    </row>
    <row r="42" spans="1:8" x14ac:dyDescent="0.4">
      <c r="A42" s="346"/>
      <c r="B42" s="346"/>
      <c r="C42" s="346"/>
      <c r="D42" s="346"/>
      <c r="E42" s="346"/>
      <c r="F42" s="346"/>
      <c r="G42" s="346"/>
      <c r="H42" s="346"/>
    </row>
    <row r="43" spans="1:8" hidden="1" x14ac:dyDescent="0.4">
      <c r="A43" s="346"/>
      <c r="B43" s="346"/>
      <c r="C43" s="346"/>
      <c r="D43" s="346"/>
      <c r="E43" s="346"/>
      <c r="F43" s="346"/>
      <c r="G43" s="346"/>
      <c r="H43" s="346"/>
    </row>
    <row r="64" spans="6:6" x14ac:dyDescent="0.4">
      <c r="F64" s="3"/>
    </row>
  </sheetData>
  <mergeCells count="68">
    <mergeCell ref="F10:G10"/>
    <mergeCell ref="K6:N9"/>
    <mergeCell ref="K10:N12"/>
    <mergeCell ref="A9:H9"/>
    <mergeCell ref="A6:H7"/>
    <mergeCell ref="A12:B12"/>
    <mergeCell ref="A13:B13"/>
    <mergeCell ref="D12:E12"/>
    <mergeCell ref="D13:E13"/>
    <mergeCell ref="A10:B11"/>
    <mergeCell ref="D10:E11"/>
    <mergeCell ref="C10:C11"/>
    <mergeCell ref="A17:B17"/>
    <mergeCell ref="A18:B18"/>
    <mergeCell ref="A19:B19"/>
    <mergeCell ref="A14:B14"/>
    <mergeCell ref="A15:B15"/>
    <mergeCell ref="A16:B16"/>
    <mergeCell ref="A42:H43"/>
    <mergeCell ref="A28:B28"/>
    <mergeCell ref="A29:B29"/>
    <mergeCell ref="A25:B25"/>
    <mergeCell ref="A26:B26"/>
    <mergeCell ref="A40:B40"/>
    <mergeCell ref="A30:B30"/>
    <mergeCell ref="A31:B31"/>
    <mergeCell ref="A32:B32"/>
    <mergeCell ref="A33:B33"/>
    <mergeCell ref="A34:B34"/>
    <mergeCell ref="A35:B35"/>
    <mergeCell ref="D40:E40"/>
    <mergeCell ref="D32:E32"/>
    <mergeCell ref="D33:E33"/>
    <mergeCell ref="D39:E39"/>
    <mergeCell ref="A41:H41"/>
    <mergeCell ref="A20:B20"/>
    <mergeCell ref="A21:B21"/>
    <mergeCell ref="A22:B22"/>
    <mergeCell ref="D37:E37"/>
    <mergeCell ref="D38:E38"/>
    <mergeCell ref="A36:B36"/>
    <mergeCell ref="A37:B37"/>
    <mergeCell ref="A38:B38"/>
    <mergeCell ref="A39:B39"/>
    <mergeCell ref="A27:B27"/>
    <mergeCell ref="D35:E35"/>
    <mergeCell ref="A23:B23"/>
    <mergeCell ref="A24:B24"/>
    <mergeCell ref="D14:E14"/>
    <mergeCell ref="D15:E15"/>
    <mergeCell ref="D16:E16"/>
    <mergeCell ref="D17:E17"/>
    <mergeCell ref="D18:E18"/>
    <mergeCell ref="D19:E19"/>
    <mergeCell ref="D30:E30"/>
    <mergeCell ref="D36:E36"/>
    <mergeCell ref="D20:E20"/>
    <mergeCell ref="D21:E21"/>
    <mergeCell ref="D22:E22"/>
    <mergeCell ref="D25:E25"/>
    <mergeCell ref="D26:E26"/>
    <mergeCell ref="D27:E27"/>
    <mergeCell ref="D34:E34"/>
    <mergeCell ref="D28:E28"/>
    <mergeCell ref="D29:E29"/>
    <mergeCell ref="D31:E31"/>
    <mergeCell ref="D23:E23"/>
    <mergeCell ref="D24:E24"/>
  </mergeCells>
  <pageMargins left="0.7" right="0.7" top="0.75" bottom="0.75" header="0.3" footer="0.3"/>
  <pageSetup paperSize="9" scale="87" orientation="portrait"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92D050"/>
  </sheetPr>
  <dimension ref="A1:P65"/>
  <sheetViews>
    <sheetView topLeftCell="A19" workbookViewId="0">
      <selection activeCell="I66" sqref="I66"/>
    </sheetView>
  </sheetViews>
  <sheetFormatPr defaultColWidth="9.265625" defaultRowHeight="15" x14ac:dyDescent="0.4"/>
  <cols>
    <col min="1" max="1" width="21.265625" style="2" customWidth="1"/>
    <col min="2" max="2" width="13.73046875" style="2" customWidth="1"/>
    <col min="3" max="3" width="16.265625" style="2" customWidth="1"/>
    <col min="4" max="12" width="9.265625" style="2"/>
    <col min="13" max="13" width="10.3984375" style="2" customWidth="1"/>
    <col min="14" max="16384" width="9.265625" style="2"/>
  </cols>
  <sheetData>
    <row r="1" spans="1:16" x14ac:dyDescent="0.4">
      <c r="A1" s="2" t="str">
        <f>+'Cover Page'!$B$29</f>
        <v>Annual Performance Report 2022</v>
      </c>
      <c r="I1" s="2" t="str">
        <f>+'Cover Page'!$B$33</f>
        <v>Battlefield Energy from Waste Facility</v>
      </c>
    </row>
    <row r="3" spans="1:16" x14ac:dyDescent="0.4">
      <c r="A3" s="1" t="s">
        <v>249</v>
      </c>
    </row>
    <row r="4" spans="1:16" ht="15.4" x14ac:dyDescent="0.45">
      <c r="A4" s="1"/>
      <c r="P4" s="131" t="s">
        <v>296</v>
      </c>
    </row>
    <row r="5" spans="1:16" s="3" customFormat="1" ht="21.75" customHeight="1" x14ac:dyDescent="0.4">
      <c r="A5" s="93" t="s">
        <v>248</v>
      </c>
      <c r="B5" s="94"/>
      <c r="C5" s="94"/>
      <c r="D5" s="94"/>
      <c r="E5" s="94"/>
      <c r="F5" s="94"/>
      <c r="G5" s="94"/>
      <c r="H5" s="94"/>
      <c r="I5" s="94"/>
      <c r="J5" s="94"/>
      <c r="K5" s="94"/>
      <c r="L5" s="94"/>
      <c r="M5" s="95"/>
      <c r="P5" s="132" t="s">
        <v>297</v>
      </c>
    </row>
    <row r="6" spans="1:16" s="3" customFormat="1" ht="15.75" customHeight="1" x14ac:dyDescent="0.35">
      <c r="A6" s="331" t="s">
        <v>424</v>
      </c>
      <c r="B6" s="237"/>
      <c r="C6" s="237"/>
      <c r="D6" s="237"/>
      <c r="E6" s="237"/>
      <c r="F6" s="237"/>
      <c r="G6" s="237"/>
      <c r="H6" s="237"/>
      <c r="I6" s="237"/>
      <c r="J6" s="237"/>
      <c r="K6" s="237"/>
      <c r="L6" s="237"/>
      <c r="M6" s="238"/>
      <c r="P6" s="3" t="s">
        <v>341</v>
      </c>
    </row>
    <row r="7" spans="1:16" s="3" customFormat="1" ht="15.75" customHeight="1" x14ac:dyDescent="0.35">
      <c r="A7" s="242"/>
      <c r="B7" s="243"/>
      <c r="C7" s="243"/>
      <c r="D7" s="243"/>
      <c r="E7" s="243"/>
      <c r="F7" s="243"/>
      <c r="G7" s="243"/>
      <c r="H7" s="243"/>
      <c r="I7" s="243"/>
      <c r="J7" s="243"/>
      <c r="K7" s="243"/>
      <c r="L7" s="243"/>
      <c r="M7" s="244"/>
    </row>
    <row r="8" spans="1:16" s="3" customFormat="1" ht="15.75" hidden="1" customHeight="1" x14ac:dyDescent="0.35">
      <c r="A8" s="364"/>
      <c r="B8" s="229"/>
      <c r="C8" s="229"/>
      <c r="D8" s="229"/>
      <c r="E8" s="229"/>
      <c r="F8" s="229"/>
      <c r="G8" s="229"/>
      <c r="H8" s="229"/>
      <c r="I8" s="229"/>
      <c r="J8" s="229"/>
      <c r="K8" s="229"/>
      <c r="L8" s="229"/>
      <c r="M8" s="230"/>
    </row>
    <row r="9" spans="1:16" s="3" customFormat="1" ht="15.75" hidden="1" customHeight="1" x14ac:dyDescent="0.35">
      <c r="A9" s="234"/>
      <c r="B9" s="235"/>
      <c r="C9" s="235"/>
      <c r="D9" s="235"/>
      <c r="E9" s="235"/>
      <c r="F9" s="235"/>
      <c r="G9" s="235"/>
      <c r="H9" s="235"/>
      <c r="I9" s="235"/>
      <c r="J9" s="235"/>
      <c r="K9" s="235"/>
      <c r="L9" s="235"/>
      <c r="M9" s="236"/>
    </row>
    <row r="10" spans="1:16" s="3" customFormat="1" ht="13.5" x14ac:dyDescent="0.35"/>
    <row r="11" spans="1:16" s="111" customFormat="1" ht="16.5" customHeight="1" x14ac:dyDescent="0.4">
      <c r="A11" s="363" t="s">
        <v>340</v>
      </c>
      <c r="B11" s="363"/>
      <c r="C11" s="363"/>
      <c r="D11" s="363"/>
      <c r="E11" s="363"/>
      <c r="F11" s="363"/>
      <c r="G11" s="363"/>
      <c r="H11" s="363"/>
      <c r="I11" s="363"/>
      <c r="J11" s="363"/>
      <c r="K11" s="363"/>
      <c r="L11" s="363"/>
      <c r="M11" s="363"/>
    </row>
    <row r="12" spans="1:16" s="111" customFormat="1" ht="16.5" customHeight="1" x14ac:dyDescent="0.4">
      <c r="A12" s="398" t="s">
        <v>138</v>
      </c>
      <c r="B12" s="354" t="s">
        <v>263</v>
      </c>
      <c r="C12" s="311" t="s">
        <v>246</v>
      </c>
      <c r="D12" s="312" t="s">
        <v>114</v>
      </c>
      <c r="E12" s="399"/>
      <c r="F12" s="312" t="s">
        <v>115</v>
      </c>
      <c r="G12" s="399"/>
      <c r="H12" s="312" t="s">
        <v>116</v>
      </c>
      <c r="I12" s="399"/>
      <c r="J12" s="312" t="s">
        <v>117</v>
      </c>
      <c r="K12" s="399"/>
      <c r="L12" s="312" t="s">
        <v>118</v>
      </c>
      <c r="M12" s="399"/>
    </row>
    <row r="13" spans="1:16" s="16" customFormat="1" ht="17.25" customHeight="1" x14ac:dyDescent="0.35">
      <c r="A13" s="398"/>
      <c r="B13" s="356"/>
      <c r="C13" s="311"/>
      <c r="D13" s="90" t="s">
        <v>201</v>
      </c>
      <c r="E13" s="113" t="s">
        <v>250</v>
      </c>
      <c r="F13" s="90" t="s">
        <v>201</v>
      </c>
      <c r="G13" s="113" t="s">
        <v>250</v>
      </c>
      <c r="H13" s="90" t="s">
        <v>201</v>
      </c>
      <c r="I13" s="113" t="s">
        <v>250</v>
      </c>
      <c r="J13" s="90" t="s">
        <v>201</v>
      </c>
      <c r="K13" s="113" t="s">
        <v>250</v>
      </c>
      <c r="L13" s="90" t="s">
        <v>201</v>
      </c>
      <c r="M13" s="113" t="s">
        <v>250</v>
      </c>
    </row>
    <row r="14" spans="1:16" s="16" customFormat="1" ht="23.25" customHeight="1" x14ac:dyDescent="0.35">
      <c r="A14" s="256" t="s">
        <v>143</v>
      </c>
      <c r="B14" s="108" t="s">
        <v>251</v>
      </c>
      <c r="C14" s="108" t="s">
        <v>254</v>
      </c>
      <c r="D14" s="188">
        <f>NOx!O19</f>
        <v>189</v>
      </c>
      <c r="E14" s="188">
        <f>NOx!N19</f>
        <v>175.495</v>
      </c>
      <c r="F14" s="182"/>
      <c r="G14" s="182"/>
      <c r="H14" s="182"/>
      <c r="I14" s="182"/>
      <c r="J14" s="182"/>
      <c r="K14" s="182"/>
      <c r="L14" s="182"/>
      <c r="M14" s="182"/>
    </row>
    <row r="15" spans="1:16" s="16" customFormat="1" ht="23.25" customHeight="1" x14ac:dyDescent="0.35">
      <c r="A15" s="256"/>
      <c r="B15" s="108" t="s">
        <v>252</v>
      </c>
      <c r="C15" s="108" t="s">
        <v>255</v>
      </c>
      <c r="D15" s="188">
        <f>NOx!M19</f>
        <v>294.01</v>
      </c>
      <c r="E15" s="188">
        <f>NOx!L19</f>
        <v>175.39833333333334</v>
      </c>
      <c r="F15" s="182"/>
      <c r="G15" s="182"/>
      <c r="H15" s="182"/>
      <c r="I15" s="182"/>
      <c r="J15" s="182"/>
      <c r="K15" s="182"/>
      <c r="L15" s="182"/>
      <c r="M15" s="182"/>
    </row>
    <row r="16" spans="1:16" s="16" customFormat="1" ht="23.25" customHeight="1" x14ac:dyDescent="0.35">
      <c r="A16" s="74" t="s">
        <v>142</v>
      </c>
      <c r="B16" s="77" t="s">
        <v>251</v>
      </c>
      <c r="C16" s="108" t="s">
        <v>256</v>
      </c>
      <c r="D16" s="188">
        <f>Particulates!O19</f>
        <v>3.87</v>
      </c>
      <c r="E16" s="188">
        <f>Particulates!N19</f>
        <v>1.3283333333333334</v>
      </c>
      <c r="F16" s="182"/>
      <c r="G16" s="182"/>
      <c r="H16" s="182"/>
      <c r="I16" s="182"/>
      <c r="J16" s="182"/>
      <c r="K16" s="182"/>
      <c r="L16" s="182"/>
      <c r="M16" s="182"/>
    </row>
    <row r="17" spans="1:13" s="16" customFormat="1" ht="23.25" customHeight="1" x14ac:dyDescent="0.35">
      <c r="A17" s="74"/>
      <c r="B17" s="108" t="s">
        <v>252</v>
      </c>
      <c r="C17" s="108" t="s">
        <v>257</v>
      </c>
      <c r="D17" s="188">
        <f>Particulates!M19</f>
        <v>12.1</v>
      </c>
      <c r="E17" s="188">
        <f>Particulates!L19</f>
        <v>1.3324999999999998</v>
      </c>
      <c r="F17" s="182"/>
      <c r="G17" s="182"/>
      <c r="H17" s="182"/>
      <c r="I17" s="182"/>
      <c r="J17" s="182"/>
      <c r="K17" s="182"/>
      <c r="L17" s="182"/>
      <c r="M17" s="182"/>
    </row>
    <row r="18" spans="1:13" s="16" customFormat="1" ht="23.25" customHeight="1" x14ac:dyDescent="0.35">
      <c r="A18" s="74" t="s">
        <v>262</v>
      </c>
      <c r="B18" s="108" t="s">
        <v>251</v>
      </c>
      <c r="C18" s="108" t="s">
        <v>258</v>
      </c>
      <c r="D18" s="188">
        <f>TOC!O19</f>
        <v>0.99</v>
      </c>
      <c r="E18" s="188">
        <f>TOC!N19</f>
        <v>0.33500000000000002</v>
      </c>
      <c r="F18" s="182"/>
      <c r="G18" s="182"/>
      <c r="H18" s="182"/>
      <c r="I18" s="182"/>
      <c r="J18" s="182"/>
      <c r="K18" s="182"/>
      <c r="L18" s="182"/>
      <c r="M18" s="182"/>
    </row>
    <row r="19" spans="1:13" s="16" customFormat="1" ht="23.25" customHeight="1" x14ac:dyDescent="0.35">
      <c r="A19" s="74"/>
      <c r="B19" s="108" t="s">
        <v>252</v>
      </c>
      <c r="C19" s="108" t="s">
        <v>259</v>
      </c>
      <c r="D19" s="188">
        <f>TOC!M19</f>
        <v>15.64</v>
      </c>
      <c r="E19" s="188">
        <f>TOC!L19</f>
        <v>0.33583333333333337</v>
      </c>
      <c r="F19" s="182"/>
      <c r="G19" s="182"/>
      <c r="H19" s="182"/>
      <c r="I19" s="182"/>
      <c r="J19" s="182"/>
      <c r="K19" s="182"/>
      <c r="L19" s="182"/>
      <c r="M19" s="182"/>
    </row>
    <row r="20" spans="1:13" s="16" customFormat="1" ht="23.25" customHeight="1" x14ac:dyDescent="0.35">
      <c r="A20" s="74" t="s">
        <v>253</v>
      </c>
      <c r="B20" s="108" t="s">
        <v>251</v>
      </c>
      <c r="C20" s="108" t="s">
        <v>258</v>
      </c>
      <c r="D20" s="188">
        <f>HCl!O19</f>
        <v>7.42</v>
      </c>
      <c r="E20" s="188">
        <f>HCl!N19</f>
        <v>4.9816666666666665</v>
      </c>
      <c r="F20" s="182"/>
      <c r="G20" s="182"/>
      <c r="H20" s="182"/>
      <c r="I20" s="182"/>
      <c r="J20" s="182"/>
      <c r="K20" s="182"/>
      <c r="L20" s="182"/>
      <c r="M20" s="182"/>
    </row>
    <row r="21" spans="1:13" s="16" customFormat="1" ht="23.25" customHeight="1" x14ac:dyDescent="0.35">
      <c r="A21" s="74"/>
      <c r="B21" s="108" t="s">
        <v>252</v>
      </c>
      <c r="C21" s="108" t="s">
        <v>260</v>
      </c>
      <c r="D21" s="188">
        <f>HCl!M19</f>
        <v>16.100000000000001</v>
      </c>
      <c r="E21" s="188">
        <f>HCl!L19</f>
        <v>4.9750000000000005</v>
      </c>
      <c r="F21" s="182"/>
      <c r="G21" s="182"/>
      <c r="H21" s="182"/>
      <c r="I21" s="182"/>
      <c r="J21" s="182"/>
      <c r="K21" s="182"/>
      <c r="L21" s="182"/>
      <c r="M21" s="182"/>
    </row>
    <row r="22" spans="1:13" s="16" customFormat="1" ht="23.25" customHeight="1" x14ac:dyDescent="0.35">
      <c r="A22" s="74" t="s">
        <v>144</v>
      </c>
      <c r="B22" s="108" t="s">
        <v>251</v>
      </c>
      <c r="C22" s="108" t="s">
        <v>261</v>
      </c>
      <c r="D22" s="188">
        <f>'SO2'!O19</f>
        <v>40.89</v>
      </c>
      <c r="E22" s="188">
        <f>'SO2'!N19</f>
        <v>14.092500000000001</v>
      </c>
      <c r="F22" s="182"/>
      <c r="G22" s="182"/>
      <c r="H22" s="182"/>
      <c r="I22" s="182"/>
      <c r="J22" s="182"/>
      <c r="K22" s="182"/>
      <c r="L22" s="182"/>
      <c r="M22" s="182"/>
    </row>
    <row r="23" spans="1:13" s="16" customFormat="1" ht="23.25" customHeight="1" x14ac:dyDescent="0.35">
      <c r="A23" s="74"/>
      <c r="B23" s="108" t="s">
        <v>252</v>
      </c>
      <c r="C23" s="108" t="s">
        <v>254</v>
      </c>
      <c r="D23" s="188">
        <f>'SO2'!M19</f>
        <v>97.24</v>
      </c>
      <c r="E23" s="188">
        <f>'SO2'!L19</f>
        <v>14.082500000000001</v>
      </c>
      <c r="F23" s="182"/>
      <c r="G23" s="182"/>
      <c r="H23" s="182"/>
      <c r="I23" s="182"/>
      <c r="J23" s="182"/>
      <c r="K23" s="182"/>
      <c r="L23" s="182"/>
      <c r="M23" s="182"/>
    </row>
    <row r="24" spans="1:13" s="16" customFormat="1" ht="23.25" customHeight="1" x14ac:dyDescent="0.35">
      <c r="A24" s="74" t="s">
        <v>190</v>
      </c>
      <c r="B24" s="108" t="s">
        <v>251</v>
      </c>
      <c r="C24" s="108" t="s">
        <v>261</v>
      </c>
      <c r="D24" s="188">
        <f>'CO 95% 10 min'!Q19</f>
        <v>26.43</v>
      </c>
      <c r="E24" s="188">
        <f>'CO 95% 10 min'!P19</f>
        <v>5.2558333333333334</v>
      </c>
      <c r="F24" s="182"/>
      <c r="G24" s="182"/>
      <c r="H24" s="182"/>
      <c r="I24" s="182"/>
      <c r="J24" s="182"/>
      <c r="K24" s="182"/>
      <c r="L24" s="182"/>
      <c r="M24" s="182"/>
    </row>
    <row r="25" spans="1:13" s="16" customFormat="1" ht="23.25" hidden="1" customHeight="1" x14ac:dyDescent="0.35">
      <c r="A25" s="74"/>
      <c r="B25" s="109" t="s">
        <v>316</v>
      </c>
      <c r="C25" s="109" t="s">
        <v>317</v>
      </c>
      <c r="D25" s="188"/>
      <c r="E25" s="188"/>
      <c r="F25" s="182"/>
      <c r="G25" s="182"/>
      <c r="H25" s="182"/>
      <c r="I25" s="182"/>
      <c r="J25" s="182"/>
      <c r="K25" s="182"/>
      <c r="L25" s="182"/>
      <c r="M25" s="182"/>
    </row>
    <row r="26" spans="1:13" s="16" customFormat="1" ht="23.25" customHeight="1" x14ac:dyDescent="0.35">
      <c r="A26" s="74"/>
      <c r="B26" s="109" t="s">
        <v>326</v>
      </c>
      <c r="C26" s="109" t="s">
        <v>318</v>
      </c>
      <c r="D26" s="188">
        <f>'CO 95% 10 min'!M19</f>
        <v>17.565000000000001</v>
      </c>
      <c r="E26" s="188">
        <f>'CO 95% 10 min'!N19</f>
        <v>5.328333333333334</v>
      </c>
      <c r="F26" s="182"/>
      <c r="G26" s="182"/>
      <c r="H26" s="182"/>
      <c r="I26" s="182"/>
      <c r="J26" s="182"/>
      <c r="K26" s="182"/>
      <c r="L26" s="182"/>
      <c r="M26" s="182"/>
    </row>
    <row r="27" spans="1:13" x14ac:dyDescent="0.4">
      <c r="A27" s="394" t="s">
        <v>319</v>
      </c>
      <c r="B27" s="395"/>
      <c r="C27" s="395"/>
      <c r="D27" s="395"/>
      <c r="E27" s="395"/>
      <c r="F27" s="395"/>
      <c r="G27" s="395"/>
      <c r="H27" s="395"/>
      <c r="I27" s="395"/>
      <c r="J27" s="395"/>
      <c r="K27" s="395"/>
      <c r="L27" s="395"/>
      <c r="M27" s="396"/>
    </row>
    <row r="28" spans="1:13" x14ac:dyDescent="0.4">
      <c r="A28" s="142" t="s">
        <v>210</v>
      </c>
      <c r="B28" s="143"/>
      <c r="C28" s="143"/>
      <c r="D28" s="143"/>
      <c r="E28" s="143"/>
      <c r="F28" s="143"/>
      <c r="G28" s="143"/>
      <c r="H28" s="143"/>
      <c r="I28" s="143"/>
      <c r="J28" s="143"/>
      <c r="K28" s="143"/>
      <c r="L28" s="143"/>
      <c r="M28" s="144"/>
    </row>
    <row r="29" spans="1:13" x14ac:dyDescent="0.4">
      <c r="A29" s="397"/>
      <c r="B29" s="397"/>
      <c r="C29" s="397"/>
      <c r="D29" s="397"/>
      <c r="E29" s="397"/>
      <c r="F29" s="397"/>
      <c r="G29" s="397"/>
      <c r="H29" s="397"/>
      <c r="I29" s="397"/>
      <c r="J29" s="397"/>
      <c r="K29" s="397"/>
      <c r="L29" s="397"/>
      <c r="M29" s="397"/>
    </row>
    <row r="30" spans="1:13" x14ac:dyDescent="0.4">
      <c r="A30" s="346"/>
      <c r="B30" s="346"/>
      <c r="C30" s="346"/>
      <c r="D30" s="346"/>
      <c r="E30" s="346"/>
      <c r="F30" s="346"/>
      <c r="G30" s="346"/>
      <c r="H30" s="346"/>
      <c r="I30" s="346"/>
      <c r="J30" s="346"/>
      <c r="K30" s="346"/>
      <c r="L30" s="346"/>
      <c r="M30" s="346"/>
    </row>
    <row r="65" spans="6:6" x14ac:dyDescent="0.4">
      <c r="F65" s="3"/>
    </row>
  </sheetData>
  <mergeCells count="14">
    <mergeCell ref="A27:M27"/>
    <mergeCell ref="A29:M30"/>
    <mergeCell ref="A14:A15"/>
    <mergeCell ref="A6:M7"/>
    <mergeCell ref="A8:M9"/>
    <mergeCell ref="A11:M11"/>
    <mergeCell ref="A12:A13"/>
    <mergeCell ref="C12:C13"/>
    <mergeCell ref="B12:B13"/>
    <mergeCell ref="D12:E12"/>
    <mergeCell ref="F12:G12"/>
    <mergeCell ref="H12:I12"/>
    <mergeCell ref="J12:K12"/>
    <mergeCell ref="L12:M12"/>
  </mergeCells>
  <pageMargins left="0.7" right="0.7" top="0.75" bottom="0.75" header="0.3" footer="0.3"/>
  <pageSetup paperSize="9" scale="87" orientation="landscape" r:id="rId1"/>
  <headerFooter scaleWithDoc="0">
    <oddFooter>&amp;C&amp;"Arial,Regular"Page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92D050"/>
    <pageSetUpPr fitToPage="1"/>
  </sheetPr>
  <dimension ref="A1:S77"/>
  <sheetViews>
    <sheetView topLeftCell="J1" workbookViewId="0">
      <selection activeCell="I66" sqref="I66"/>
    </sheetView>
  </sheetViews>
  <sheetFormatPr defaultRowHeight="13.5" x14ac:dyDescent="0.35"/>
  <cols>
    <col min="1" max="1" width="14" style="3" customWidth="1"/>
    <col min="2" max="7" width="17" style="72" customWidth="1"/>
    <col min="8" max="11" width="9.265625" style="3"/>
    <col min="12" max="12" width="15.3984375" style="3" customWidth="1"/>
    <col min="13" max="13" width="17.3984375" style="3" bestFit="1" customWidth="1"/>
    <col min="14" max="14" width="13.73046875" style="3" customWidth="1"/>
    <col min="15" max="15" width="15" style="3" customWidth="1"/>
    <col min="16" max="18" width="9.265625" style="3"/>
    <col min="19" max="19" width="21.73046875" style="3" customWidth="1"/>
    <col min="20" max="256" width="9.265625" style="3"/>
    <col min="257" max="257" width="14" style="3" customWidth="1"/>
    <col min="258" max="263" width="10.265625" style="3" customWidth="1"/>
    <col min="264" max="512" width="9.265625" style="3"/>
    <col min="513" max="513" width="14" style="3" customWidth="1"/>
    <col min="514" max="519" width="10.265625" style="3" customWidth="1"/>
    <col min="520" max="768" width="9.265625" style="3"/>
    <col min="769" max="769" width="14" style="3" customWidth="1"/>
    <col min="770" max="775" width="10.265625" style="3" customWidth="1"/>
    <col min="776" max="1024" width="9.265625" style="3"/>
    <col min="1025" max="1025" width="14" style="3" customWidth="1"/>
    <col min="1026" max="1031" width="10.265625" style="3" customWidth="1"/>
    <col min="1032" max="1280" width="9.265625" style="3"/>
    <col min="1281" max="1281" width="14" style="3" customWidth="1"/>
    <col min="1282" max="1287" width="10.265625" style="3" customWidth="1"/>
    <col min="1288" max="1536" width="9.265625" style="3"/>
    <col min="1537" max="1537" width="14" style="3" customWidth="1"/>
    <col min="1538" max="1543" width="10.265625" style="3" customWidth="1"/>
    <col min="1544" max="1792" width="9.265625" style="3"/>
    <col min="1793" max="1793" width="14" style="3" customWidth="1"/>
    <col min="1794" max="1799" width="10.265625" style="3" customWidth="1"/>
    <col min="1800" max="2048" width="9.265625" style="3"/>
    <col min="2049" max="2049" width="14" style="3" customWidth="1"/>
    <col min="2050" max="2055" width="10.265625" style="3" customWidth="1"/>
    <col min="2056" max="2304" width="9.265625" style="3"/>
    <col min="2305" max="2305" width="14" style="3" customWidth="1"/>
    <col min="2306" max="2311" width="10.265625" style="3" customWidth="1"/>
    <col min="2312" max="2560" width="9.265625" style="3"/>
    <col min="2561" max="2561" width="14" style="3" customWidth="1"/>
    <col min="2562" max="2567" width="10.265625" style="3" customWidth="1"/>
    <col min="2568" max="2816" width="9.265625" style="3"/>
    <col min="2817" max="2817" width="14" style="3" customWidth="1"/>
    <col min="2818" max="2823" width="10.265625" style="3" customWidth="1"/>
    <col min="2824" max="3072" width="9.265625" style="3"/>
    <col min="3073" max="3073" width="14" style="3" customWidth="1"/>
    <col min="3074" max="3079" width="10.265625" style="3" customWidth="1"/>
    <col min="3080" max="3328" width="9.265625" style="3"/>
    <col min="3329" max="3329" width="14" style="3" customWidth="1"/>
    <col min="3330" max="3335" width="10.265625" style="3" customWidth="1"/>
    <col min="3336" max="3584" width="9.265625" style="3"/>
    <col min="3585" max="3585" width="14" style="3" customWidth="1"/>
    <col min="3586" max="3591" width="10.265625" style="3" customWidth="1"/>
    <col min="3592" max="3840" width="9.265625" style="3"/>
    <col min="3841" max="3841" width="14" style="3" customWidth="1"/>
    <col min="3842" max="3847" width="10.265625" style="3" customWidth="1"/>
    <col min="3848" max="4096" width="9.265625" style="3"/>
    <col min="4097" max="4097" width="14" style="3" customWidth="1"/>
    <col min="4098" max="4103" width="10.265625" style="3" customWidth="1"/>
    <col min="4104" max="4352" width="9.265625" style="3"/>
    <col min="4353" max="4353" width="14" style="3" customWidth="1"/>
    <col min="4354" max="4359" width="10.265625" style="3" customWidth="1"/>
    <col min="4360" max="4608" width="9.265625" style="3"/>
    <col min="4609" max="4609" width="14" style="3" customWidth="1"/>
    <col min="4610" max="4615" width="10.265625" style="3" customWidth="1"/>
    <col min="4616" max="4864" width="9.265625" style="3"/>
    <col min="4865" max="4865" width="14" style="3" customWidth="1"/>
    <col min="4866" max="4871" width="10.265625" style="3" customWidth="1"/>
    <col min="4872" max="5120" width="9.265625" style="3"/>
    <col min="5121" max="5121" width="14" style="3" customWidth="1"/>
    <col min="5122" max="5127" width="10.265625" style="3" customWidth="1"/>
    <col min="5128" max="5376" width="9.265625" style="3"/>
    <col min="5377" max="5377" width="14" style="3" customWidth="1"/>
    <col min="5378" max="5383" width="10.265625" style="3" customWidth="1"/>
    <col min="5384" max="5632" width="9.265625" style="3"/>
    <col min="5633" max="5633" width="14" style="3" customWidth="1"/>
    <col min="5634" max="5639" width="10.265625" style="3" customWidth="1"/>
    <col min="5640" max="5888" width="9.265625" style="3"/>
    <col min="5889" max="5889" width="14" style="3" customWidth="1"/>
    <col min="5890" max="5895" width="10.265625" style="3" customWidth="1"/>
    <col min="5896" max="6144" width="9.265625" style="3"/>
    <col min="6145" max="6145" width="14" style="3" customWidth="1"/>
    <col min="6146" max="6151" width="10.265625" style="3" customWidth="1"/>
    <col min="6152" max="6400" width="9.265625" style="3"/>
    <col min="6401" max="6401" width="14" style="3" customWidth="1"/>
    <col min="6402" max="6407" width="10.265625" style="3" customWidth="1"/>
    <col min="6408" max="6656" width="9.265625" style="3"/>
    <col min="6657" max="6657" width="14" style="3" customWidth="1"/>
    <col min="6658" max="6663" width="10.265625" style="3" customWidth="1"/>
    <col min="6664" max="6912" width="9.265625" style="3"/>
    <col min="6913" max="6913" width="14" style="3" customWidth="1"/>
    <col min="6914" max="6919" width="10.265625" style="3" customWidth="1"/>
    <col min="6920" max="7168" width="9.265625" style="3"/>
    <col min="7169" max="7169" width="14" style="3" customWidth="1"/>
    <col min="7170" max="7175" width="10.265625" style="3" customWidth="1"/>
    <col min="7176" max="7424" width="9.265625" style="3"/>
    <col min="7425" max="7425" width="14" style="3" customWidth="1"/>
    <col min="7426" max="7431" width="10.265625" style="3" customWidth="1"/>
    <col min="7432" max="7680" width="9.265625" style="3"/>
    <col min="7681" max="7681" width="14" style="3" customWidth="1"/>
    <col min="7682" max="7687" width="10.265625" style="3" customWidth="1"/>
    <col min="7688" max="7936" width="9.265625" style="3"/>
    <col min="7937" max="7937" width="14" style="3" customWidth="1"/>
    <col min="7938" max="7943" width="10.265625" style="3" customWidth="1"/>
    <col min="7944" max="8192" width="9.265625" style="3"/>
    <col min="8193" max="8193" width="14" style="3" customWidth="1"/>
    <col min="8194" max="8199" width="10.265625" style="3" customWidth="1"/>
    <col min="8200" max="8448" width="9.265625" style="3"/>
    <col min="8449" max="8449" width="14" style="3" customWidth="1"/>
    <col min="8450" max="8455" width="10.265625" style="3" customWidth="1"/>
    <col min="8456" max="8704" width="9.265625" style="3"/>
    <col min="8705" max="8705" width="14" style="3" customWidth="1"/>
    <col min="8706" max="8711" width="10.265625" style="3" customWidth="1"/>
    <col min="8712" max="8960" width="9.265625" style="3"/>
    <col min="8961" max="8961" width="14" style="3" customWidth="1"/>
    <col min="8962" max="8967" width="10.265625" style="3" customWidth="1"/>
    <col min="8968" max="9216" width="9.265625" style="3"/>
    <col min="9217" max="9217" width="14" style="3" customWidth="1"/>
    <col min="9218" max="9223" width="10.265625" style="3" customWidth="1"/>
    <col min="9224" max="9472" width="9.265625" style="3"/>
    <col min="9473" max="9473" width="14" style="3" customWidth="1"/>
    <col min="9474" max="9479" width="10.265625" style="3" customWidth="1"/>
    <col min="9480" max="9728" width="9.265625" style="3"/>
    <col min="9729" max="9729" width="14" style="3" customWidth="1"/>
    <col min="9730" max="9735" width="10.265625" style="3" customWidth="1"/>
    <col min="9736" max="9984" width="9.265625" style="3"/>
    <col min="9985" max="9985" width="14" style="3" customWidth="1"/>
    <col min="9986" max="9991" width="10.265625" style="3" customWidth="1"/>
    <col min="9992" max="10240" width="9.265625" style="3"/>
    <col min="10241" max="10241" width="14" style="3" customWidth="1"/>
    <col min="10242" max="10247" width="10.265625" style="3" customWidth="1"/>
    <col min="10248" max="10496" width="9.265625" style="3"/>
    <col min="10497" max="10497" width="14" style="3" customWidth="1"/>
    <col min="10498" max="10503" width="10.265625" style="3" customWidth="1"/>
    <col min="10504" max="10752" width="9.265625" style="3"/>
    <col min="10753" max="10753" width="14" style="3" customWidth="1"/>
    <col min="10754" max="10759" width="10.265625" style="3" customWidth="1"/>
    <col min="10760" max="11008" width="9.265625" style="3"/>
    <col min="11009" max="11009" width="14" style="3" customWidth="1"/>
    <col min="11010" max="11015" width="10.265625" style="3" customWidth="1"/>
    <col min="11016" max="11264" width="9.265625" style="3"/>
    <col min="11265" max="11265" width="14" style="3" customWidth="1"/>
    <col min="11266" max="11271" width="10.265625" style="3" customWidth="1"/>
    <col min="11272" max="11520" width="9.265625" style="3"/>
    <col min="11521" max="11521" width="14" style="3" customWidth="1"/>
    <col min="11522" max="11527" width="10.265625" style="3" customWidth="1"/>
    <col min="11528" max="11776" width="9.265625" style="3"/>
    <col min="11777" max="11777" width="14" style="3" customWidth="1"/>
    <col min="11778" max="11783" width="10.265625" style="3" customWidth="1"/>
    <col min="11784" max="12032" width="9.265625" style="3"/>
    <col min="12033" max="12033" width="14" style="3" customWidth="1"/>
    <col min="12034" max="12039" width="10.265625" style="3" customWidth="1"/>
    <col min="12040" max="12288" width="9.265625" style="3"/>
    <col min="12289" max="12289" width="14" style="3" customWidth="1"/>
    <col min="12290" max="12295" width="10.265625" style="3" customWidth="1"/>
    <col min="12296" max="12544" width="9.265625" style="3"/>
    <col min="12545" max="12545" width="14" style="3" customWidth="1"/>
    <col min="12546" max="12551" width="10.265625" style="3" customWidth="1"/>
    <col min="12552" max="12800" width="9.265625" style="3"/>
    <col min="12801" max="12801" width="14" style="3" customWidth="1"/>
    <col min="12802" max="12807" width="10.265625" style="3" customWidth="1"/>
    <col min="12808" max="13056" width="9.265625" style="3"/>
    <col min="13057" max="13057" width="14" style="3" customWidth="1"/>
    <col min="13058" max="13063" width="10.265625" style="3" customWidth="1"/>
    <col min="13064" max="13312" width="9.265625" style="3"/>
    <col min="13313" max="13313" width="14" style="3" customWidth="1"/>
    <col min="13314" max="13319" width="10.265625" style="3" customWidth="1"/>
    <col min="13320" max="13568" width="9.265625" style="3"/>
    <col min="13569" max="13569" width="14" style="3" customWidth="1"/>
    <col min="13570" max="13575" width="10.265625" style="3" customWidth="1"/>
    <col min="13576" max="13824" width="9.265625" style="3"/>
    <col min="13825" max="13825" width="14" style="3" customWidth="1"/>
    <col min="13826" max="13831" width="10.265625" style="3" customWidth="1"/>
    <col min="13832" max="14080" width="9.265625" style="3"/>
    <col min="14081" max="14081" width="14" style="3" customWidth="1"/>
    <col min="14082" max="14087" width="10.265625" style="3" customWidth="1"/>
    <col min="14088" max="14336" width="9.265625" style="3"/>
    <col min="14337" max="14337" width="14" style="3" customWidth="1"/>
    <col min="14338" max="14343" width="10.265625" style="3" customWidth="1"/>
    <col min="14344" max="14592" width="9.265625" style="3"/>
    <col min="14593" max="14593" width="14" style="3" customWidth="1"/>
    <col min="14594" max="14599" width="10.265625" style="3" customWidth="1"/>
    <col min="14600" max="14848" width="9.265625" style="3"/>
    <col min="14849" max="14849" width="14" style="3" customWidth="1"/>
    <col min="14850" max="14855" width="10.265625" style="3" customWidth="1"/>
    <col min="14856" max="15104" width="9.265625" style="3"/>
    <col min="15105" max="15105" width="14" style="3" customWidth="1"/>
    <col min="15106" max="15111" width="10.265625" style="3" customWidth="1"/>
    <col min="15112" max="15360" width="9.265625" style="3"/>
    <col min="15361" max="15361" width="14" style="3" customWidth="1"/>
    <col min="15362" max="15367" width="10.265625" style="3" customWidth="1"/>
    <col min="15368" max="15616" width="9.265625" style="3"/>
    <col min="15617" max="15617" width="14" style="3" customWidth="1"/>
    <col min="15618" max="15623" width="10.265625" style="3" customWidth="1"/>
    <col min="15624" max="15872" width="9.265625" style="3"/>
    <col min="15873" max="15873" width="14" style="3" customWidth="1"/>
    <col min="15874" max="15879" width="10.265625" style="3" customWidth="1"/>
    <col min="15880" max="16128" width="9.265625" style="3"/>
    <col min="16129" max="16129" width="14" style="3" customWidth="1"/>
    <col min="16130" max="16135" width="10.265625" style="3" customWidth="1"/>
    <col min="16136" max="16384" width="9.265625" style="3"/>
  </cols>
  <sheetData>
    <row r="1" spans="1:19" ht="15" x14ac:dyDescent="0.4">
      <c r="A1" s="2" t="str">
        <f>+'Cover Page'!$B$29</f>
        <v>Annual Performance Report 2022</v>
      </c>
      <c r="B1" s="2"/>
      <c r="C1" s="2"/>
      <c r="D1" s="2"/>
      <c r="E1" s="2" t="str">
        <f>+'Cover Page'!$B$33</f>
        <v>Battlefield Energy from Waste Facility</v>
      </c>
      <c r="F1" s="2"/>
      <c r="G1" s="2"/>
    </row>
    <row r="3" spans="1:19" ht="13.9" x14ac:dyDescent="0.4">
      <c r="A3" s="116" t="s">
        <v>303</v>
      </c>
      <c r="D3" s="134" t="s">
        <v>301</v>
      </c>
      <c r="G3" s="138" t="s">
        <v>308</v>
      </c>
      <c r="J3" s="11" t="str">
        <f>+A3</f>
        <v>Monitoring of Hydrogen Chloride emissions</v>
      </c>
      <c r="L3" s="11"/>
      <c r="N3" s="11" t="s">
        <v>302</v>
      </c>
      <c r="Q3" s="137" t="s">
        <v>296</v>
      </c>
      <c r="R3" s="132"/>
      <c r="S3" s="132"/>
    </row>
    <row r="4" spans="1:19" ht="13.9" customHeight="1" x14ac:dyDescent="0.35">
      <c r="Q4" s="393" t="s">
        <v>306</v>
      </c>
      <c r="R4" s="393"/>
      <c r="S4" s="393"/>
    </row>
    <row r="5" spans="1:19" ht="15.75" x14ac:dyDescent="0.4">
      <c r="A5" s="124" t="s">
        <v>267</v>
      </c>
      <c r="B5" s="403" t="s">
        <v>265</v>
      </c>
      <c r="C5" s="403"/>
      <c r="D5" s="403"/>
      <c r="E5" s="403" t="s">
        <v>264</v>
      </c>
      <c r="F5" s="403"/>
      <c r="G5" s="403"/>
      <c r="J5" s="402"/>
      <c r="K5" s="402"/>
      <c r="L5" s="402"/>
      <c r="M5" s="402"/>
      <c r="N5" s="402"/>
      <c r="O5" s="402"/>
      <c r="Q5" s="393"/>
      <c r="R5" s="393"/>
      <c r="S5" s="393"/>
    </row>
    <row r="6" spans="1:19" s="114" customFormat="1" ht="37.5" customHeight="1" x14ac:dyDescent="0.45">
      <c r="A6" s="121">
        <f>+'Cover Page'!C39</f>
        <v>2022</v>
      </c>
      <c r="B6" s="110" t="s">
        <v>164</v>
      </c>
      <c r="C6" s="110" t="s">
        <v>165</v>
      </c>
      <c r="D6" s="110" t="s">
        <v>320</v>
      </c>
      <c r="E6" s="110" t="s">
        <v>167</v>
      </c>
      <c r="F6" s="110" t="s">
        <v>168</v>
      </c>
      <c r="G6" s="110" t="s">
        <v>321</v>
      </c>
      <c r="H6" s="115"/>
      <c r="J6" s="117">
        <f>+A6</f>
        <v>2022</v>
      </c>
      <c r="K6" s="117" t="s">
        <v>266</v>
      </c>
      <c r="L6" s="123" t="s">
        <v>165</v>
      </c>
      <c r="M6" s="123" t="s">
        <v>166</v>
      </c>
      <c r="N6" s="123" t="s">
        <v>168</v>
      </c>
      <c r="O6" s="123" t="s">
        <v>169</v>
      </c>
      <c r="Q6" s="393"/>
      <c r="R6" s="393"/>
      <c r="S6" s="393"/>
    </row>
    <row r="7" spans="1:19" ht="13.9" customHeight="1" x14ac:dyDescent="0.35">
      <c r="A7" s="122" t="s">
        <v>170</v>
      </c>
      <c r="B7" s="119">
        <v>60</v>
      </c>
      <c r="C7" s="120">
        <f>L7</f>
        <v>4.75</v>
      </c>
      <c r="D7" s="120">
        <f>M7</f>
        <v>16.100000000000001</v>
      </c>
      <c r="E7" s="119">
        <v>10</v>
      </c>
      <c r="F7" s="120">
        <f>N7</f>
        <v>4.75</v>
      </c>
      <c r="G7" s="120">
        <f>O7</f>
        <v>5.72</v>
      </c>
      <c r="J7" s="401" t="s">
        <v>114</v>
      </c>
      <c r="K7" s="122" t="s">
        <v>170</v>
      </c>
      <c r="L7" s="120">
        <v>4.75</v>
      </c>
      <c r="M7" s="120">
        <v>16.100000000000001</v>
      </c>
      <c r="N7" s="120">
        <v>4.75</v>
      </c>
      <c r="O7" s="120">
        <v>5.72</v>
      </c>
      <c r="Q7" s="393"/>
      <c r="R7" s="393"/>
      <c r="S7" s="393"/>
    </row>
    <row r="8" spans="1:19" x14ac:dyDescent="0.35">
      <c r="A8" s="122" t="s">
        <v>171</v>
      </c>
      <c r="B8" s="119">
        <v>60</v>
      </c>
      <c r="C8" s="120">
        <f t="shared" ref="C8:C18" si="0">L8</f>
        <v>5.49</v>
      </c>
      <c r="D8" s="120">
        <f t="shared" ref="D8:D18" si="1">M8</f>
        <v>13.67</v>
      </c>
      <c r="E8" s="119">
        <v>10</v>
      </c>
      <c r="F8" s="120">
        <f t="shared" ref="F8:F18" si="2">N8</f>
        <v>5.52</v>
      </c>
      <c r="G8" s="120">
        <f t="shared" ref="G8:G18" si="3">O8</f>
        <v>6.73</v>
      </c>
      <c r="J8" s="401"/>
      <c r="K8" s="122" t="s">
        <v>171</v>
      </c>
      <c r="L8" s="120">
        <v>5.49</v>
      </c>
      <c r="M8" s="120">
        <v>13.67</v>
      </c>
      <c r="N8" s="120">
        <v>5.52</v>
      </c>
      <c r="O8" s="120">
        <v>6.73</v>
      </c>
      <c r="Q8" s="393"/>
      <c r="R8" s="393"/>
      <c r="S8" s="393"/>
    </row>
    <row r="9" spans="1:19" ht="13.9" x14ac:dyDescent="0.4">
      <c r="A9" s="122" t="s">
        <v>172</v>
      </c>
      <c r="B9" s="119">
        <v>60</v>
      </c>
      <c r="C9" s="120">
        <f t="shared" si="0"/>
        <v>6.07</v>
      </c>
      <c r="D9" s="120">
        <f t="shared" si="1"/>
        <v>14.81</v>
      </c>
      <c r="E9" s="119">
        <v>10</v>
      </c>
      <c r="F9" s="120">
        <f t="shared" si="2"/>
        <v>6.08</v>
      </c>
      <c r="G9" s="120">
        <f t="shared" si="3"/>
        <v>7.06</v>
      </c>
      <c r="J9" s="401"/>
      <c r="K9" s="122" t="s">
        <v>172</v>
      </c>
      <c r="L9" s="120">
        <v>6.07</v>
      </c>
      <c r="M9" s="120">
        <v>14.81</v>
      </c>
      <c r="N9" s="120">
        <v>6.08</v>
      </c>
      <c r="O9" s="120">
        <v>7.06</v>
      </c>
      <c r="Q9" s="136" t="s">
        <v>307</v>
      </c>
    </row>
    <row r="10" spans="1:19" ht="13.9" customHeight="1" x14ac:dyDescent="0.35">
      <c r="A10" s="122" t="s">
        <v>173</v>
      </c>
      <c r="B10" s="119">
        <v>60</v>
      </c>
      <c r="C10" s="120">
        <f t="shared" si="0"/>
        <v>3.56</v>
      </c>
      <c r="D10" s="120">
        <f t="shared" si="1"/>
        <v>9.2799999999999994</v>
      </c>
      <c r="E10" s="119">
        <v>10</v>
      </c>
      <c r="F10" s="120">
        <f t="shared" si="2"/>
        <v>3.58</v>
      </c>
      <c r="G10" s="120">
        <f t="shared" si="3"/>
        <v>6.01</v>
      </c>
      <c r="J10" s="401"/>
      <c r="K10" s="122" t="s">
        <v>173</v>
      </c>
      <c r="L10" s="120">
        <v>3.56</v>
      </c>
      <c r="M10" s="120">
        <v>9.2799999999999994</v>
      </c>
      <c r="N10" s="120">
        <v>3.58</v>
      </c>
      <c r="O10" s="120">
        <v>6.01</v>
      </c>
      <c r="Q10" s="400" t="s">
        <v>327</v>
      </c>
      <c r="R10" s="400"/>
      <c r="S10" s="400"/>
    </row>
    <row r="11" spans="1:19" x14ac:dyDescent="0.35">
      <c r="A11" s="122" t="s">
        <v>174</v>
      </c>
      <c r="B11" s="119">
        <v>60</v>
      </c>
      <c r="C11" s="120">
        <f t="shared" si="0"/>
        <v>5.17</v>
      </c>
      <c r="D11" s="120">
        <f t="shared" si="1"/>
        <v>11.22</v>
      </c>
      <c r="E11" s="119">
        <v>10</v>
      </c>
      <c r="F11" s="120">
        <f t="shared" si="2"/>
        <v>5.18</v>
      </c>
      <c r="G11" s="120">
        <f t="shared" si="3"/>
        <v>6.49</v>
      </c>
      <c r="J11" s="401"/>
      <c r="K11" s="122" t="s">
        <v>174</v>
      </c>
      <c r="L11" s="120">
        <v>5.17</v>
      </c>
      <c r="M11" s="120">
        <v>11.22</v>
      </c>
      <c r="N11" s="120">
        <v>5.18</v>
      </c>
      <c r="O11" s="120">
        <v>6.49</v>
      </c>
      <c r="Q11" s="400"/>
      <c r="R11" s="400"/>
      <c r="S11" s="400"/>
    </row>
    <row r="12" spans="1:19" x14ac:dyDescent="0.35">
      <c r="A12" s="122" t="s">
        <v>175</v>
      </c>
      <c r="B12" s="119">
        <v>60</v>
      </c>
      <c r="C12" s="120">
        <f t="shared" si="0"/>
        <v>5.1100000000000003</v>
      </c>
      <c r="D12" s="120">
        <f t="shared" si="1"/>
        <v>11</v>
      </c>
      <c r="E12" s="119">
        <v>10</v>
      </c>
      <c r="F12" s="120">
        <f t="shared" si="2"/>
        <v>5.1100000000000003</v>
      </c>
      <c r="G12" s="120">
        <f t="shared" si="3"/>
        <v>6.8</v>
      </c>
      <c r="J12" s="401"/>
      <c r="K12" s="122" t="s">
        <v>175</v>
      </c>
      <c r="L12" s="120">
        <v>5.1100000000000003</v>
      </c>
      <c r="M12" s="120">
        <v>11</v>
      </c>
      <c r="N12" s="120">
        <v>5.1100000000000003</v>
      </c>
      <c r="O12" s="120">
        <v>6.8</v>
      </c>
      <c r="Q12" s="400"/>
      <c r="R12" s="400"/>
      <c r="S12" s="400"/>
    </row>
    <row r="13" spans="1:19" ht="13.9" customHeight="1" x14ac:dyDescent="0.35">
      <c r="A13" s="122" t="s">
        <v>176</v>
      </c>
      <c r="B13" s="119">
        <v>60</v>
      </c>
      <c r="C13" s="120">
        <f t="shared" si="0"/>
        <v>5.58</v>
      </c>
      <c r="D13" s="120">
        <f t="shared" si="1"/>
        <v>11.23</v>
      </c>
      <c r="E13" s="119">
        <v>10</v>
      </c>
      <c r="F13" s="120">
        <f t="shared" si="2"/>
        <v>5.58</v>
      </c>
      <c r="G13" s="120">
        <f t="shared" si="3"/>
        <v>6.3</v>
      </c>
      <c r="J13" s="401"/>
      <c r="K13" s="122" t="s">
        <v>176</v>
      </c>
      <c r="L13" s="120">
        <v>5.58</v>
      </c>
      <c r="M13" s="120">
        <v>11.23</v>
      </c>
      <c r="N13" s="120">
        <v>5.58</v>
      </c>
      <c r="O13" s="120">
        <v>6.3</v>
      </c>
      <c r="Q13" s="400" t="s">
        <v>333</v>
      </c>
      <c r="R13" s="400"/>
      <c r="S13" s="400"/>
    </row>
    <row r="14" spans="1:19" x14ac:dyDescent="0.35">
      <c r="A14" s="122" t="s">
        <v>177</v>
      </c>
      <c r="B14" s="119">
        <v>60</v>
      </c>
      <c r="C14" s="120">
        <f t="shared" si="0"/>
        <v>6.12</v>
      </c>
      <c r="D14" s="120">
        <f t="shared" si="1"/>
        <v>14.18</v>
      </c>
      <c r="E14" s="119">
        <v>10</v>
      </c>
      <c r="F14" s="120">
        <f t="shared" si="2"/>
        <v>6.12</v>
      </c>
      <c r="G14" s="120">
        <f t="shared" si="3"/>
        <v>7.42</v>
      </c>
      <c r="J14" s="401"/>
      <c r="K14" s="122" t="s">
        <v>177</v>
      </c>
      <c r="L14" s="120">
        <v>6.12</v>
      </c>
      <c r="M14" s="120">
        <v>14.18</v>
      </c>
      <c r="N14" s="120">
        <v>6.12</v>
      </c>
      <c r="O14" s="120">
        <v>7.42</v>
      </c>
      <c r="Q14" s="400"/>
      <c r="R14" s="400"/>
      <c r="S14" s="400"/>
    </row>
    <row r="15" spans="1:19" x14ac:dyDescent="0.35">
      <c r="A15" s="122" t="s">
        <v>178</v>
      </c>
      <c r="B15" s="119">
        <v>60</v>
      </c>
      <c r="C15" s="120">
        <f t="shared" si="0"/>
        <v>4.88</v>
      </c>
      <c r="D15" s="120">
        <f t="shared" si="1"/>
        <v>8.52</v>
      </c>
      <c r="E15" s="119">
        <v>10</v>
      </c>
      <c r="F15" s="120">
        <f t="shared" si="2"/>
        <v>4.87</v>
      </c>
      <c r="G15" s="120">
        <f t="shared" si="3"/>
        <v>6.25</v>
      </c>
      <c r="J15" s="401"/>
      <c r="K15" s="122" t="s">
        <v>178</v>
      </c>
      <c r="L15" s="120">
        <v>4.88</v>
      </c>
      <c r="M15" s="120">
        <v>8.52</v>
      </c>
      <c r="N15" s="120">
        <v>4.87</v>
      </c>
      <c r="O15" s="120">
        <v>6.25</v>
      </c>
      <c r="Q15" s="400"/>
      <c r="R15" s="400"/>
      <c r="S15" s="400"/>
    </row>
    <row r="16" spans="1:19" x14ac:dyDescent="0.35">
      <c r="A16" s="122" t="s">
        <v>179</v>
      </c>
      <c r="B16" s="119">
        <v>60</v>
      </c>
      <c r="C16" s="120">
        <f t="shared" si="0"/>
        <v>5.38</v>
      </c>
      <c r="D16" s="120">
        <f t="shared" si="1"/>
        <v>14.88</v>
      </c>
      <c r="E16" s="119">
        <v>10</v>
      </c>
      <c r="F16" s="120">
        <f t="shared" si="2"/>
        <v>5.38</v>
      </c>
      <c r="G16" s="120">
        <f t="shared" si="3"/>
        <v>6.6</v>
      </c>
      <c r="J16" s="401"/>
      <c r="K16" s="122" t="s">
        <v>179</v>
      </c>
      <c r="L16" s="120">
        <v>5.38</v>
      </c>
      <c r="M16" s="120">
        <v>14.88</v>
      </c>
      <c r="N16" s="120">
        <v>5.38</v>
      </c>
      <c r="O16" s="120">
        <v>6.6</v>
      </c>
      <c r="Q16" s="400"/>
      <c r="R16" s="400"/>
      <c r="S16" s="400"/>
    </row>
    <row r="17" spans="1:15" x14ac:dyDescent="0.35">
      <c r="A17" s="122" t="s">
        <v>180</v>
      </c>
      <c r="B17" s="119">
        <v>60</v>
      </c>
      <c r="C17" s="120">
        <f t="shared" si="0"/>
        <v>4.0599999999999996</v>
      </c>
      <c r="D17" s="120">
        <f t="shared" si="1"/>
        <v>12.73</v>
      </c>
      <c r="E17" s="119">
        <v>10</v>
      </c>
      <c r="F17" s="120">
        <f t="shared" si="2"/>
        <v>4.08</v>
      </c>
      <c r="G17" s="120">
        <f t="shared" si="3"/>
        <v>6.04</v>
      </c>
      <c r="J17" s="401"/>
      <c r="K17" s="122" t="s">
        <v>180</v>
      </c>
      <c r="L17" s="120">
        <v>4.0599999999999996</v>
      </c>
      <c r="M17" s="120">
        <v>12.73</v>
      </c>
      <c r="N17" s="120">
        <v>4.08</v>
      </c>
      <c r="O17" s="120">
        <v>6.04</v>
      </c>
    </row>
    <row r="18" spans="1:15" x14ac:dyDescent="0.35">
      <c r="A18" s="122" t="s">
        <v>181</v>
      </c>
      <c r="B18" s="119">
        <v>60</v>
      </c>
      <c r="C18" s="120">
        <f t="shared" si="0"/>
        <v>3.53</v>
      </c>
      <c r="D18" s="120">
        <f t="shared" si="1"/>
        <v>10.68</v>
      </c>
      <c r="E18" s="119">
        <v>10</v>
      </c>
      <c r="F18" s="120">
        <f t="shared" si="2"/>
        <v>3.53</v>
      </c>
      <c r="G18" s="120">
        <f t="shared" si="3"/>
        <v>6.15</v>
      </c>
      <c r="J18" s="401"/>
      <c r="K18" s="122" t="s">
        <v>181</v>
      </c>
      <c r="L18" s="120">
        <v>3.53</v>
      </c>
      <c r="M18" s="120">
        <v>10.68</v>
      </c>
      <c r="N18" s="120">
        <v>3.53</v>
      </c>
      <c r="O18" s="120">
        <v>6.15</v>
      </c>
    </row>
    <row r="19" spans="1:15" x14ac:dyDescent="0.35">
      <c r="J19" s="401"/>
      <c r="K19" s="118" t="s">
        <v>268</v>
      </c>
      <c r="L19" s="189">
        <f>AVERAGE(L7:L18)</f>
        <v>4.9750000000000005</v>
      </c>
      <c r="M19" s="189">
        <f>MAX(M7:M18)</f>
        <v>16.100000000000001</v>
      </c>
      <c r="N19" s="189">
        <f>AVERAGE(N7:N18)</f>
        <v>4.9816666666666665</v>
      </c>
      <c r="O19" s="189">
        <f>MAX(O7:O18)</f>
        <v>7.42</v>
      </c>
    </row>
    <row r="21" spans="1:15" ht="27.75" x14ac:dyDescent="0.35">
      <c r="J21" s="117">
        <f>+A6</f>
        <v>2022</v>
      </c>
      <c r="K21" s="117" t="s">
        <v>266</v>
      </c>
      <c r="L21" s="123" t="s">
        <v>165</v>
      </c>
      <c r="M21" s="123" t="s">
        <v>166</v>
      </c>
      <c r="N21" s="123" t="s">
        <v>168</v>
      </c>
      <c r="O21" s="123" t="s">
        <v>169</v>
      </c>
    </row>
    <row r="22" spans="1:15" x14ac:dyDescent="0.35">
      <c r="J22" s="401" t="s">
        <v>115</v>
      </c>
      <c r="K22" s="122" t="s">
        <v>170</v>
      </c>
      <c r="L22" s="120"/>
      <c r="M22" s="120"/>
      <c r="N22" s="120"/>
      <c r="O22" s="120"/>
    </row>
    <row r="23" spans="1:15" x14ac:dyDescent="0.35">
      <c r="J23" s="401"/>
      <c r="K23" s="122" t="s">
        <v>171</v>
      </c>
      <c r="L23" s="120"/>
      <c r="M23" s="120"/>
      <c r="N23" s="120"/>
      <c r="O23" s="120"/>
    </row>
    <row r="24" spans="1:15" x14ac:dyDescent="0.35">
      <c r="J24" s="401"/>
      <c r="K24" s="122" t="s">
        <v>172</v>
      </c>
      <c r="L24" s="120"/>
      <c r="M24" s="120"/>
      <c r="N24" s="120"/>
      <c r="O24" s="120"/>
    </row>
    <row r="25" spans="1:15" x14ac:dyDescent="0.35">
      <c r="J25" s="401"/>
      <c r="K25" s="122" t="s">
        <v>173</v>
      </c>
      <c r="L25" s="120"/>
      <c r="M25" s="120"/>
      <c r="N25" s="120"/>
      <c r="O25" s="120"/>
    </row>
    <row r="26" spans="1:15" x14ac:dyDescent="0.35">
      <c r="J26" s="401"/>
      <c r="K26" s="122" t="s">
        <v>174</v>
      </c>
      <c r="L26" s="120"/>
      <c r="M26" s="120"/>
      <c r="N26" s="120"/>
      <c r="O26" s="120"/>
    </row>
    <row r="27" spans="1:15" x14ac:dyDescent="0.35">
      <c r="J27" s="401"/>
      <c r="K27" s="122" t="s">
        <v>175</v>
      </c>
      <c r="L27" s="120"/>
      <c r="M27" s="120"/>
      <c r="N27" s="120"/>
      <c r="O27" s="120"/>
    </row>
    <row r="28" spans="1:15" x14ac:dyDescent="0.35">
      <c r="J28" s="401"/>
      <c r="K28" s="122" t="s">
        <v>176</v>
      </c>
      <c r="L28" s="120"/>
      <c r="M28" s="120"/>
      <c r="N28" s="120"/>
      <c r="O28" s="120"/>
    </row>
    <row r="29" spans="1:15" x14ac:dyDescent="0.35">
      <c r="J29" s="401"/>
      <c r="K29" s="122" t="s">
        <v>177</v>
      </c>
      <c r="L29" s="120"/>
      <c r="M29" s="120"/>
      <c r="N29" s="120"/>
      <c r="O29" s="120"/>
    </row>
    <row r="30" spans="1:15" x14ac:dyDescent="0.35">
      <c r="J30" s="401"/>
      <c r="K30" s="122" t="s">
        <v>178</v>
      </c>
      <c r="L30" s="120"/>
      <c r="M30" s="120"/>
      <c r="N30" s="120"/>
      <c r="O30" s="120"/>
    </row>
    <row r="31" spans="1:15" x14ac:dyDescent="0.35">
      <c r="J31" s="401"/>
      <c r="K31" s="122" t="s">
        <v>179</v>
      </c>
      <c r="L31" s="120"/>
      <c r="M31" s="120"/>
      <c r="N31" s="120"/>
      <c r="O31" s="120"/>
    </row>
    <row r="32" spans="1:15" x14ac:dyDescent="0.35">
      <c r="J32" s="401"/>
      <c r="K32" s="122" t="s">
        <v>180</v>
      </c>
      <c r="L32" s="120"/>
      <c r="M32" s="120"/>
      <c r="N32" s="120"/>
      <c r="O32" s="120"/>
    </row>
    <row r="33" spans="1:15" x14ac:dyDescent="0.35">
      <c r="J33" s="401"/>
      <c r="K33" s="122" t="s">
        <v>181</v>
      </c>
      <c r="L33" s="120"/>
      <c r="M33" s="120"/>
      <c r="N33" s="120"/>
      <c r="O33" s="120"/>
    </row>
    <row r="34" spans="1:15" x14ac:dyDescent="0.35">
      <c r="J34" s="401"/>
      <c r="K34" s="118" t="s">
        <v>268</v>
      </c>
      <c r="L34" s="118" t="e">
        <f>AVERAGE(L22:L33)</f>
        <v>#DIV/0!</v>
      </c>
      <c r="M34" s="118">
        <f>MAX(M22:M33)</f>
        <v>0</v>
      </c>
      <c r="N34" s="118" t="e">
        <f>AVERAGE(N22:N33)</f>
        <v>#DIV/0!</v>
      </c>
      <c r="O34" s="118">
        <f>MAX(O22:O33)</f>
        <v>0</v>
      </c>
    </row>
    <row r="36" spans="1:15" ht="27.75" x14ac:dyDescent="0.35">
      <c r="J36" s="117">
        <f>+A6</f>
        <v>2022</v>
      </c>
      <c r="K36" s="117" t="s">
        <v>266</v>
      </c>
      <c r="L36" s="123" t="s">
        <v>165</v>
      </c>
      <c r="M36" s="123" t="s">
        <v>166</v>
      </c>
      <c r="N36" s="123" t="s">
        <v>168</v>
      </c>
      <c r="O36" s="123" t="s">
        <v>169</v>
      </c>
    </row>
    <row r="37" spans="1:15" x14ac:dyDescent="0.35">
      <c r="J37" s="401" t="s">
        <v>116</v>
      </c>
      <c r="K37" s="122" t="s">
        <v>170</v>
      </c>
      <c r="L37" s="120"/>
      <c r="M37" s="120"/>
      <c r="N37" s="120"/>
      <c r="O37" s="120"/>
    </row>
    <row r="38" spans="1:15" x14ac:dyDescent="0.35">
      <c r="J38" s="401"/>
      <c r="K38" s="122" t="s">
        <v>171</v>
      </c>
      <c r="L38" s="120"/>
      <c r="M38" s="120"/>
      <c r="N38" s="120"/>
      <c r="O38" s="120"/>
    </row>
    <row r="39" spans="1:15" x14ac:dyDescent="0.35">
      <c r="J39" s="401"/>
      <c r="K39" s="122" t="s">
        <v>172</v>
      </c>
      <c r="L39" s="120"/>
      <c r="M39" s="120"/>
      <c r="N39" s="120"/>
      <c r="O39" s="120"/>
    </row>
    <row r="40" spans="1:15" x14ac:dyDescent="0.35">
      <c r="J40" s="401"/>
      <c r="K40" s="122" t="s">
        <v>173</v>
      </c>
      <c r="L40" s="120"/>
      <c r="M40" s="120"/>
      <c r="N40" s="120"/>
      <c r="O40" s="120"/>
    </row>
    <row r="41" spans="1:15" x14ac:dyDescent="0.35">
      <c r="J41" s="401"/>
      <c r="K41" s="122" t="s">
        <v>174</v>
      </c>
      <c r="L41" s="120"/>
      <c r="M41" s="120"/>
      <c r="N41" s="120"/>
      <c r="O41" s="120"/>
    </row>
    <row r="42" spans="1:15" x14ac:dyDescent="0.35">
      <c r="J42" s="401"/>
      <c r="K42" s="122" t="s">
        <v>175</v>
      </c>
      <c r="L42" s="120"/>
      <c r="M42" s="120"/>
      <c r="N42" s="120"/>
      <c r="O42" s="120"/>
    </row>
    <row r="43" spans="1:15" x14ac:dyDescent="0.35">
      <c r="J43" s="401"/>
      <c r="K43" s="122" t="s">
        <v>176</v>
      </c>
      <c r="L43" s="120"/>
      <c r="M43" s="120"/>
      <c r="N43" s="120"/>
      <c r="O43" s="120"/>
    </row>
    <row r="44" spans="1:15" x14ac:dyDescent="0.35">
      <c r="J44" s="401"/>
      <c r="K44" s="122" t="s">
        <v>177</v>
      </c>
      <c r="L44" s="120"/>
      <c r="M44" s="120"/>
      <c r="N44" s="120"/>
      <c r="O44" s="120"/>
    </row>
    <row r="45" spans="1:15" x14ac:dyDescent="0.35">
      <c r="J45" s="401"/>
      <c r="K45" s="122" t="s">
        <v>178</v>
      </c>
      <c r="L45" s="120"/>
      <c r="M45" s="120"/>
      <c r="N45" s="120"/>
      <c r="O45" s="120"/>
    </row>
    <row r="46" spans="1:15" x14ac:dyDescent="0.35">
      <c r="J46" s="401"/>
      <c r="K46" s="122" t="s">
        <v>179</v>
      </c>
      <c r="L46" s="120"/>
      <c r="M46" s="120"/>
      <c r="N46" s="120"/>
      <c r="O46" s="120"/>
    </row>
    <row r="47" spans="1:15" x14ac:dyDescent="0.35">
      <c r="J47" s="401"/>
      <c r="K47" s="122" t="s">
        <v>180</v>
      </c>
      <c r="L47" s="120"/>
      <c r="M47" s="120"/>
      <c r="N47" s="120"/>
      <c r="O47" s="120"/>
    </row>
    <row r="48" spans="1:15" ht="13.9" x14ac:dyDescent="0.35">
      <c r="A48" s="413" t="s">
        <v>210</v>
      </c>
      <c r="B48" s="414"/>
      <c r="C48" s="414"/>
      <c r="D48" s="414"/>
      <c r="E48" s="414"/>
      <c r="F48" s="414"/>
      <c r="G48" s="415"/>
      <c r="J48" s="401"/>
      <c r="K48" s="122" t="s">
        <v>181</v>
      </c>
      <c r="L48" s="120"/>
      <c r="M48" s="120"/>
      <c r="N48" s="120"/>
      <c r="O48" s="120"/>
    </row>
    <row r="49" spans="1:15" x14ac:dyDescent="0.35">
      <c r="A49" s="404"/>
      <c r="B49" s="405"/>
      <c r="C49" s="405"/>
      <c r="D49" s="405"/>
      <c r="E49" s="405"/>
      <c r="F49" s="405"/>
      <c r="G49" s="406"/>
      <c r="J49" s="401"/>
      <c r="K49" s="118" t="s">
        <v>268</v>
      </c>
      <c r="L49" s="118" t="e">
        <f>AVERAGE(L37:L48)</f>
        <v>#DIV/0!</v>
      </c>
      <c r="M49" s="118">
        <f>MAX(M37:M48)</f>
        <v>0</v>
      </c>
      <c r="N49" s="118" t="e">
        <f>AVERAGE(N37:N48)</f>
        <v>#DIV/0!</v>
      </c>
      <c r="O49" s="118">
        <f>MAX(O37:O48)</f>
        <v>0</v>
      </c>
    </row>
    <row r="50" spans="1:15" x14ac:dyDescent="0.35">
      <c r="A50" s="407"/>
      <c r="B50" s="408"/>
      <c r="C50" s="408"/>
      <c r="D50" s="408"/>
      <c r="E50" s="408"/>
      <c r="F50" s="408"/>
      <c r="G50" s="409"/>
    </row>
    <row r="51" spans="1:15" ht="27.75" x14ac:dyDescent="0.35">
      <c r="A51" s="407"/>
      <c r="B51" s="408"/>
      <c r="C51" s="408"/>
      <c r="D51" s="408"/>
      <c r="E51" s="408"/>
      <c r="F51" s="408"/>
      <c r="G51" s="409"/>
      <c r="J51" s="117">
        <f>+A6</f>
        <v>2022</v>
      </c>
      <c r="K51" s="117" t="s">
        <v>266</v>
      </c>
      <c r="L51" s="123" t="s">
        <v>165</v>
      </c>
      <c r="M51" s="123" t="s">
        <v>166</v>
      </c>
      <c r="N51" s="123" t="s">
        <v>168</v>
      </c>
      <c r="O51" s="123" t="s">
        <v>169</v>
      </c>
    </row>
    <row r="52" spans="1:15" x14ac:dyDescent="0.35">
      <c r="A52" s="410"/>
      <c r="B52" s="411"/>
      <c r="C52" s="411"/>
      <c r="D52" s="411"/>
      <c r="E52" s="411"/>
      <c r="F52" s="411"/>
      <c r="G52" s="412"/>
      <c r="J52" s="401" t="s">
        <v>117</v>
      </c>
      <c r="K52" s="122" t="s">
        <v>170</v>
      </c>
      <c r="L52" s="120"/>
      <c r="M52" s="120"/>
      <c r="N52" s="120"/>
      <c r="O52" s="120"/>
    </row>
    <row r="53" spans="1:15" x14ac:dyDescent="0.35">
      <c r="J53" s="401"/>
      <c r="K53" s="122" t="s">
        <v>171</v>
      </c>
      <c r="L53" s="120"/>
      <c r="M53" s="120"/>
      <c r="N53" s="120"/>
      <c r="O53" s="120"/>
    </row>
    <row r="54" spans="1:15" x14ac:dyDescent="0.35">
      <c r="J54" s="401"/>
      <c r="K54" s="122" t="s">
        <v>174</v>
      </c>
      <c r="L54" s="120"/>
      <c r="M54" s="120"/>
      <c r="N54" s="120"/>
      <c r="O54" s="120"/>
    </row>
    <row r="55" spans="1:15" x14ac:dyDescent="0.35">
      <c r="J55" s="401"/>
      <c r="K55" s="122" t="s">
        <v>175</v>
      </c>
      <c r="L55" s="120"/>
      <c r="M55" s="120"/>
      <c r="N55" s="120"/>
      <c r="O55" s="120"/>
    </row>
    <row r="56" spans="1:15" x14ac:dyDescent="0.35">
      <c r="J56" s="401"/>
      <c r="K56" s="122" t="s">
        <v>176</v>
      </c>
      <c r="L56" s="120"/>
      <c r="M56" s="120"/>
      <c r="N56" s="120"/>
      <c r="O56" s="120"/>
    </row>
    <row r="57" spans="1:15" x14ac:dyDescent="0.35">
      <c r="J57" s="401"/>
      <c r="K57" s="122" t="s">
        <v>177</v>
      </c>
      <c r="L57" s="120"/>
      <c r="M57" s="120"/>
      <c r="N57" s="120"/>
      <c r="O57" s="120"/>
    </row>
    <row r="58" spans="1:15" x14ac:dyDescent="0.35">
      <c r="J58" s="401"/>
      <c r="K58" s="122" t="s">
        <v>178</v>
      </c>
      <c r="L58" s="120"/>
      <c r="M58" s="120"/>
      <c r="N58" s="120"/>
      <c r="O58" s="120"/>
    </row>
    <row r="59" spans="1:15" x14ac:dyDescent="0.35">
      <c r="J59" s="401"/>
      <c r="K59" s="122" t="s">
        <v>179</v>
      </c>
      <c r="L59" s="120"/>
      <c r="M59" s="120"/>
      <c r="N59" s="120"/>
      <c r="O59" s="120"/>
    </row>
    <row r="60" spans="1:15" x14ac:dyDescent="0.35">
      <c r="J60" s="401"/>
      <c r="K60" s="122" t="s">
        <v>180</v>
      </c>
      <c r="L60" s="120"/>
      <c r="M60" s="120"/>
      <c r="N60" s="120"/>
      <c r="O60" s="120"/>
    </row>
    <row r="61" spans="1:15" x14ac:dyDescent="0.35">
      <c r="J61" s="401"/>
      <c r="K61" s="122" t="s">
        <v>181</v>
      </c>
      <c r="L61" s="120"/>
      <c r="M61" s="120"/>
      <c r="N61" s="120"/>
      <c r="O61" s="120"/>
    </row>
    <row r="62" spans="1:15" x14ac:dyDescent="0.35">
      <c r="J62" s="401"/>
      <c r="K62" s="118" t="s">
        <v>268</v>
      </c>
      <c r="L62" s="118" t="e">
        <f>AVERAGE(L52:L61)</f>
        <v>#DIV/0!</v>
      </c>
      <c r="M62" s="118">
        <f>MAX(M52:M61)</f>
        <v>0</v>
      </c>
      <c r="N62" s="118" t="e">
        <f>AVERAGE(N52:N61)</f>
        <v>#DIV/0!</v>
      </c>
      <c r="O62" s="118">
        <f>MAX(O52:O61)</f>
        <v>0</v>
      </c>
    </row>
    <row r="64" spans="1:15" ht="27.75" x14ac:dyDescent="0.35">
      <c r="J64" s="117">
        <f>+A6</f>
        <v>2022</v>
      </c>
      <c r="K64" s="117" t="s">
        <v>266</v>
      </c>
      <c r="L64" s="123" t="s">
        <v>165</v>
      </c>
      <c r="M64" s="123" t="s">
        <v>166</v>
      </c>
      <c r="N64" s="123" t="s">
        <v>168</v>
      </c>
      <c r="O64" s="123" t="s">
        <v>169</v>
      </c>
    </row>
    <row r="65" spans="10:15" x14ac:dyDescent="0.35">
      <c r="J65" s="401" t="s">
        <v>118</v>
      </c>
      <c r="K65" s="122" t="s">
        <v>170</v>
      </c>
      <c r="L65" s="120"/>
      <c r="M65" s="120"/>
      <c r="N65" s="120"/>
      <c r="O65" s="120"/>
    </row>
    <row r="66" spans="10:15" x14ac:dyDescent="0.35">
      <c r="J66" s="401"/>
      <c r="K66" s="122" t="s">
        <v>171</v>
      </c>
      <c r="L66" s="120"/>
      <c r="M66" s="120"/>
      <c r="N66" s="120"/>
      <c r="O66" s="120"/>
    </row>
    <row r="67" spans="10:15" x14ac:dyDescent="0.35">
      <c r="J67" s="401"/>
      <c r="K67" s="122" t="s">
        <v>172</v>
      </c>
      <c r="L67" s="120"/>
      <c r="M67" s="120"/>
      <c r="N67" s="120"/>
      <c r="O67" s="120"/>
    </row>
    <row r="68" spans="10:15" x14ac:dyDescent="0.35">
      <c r="J68" s="401"/>
      <c r="K68" s="122" t="s">
        <v>173</v>
      </c>
      <c r="L68" s="120"/>
      <c r="M68" s="120"/>
      <c r="N68" s="120"/>
      <c r="O68" s="120"/>
    </row>
    <row r="69" spans="10:15" x14ac:dyDescent="0.35">
      <c r="J69" s="401"/>
      <c r="K69" s="122" t="s">
        <v>174</v>
      </c>
      <c r="L69" s="120"/>
      <c r="M69" s="120"/>
      <c r="N69" s="120"/>
      <c r="O69" s="120"/>
    </row>
    <row r="70" spans="10:15" x14ac:dyDescent="0.35">
      <c r="J70" s="401"/>
      <c r="K70" s="122" t="s">
        <v>175</v>
      </c>
      <c r="L70" s="120"/>
      <c r="M70" s="120"/>
      <c r="N70" s="120"/>
      <c r="O70" s="120"/>
    </row>
    <row r="71" spans="10:15" x14ac:dyDescent="0.35">
      <c r="J71" s="401"/>
      <c r="K71" s="122" t="s">
        <v>176</v>
      </c>
      <c r="L71" s="120"/>
      <c r="M71" s="120"/>
      <c r="N71" s="120"/>
      <c r="O71" s="120"/>
    </row>
    <row r="72" spans="10:15" x14ac:dyDescent="0.35">
      <c r="J72" s="401"/>
      <c r="K72" s="122" t="s">
        <v>177</v>
      </c>
      <c r="L72" s="120"/>
      <c r="M72" s="120"/>
      <c r="N72" s="120"/>
      <c r="O72" s="120"/>
    </row>
    <row r="73" spans="10:15" x14ac:dyDescent="0.35">
      <c r="J73" s="401"/>
      <c r="K73" s="122" t="s">
        <v>178</v>
      </c>
      <c r="L73" s="120"/>
      <c r="M73" s="120"/>
      <c r="N73" s="120"/>
      <c r="O73" s="120"/>
    </row>
    <row r="74" spans="10:15" x14ac:dyDescent="0.35">
      <c r="J74" s="401"/>
      <c r="K74" s="122" t="s">
        <v>179</v>
      </c>
      <c r="L74" s="120"/>
      <c r="M74" s="120"/>
      <c r="N74" s="120"/>
      <c r="O74" s="120"/>
    </row>
    <row r="75" spans="10:15" x14ac:dyDescent="0.35">
      <c r="J75" s="401"/>
      <c r="K75" s="122" t="s">
        <v>180</v>
      </c>
      <c r="L75" s="120"/>
      <c r="M75" s="120"/>
      <c r="N75" s="120"/>
      <c r="O75" s="120"/>
    </row>
    <row r="76" spans="10:15" x14ac:dyDescent="0.35">
      <c r="J76" s="401"/>
      <c r="K76" s="122" t="s">
        <v>181</v>
      </c>
      <c r="L76" s="120"/>
      <c r="M76" s="120"/>
      <c r="N76" s="120"/>
      <c r="O76" s="120"/>
    </row>
    <row r="77" spans="10:15" x14ac:dyDescent="0.35">
      <c r="J77" s="401"/>
      <c r="K77" s="118" t="s">
        <v>268</v>
      </c>
      <c r="L77" s="118" t="e">
        <f>AVERAGE(L65:L76)</f>
        <v>#DIV/0!</v>
      </c>
      <c r="M77" s="118">
        <f>MAX(M65:M76)</f>
        <v>0</v>
      </c>
      <c r="N77" s="118" t="e">
        <f>AVERAGE(N65:N76)</f>
        <v>#DIV/0!</v>
      </c>
      <c r="O77" s="118">
        <f>MAX(O65:O76)</f>
        <v>0</v>
      </c>
    </row>
  </sheetData>
  <mergeCells count="13">
    <mergeCell ref="Q13:S16"/>
    <mergeCell ref="J52:J62"/>
    <mergeCell ref="J65:J77"/>
    <mergeCell ref="J5:O5"/>
    <mergeCell ref="B5:D5"/>
    <mergeCell ref="E5:G5"/>
    <mergeCell ref="A49:G52"/>
    <mergeCell ref="A48:G48"/>
    <mergeCell ref="J7:J19"/>
    <mergeCell ref="J22:J34"/>
    <mergeCell ref="J37:J49"/>
    <mergeCell ref="Q4:S8"/>
    <mergeCell ref="Q10:S12"/>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rgb="FF92D050"/>
    <pageSetUpPr fitToPage="1"/>
  </sheetPr>
  <dimension ref="A1:S77"/>
  <sheetViews>
    <sheetView topLeftCell="I7" workbookViewId="0">
      <selection activeCell="I66" sqref="I66"/>
    </sheetView>
  </sheetViews>
  <sheetFormatPr defaultRowHeight="13.5" x14ac:dyDescent="0.35"/>
  <cols>
    <col min="1" max="1" width="14" style="3" customWidth="1"/>
    <col min="2" max="4" width="17" style="72" customWidth="1"/>
    <col min="5" max="5" width="14.73046875" style="72" customWidth="1"/>
    <col min="6" max="7" width="17" style="72" customWidth="1"/>
    <col min="8" max="11" width="9.265625" style="3"/>
    <col min="12" max="12" width="15.3984375" style="3" customWidth="1"/>
    <col min="13" max="13" width="17.3984375" style="3" bestFit="1" customWidth="1"/>
    <col min="14" max="14" width="13.73046875" style="3" customWidth="1"/>
    <col min="15" max="15" width="15" style="3" customWidth="1"/>
    <col min="16" max="18" width="9.265625" style="3"/>
    <col min="19" max="19" width="22" style="3" customWidth="1"/>
    <col min="20" max="256" width="9.265625" style="3"/>
    <col min="257" max="257" width="14" style="3" customWidth="1"/>
    <col min="258" max="263" width="10.265625" style="3" customWidth="1"/>
    <col min="264" max="512" width="9.265625" style="3"/>
    <col min="513" max="513" width="14" style="3" customWidth="1"/>
    <col min="514" max="519" width="10.265625" style="3" customWidth="1"/>
    <col min="520" max="768" width="9.265625" style="3"/>
    <col min="769" max="769" width="14" style="3" customWidth="1"/>
    <col min="770" max="775" width="10.265625" style="3" customWidth="1"/>
    <col min="776" max="1024" width="9.265625" style="3"/>
    <col min="1025" max="1025" width="14" style="3" customWidth="1"/>
    <col min="1026" max="1031" width="10.265625" style="3" customWidth="1"/>
    <col min="1032" max="1280" width="9.265625" style="3"/>
    <col min="1281" max="1281" width="14" style="3" customWidth="1"/>
    <col min="1282" max="1287" width="10.265625" style="3" customWidth="1"/>
    <col min="1288" max="1536" width="9.265625" style="3"/>
    <col min="1537" max="1537" width="14" style="3" customWidth="1"/>
    <col min="1538" max="1543" width="10.265625" style="3" customWidth="1"/>
    <col min="1544" max="1792" width="9.265625" style="3"/>
    <col min="1793" max="1793" width="14" style="3" customWidth="1"/>
    <col min="1794" max="1799" width="10.265625" style="3" customWidth="1"/>
    <col min="1800" max="2048" width="9.265625" style="3"/>
    <col min="2049" max="2049" width="14" style="3" customWidth="1"/>
    <col min="2050" max="2055" width="10.265625" style="3" customWidth="1"/>
    <col min="2056" max="2304" width="9.265625" style="3"/>
    <col min="2305" max="2305" width="14" style="3" customWidth="1"/>
    <col min="2306" max="2311" width="10.265625" style="3" customWidth="1"/>
    <col min="2312" max="2560" width="9.265625" style="3"/>
    <col min="2561" max="2561" width="14" style="3" customWidth="1"/>
    <col min="2562" max="2567" width="10.265625" style="3" customWidth="1"/>
    <col min="2568" max="2816" width="9.265625" style="3"/>
    <col min="2817" max="2817" width="14" style="3" customWidth="1"/>
    <col min="2818" max="2823" width="10.265625" style="3" customWidth="1"/>
    <col min="2824" max="3072" width="9.265625" style="3"/>
    <col min="3073" max="3073" width="14" style="3" customWidth="1"/>
    <col min="3074" max="3079" width="10.265625" style="3" customWidth="1"/>
    <col min="3080" max="3328" width="9.265625" style="3"/>
    <col min="3329" max="3329" width="14" style="3" customWidth="1"/>
    <col min="3330" max="3335" width="10.265625" style="3" customWidth="1"/>
    <col min="3336" max="3584" width="9.265625" style="3"/>
    <col min="3585" max="3585" width="14" style="3" customWidth="1"/>
    <col min="3586" max="3591" width="10.265625" style="3" customWidth="1"/>
    <col min="3592" max="3840" width="9.265625" style="3"/>
    <col min="3841" max="3841" width="14" style="3" customWidth="1"/>
    <col min="3842" max="3847" width="10.265625" style="3" customWidth="1"/>
    <col min="3848" max="4096" width="9.265625" style="3"/>
    <col min="4097" max="4097" width="14" style="3" customWidth="1"/>
    <col min="4098" max="4103" width="10.265625" style="3" customWidth="1"/>
    <col min="4104" max="4352" width="9.265625" style="3"/>
    <col min="4353" max="4353" width="14" style="3" customWidth="1"/>
    <col min="4354" max="4359" width="10.265625" style="3" customWidth="1"/>
    <col min="4360" max="4608" width="9.265625" style="3"/>
    <col min="4609" max="4609" width="14" style="3" customWidth="1"/>
    <col min="4610" max="4615" width="10.265625" style="3" customWidth="1"/>
    <col min="4616" max="4864" width="9.265625" style="3"/>
    <col min="4865" max="4865" width="14" style="3" customWidth="1"/>
    <col min="4866" max="4871" width="10.265625" style="3" customWidth="1"/>
    <col min="4872" max="5120" width="9.265625" style="3"/>
    <col min="5121" max="5121" width="14" style="3" customWidth="1"/>
    <col min="5122" max="5127" width="10.265625" style="3" customWidth="1"/>
    <col min="5128" max="5376" width="9.265625" style="3"/>
    <col min="5377" max="5377" width="14" style="3" customWidth="1"/>
    <col min="5378" max="5383" width="10.265625" style="3" customWidth="1"/>
    <col min="5384" max="5632" width="9.265625" style="3"/>
    <col min="5633" max="5633" width="14" style="3" customWidth="1"/>
    <col min="5634" max="5639" width="10.265625" style="3" customWidth="1"/>
    <col min="5640" max="5888" width="9.265625" style="3"/>
    <col min="5889" max="5889" width="14" style="3" customWidth="1"/>
    <col min="5890" max="5895" width="10.265625" style="3" customWidth="1"/>
    <col min="5896" max="6144" width="9.265625" style="3"/>
    <col min="6145" max="6145" width="14" style="3" customWidth="1"/>
    <col min="6146" max="6151" width="10.265625" style="3" customWidth="1"/>
    <col min="6152" max="6400" width="9.265625" style="3"/>
    <col min="6401" max="6401" width="14" style="3" customWidth="1"/>
    <col min="6402" max="6407" width="10.265625" style="3" customWidth="1"/>
    <col min="6408" max="6656" width="9.265625" style="3"/>
    <col min="6657" max="6657" width="14" style="3" customWidth="1"/>
    <col min="6658" max="6663" width="10.265625" style="3" customWidth="1"/>
    <col min="6664" max="6912" width="9.265625" style="3"/>
    <col min="6913" max="6913" width="14" style="3" customWidth="1"/>
    <col min="6914" max="6919" width="10.265625" style="3" customWidth="1"/>
    <col min="6920" max="7168" width="9.265625" style="3"/>
    <col min="7169" max="7169" width="14" style="3" customWidth="1"/>
    <col min="7170" max="7175" width="10.265625" style="3" customWidth="1"/>
    <col min="7176" max="7424" width="9.265625" style="3"/>
    <col min="7425" max="7425" width="14" style="3" customWidth="1"/>
    <col min="7426" max="7431" width="10.265625" style="3" customWidth="1"/>
    <col min="7432" max="7680" width="9.265625" style="3"/>
    <col min="7681" max="7681" width="14" style="3" customWidth="1"/>
    <col min="7682" max="7687" width="10.265625" style="3" customWidth="1"/>
    <col min="7688" max="7936" width="9.265625" style="3"/>
    <col min="7937" max="7937" width="14" style="3" customWidth="1"/>
    <col min="7938" max="7943" width="10.265625" style="3" customWidth="1"/>
    <col min="7944" max="8192" width="9.265625" style="3"/>
    <col min="8193" max="8193" width="14" style="3" customWidth="1"/>
    <col min="8194" max="8199" width="10.265625" style="3" customWidth="1"/>
    <col min="8200" max="8448" width="9.265625" style="3"/>
    <col min="8449" max="8449" width="14" style="3" customWidth="1"/>
    <col min="8450" max="8455" width="10.265625" style="3" customWidth="1"/>
    <col min="8456" max="8704" width="9.265625" style="3"/>
    <col min="8705" max="8705" width="14" style="3" customWidth="1"/>
    <col min="8706" max="8711" width="10.265625" style="3" customWidth="1"/>
    <col min="8712" max="8960" width="9.265625" style="3"/>
    <col min="8961" max="8961" width="14" style="3" customWidth="1"/>
    <col min="8962" max="8967" width="10.265625" style="3" customWidth="1"/>
    <col min="8968" max="9216" width="9.265625" style="3"/>
    <col min="9217" max="9217" width="14" style="3" customWidth="1"/>
    <col min="9218" max="9223" width="10.265625" style="3" customWidth="1"/>
    <col min="9224" max="9472" width="9.265625" style="3"/>
    <col min="9473" max="9473" width="14" style="3" customWidth="1"/>
    <col min="9474" max="9479" width="10.265625" style="3" customWidth="1"/>
    <col min="9480" max="9728" width="9.265625" style="3"/>
    <col min="9729" max="9729" width="14" style="3" customWidth="1"/>
    <col min="9730" max="9735" width="10.265625" style="3" customWidth="1"/>
    <col min="9736" max="9984" width="9.265625" style="3"/>
    <col min="9985" max="9985" width="14" style="3" customWidth="1"/>
    <col min="9986" max="9991" width="10.265625" style="3" customWidth="1"/>
    <col min="9992" max="10240" width="9.265625" style="3"/>
    <col min="10241" max="10241" width="14" style="3" customWidth="1"/>
    <col min="10242" max="10247" width="10.265625" style="3" customWidth="1"/>
    <col min="10248" max="10496" width="9.265625" style="3"/>
    <col min="10497" max="10497" width="14" style="3" customWidth="1"/>
    <col min="10498" max="10503" width="10.265625" style="3" customWidth="1"/>
    <col min="10504" max="10752" width="9.265625" style="3"/>
    <col min="10753" max="10753" width="14" style="3" customWidth="1"/>
    <col min="10754" max="10759" width="10.265625" style="3" customWidth="1"/>
    <col min="10760" max="11008" width="9.265625" style="3"/>
    <col min="11009" max="11009" width="14" style="3" customWidth="1"/>
    <col min="11010" max="11015" width="10.265625" style="3" customWidth="1"/>
    <col min="11016" max="11264" width="9.265625" style="3"/>
    <col min="11265" max="11265" width="14" style="3" customWidth="1"/>
    <col min="11266" max="11271" width="10.265625" style="3" customWidth="1"/>
    <col min="11272" max="11520" width="9.265625" style="3"/>
    <col min="11521" max="11521" width="14" style="3" customWidth="1"/>
    <col min="11522" max="11527" width="10.265625" style="3" customWidth="1"/>
    <col min="11528" max="11776" width="9.265625" style="3"/>
    <col min="11777" max="11777" width="14" style="3" customWidth="1"/>
    <col min="11778" max="11783" width="10.265625" style="3" customWidth="1"/>
    <col min="11784" max="12032" width="9.265625" style="3"/>
    <col min="12033" max="12033" width="14" style="3" customWidth="1"/>
    <col min="12034" max="12039" width="10.265625" style="3" customWidth="1"/>
    <col min="12040" max="12288" width="9.265625" style="3"/>
    <col min="12289" max="12289" width="14" style="3" customWidth="1"/>
    <col min="12290" max="12295" width="10.265625" style="3" customWidth="1"/>
    <col min="12296" max="12544" width="9.265625" style="3"/>
    <col min="12545" max="12545" width="14" style="3" customWidth="1"/>
    <col min="12546" max="12551" width="10.265625" style="3" customWidth="1"/>
    <col min="12552" max="12800" width="9.265625" style="3"/>
    <col min="12801" max="12801" width="14" style="3" customWidth="1"/>
    <col min="12802" max="12807" width="10.265625" style="3" customWidth="1"/>
    <col min="12808" max="13056" width="9.265625" style="3"/>
    <col min="13057" max="13057" width="14" style="3" customWidth="1"/>
    <col min="13058" max="13063" width="10.265625" style="3" customWidth="1"/>
    <col min="13064" max="13312" width="9.265625" style="3"/>
    <col min="13313" max="13313" width="14" style="3" customWidth="1"/>
    <col min="13314" max="13319" width="10.265625" style="3" customWidth="1"/>
    <col min="13320" max="13568" width="9.265625" style="3"/>
    <col min="13569" max="13569" width="14" style="3" customWidth="1"/>
    <col min="13570" max="13575" width="10.265625" style="3" customWidth="1"/>
    <col min="13576" max="13824" width="9.265625" style="3"/>
    <col min="13825" max="13825" width="14" style="3" customWidth="1"/>
    <col min="13826" max="13831" width="10.265625" style="3" customWidth="1"/>
    <col min="13832" max="14080" width="9.265625" style="3"/>
    <col min="14081" max="14081" width="14" style="3" customWidth="1"/>
    <col min="14082" max="14087" width="10.265625" style="3" customWidth="1"/>
    <col min="14088" max="14336" width="9.265625" style="3"/>
    <col min="14337" max="14337" width="14" style="3" customWidth="1"/>
    <col min="14338" max="14343" width="10.265625" style="3" customWidth="1"/>
    <col min="14344" max="14592" width="9.265625" style="3"/>
    <col min="14593" max="14593" width="14" style="3" customWidth="1"/>
    <col min="14594" max="14599" width="10.265625" style="3" customWidth="1"/>
    <col min="14600" max="14848" width="9.265625" style="3"/>
    <col min="14849" max="14849" width="14" style="3" customWidth="1"/>
    <col min="14850" max="14855" width="10.265625" style="3" customWidth="1"/>
    <col min="14856" max="15104" width="9.265625" style="3"/>
    <col min="15105" max="15105" width="14" style="3" customWidth="1"/>
    <col min="15106" max="15111" width="10.265625" style="3" customWidth="1"/>
    <col min="15112" max="15360" width="9.265625" style="3"/>
    <col min="15361" max="15361" width="14" style="3" customWidth="1"/>
    <col min="15362" max="15367" width="10.265625" style="3" customWidth="1"/>
    <col min="15368" max="15616" width="9.265625" style="3"/>
    <col min="15617" max="15617" width="14" style="3" customWidth="1"/>
    <col min="15618" max="15623" width="10.265625" style="3" customWidth="1"/>
    <col min="15624" max="15872" width="9.265625" style="3"/>
    <col min="15873" max="15873" width="14" style="3" customWidth="1"/>
    <col min="15874" max="15879" width="10.265625" style="3" customWidth="1"/>
    <col min="15880" max="16128" width="9.265625" style="3"/>
    <col min="16129" max="16129" width="14" style="3" customWidth="1"/>
    <col min="16130" max="16135" width="10.265625" style="3" customWidth="1"/>
    <col min="16136" max="16384" width="9.265625" style="3"/>
  </cols>
  <sheetData>
    <row r="1" spans="1:19" ht="15" x14ac:dyDescent="0.4">
      <c r="A1" s="2" t="str">
        <f>+'Cover Page'!$B$29</f>
        <v>Annual Performance Report 2022</v>
      </c>
      <c r="B1" s="2"/>
      <c r="C1" s="2"/>
      <c r="D1" s="2"/>
      <c r="E1" s="2" t="str">
        <f>+'Cover Page'!$B$33</f>
        <v>Battlefield Energy from Waste Facility</v>
      </c>
      <c r="F1" s="2"/>
      <c r="G1" s="2"/>
    </row>
    <row r="3" spans="1:19" ht="13.9" x14ac:dyDescent="0.4">
      <c r="A3" s="116" t="s">
        <v>269</v>
      </c>
      <c r="D3" s="134" t="s">
        <v>301</v>
      </c>
      <c r="G3" s="138" t="s">
        <v>308</v>
      </c>
      <c r="J3" s="11" t="str">
        <f>+A3</f>
        <v>Monitoring of Sulphur dioxide emissions</v>
      </c>
      <c r="L3" s="11"/>
      <c r="N3" s="11" t="s">
        <v>302</v>
      </c>
      <c r="Q3" s="137" t="s">
        <v>296</v>
      </c>
      <c r="R3" s="132"/>
      <c r="S3" s="132"/>
    </row>
    <row r="4" spans="1:19" ht="13.9" customHeight="1" x14ac:dyDescent="0.35">
      <c r="Q4" s="393" t="s">
        <v>306</v>
      </c>
      <c r="R4" s="393"/>
      <c r="S4" s="393"/>
    </row>
    <row r="5" spans="1:19" ht="15.75" x14ac:dyDescent="0.4">
      <c r="A5" s="124" t="s">
        <v>267</v>
      </c>
      <c r="B5" s="403" t="s">
        <v>265</v>
      </c>
      <c r="C5" s="403"/>
      <c r="D5" s="403"/>
      <c r="E5" s="403" t="s">
        <v>264</v>
      </c>
      <c r="F5" s="403"/>
      <c r="G5" s="403"/>
      <c r="J5" s="402"/>
      <c r="K5" s="402"/>
      <c r="L5" s="402"/>
      <c r="M5" s="402"/>
      <c r="N5" s="402"/>
      <c r="O5" s="402"/>
      <c r="Q5" s="393"/>
      <c r="R5" s="393"/>
      <c r="S5" s="393"/>
    </row>
    <row r="6" spans="1:19" s="114" customFormat="1" ht="37.5" customHeight="1" x14ac:dyDescent="0.45">
      <c r="A6" s="121">
        <f>+'Cover Page'!C39</f>
        <v>2022</v>
      </c>
      <c r="B6" s="110" t="s">
        <v>182</v>
      </c>
      <c r="C6" s="110" t="s">
        <v>165</v>
      </c>
      <c r="D6" s="110" t="s">
        <v>320</v>
      </c>
      <c r="E6" s="110" t="s">
        <v>183</v>
      </c>
      <c r="F6" s="110" t="s">
        <v>168</v>
      </c>
      <c r="G6" s="110" t="s">
        <v>321</v>
      </c>
      <c r="H6" s="115"/>
      <c r="J6" s="117">
        <f>+A6</f>
        <v>2022</v>
      </c>
      <c r="K6" s="117" t="s">
        <v>266</v>
      </c>
      <c r="L6" s="123" t="s">
        <v>165</v>
      </c>
      <c r="M6" s="123" t="s">
        <v>166</v>
      </c>
      <c r="N6" s="123" t="s">
        <v>168</v>
      </c>
      <c r="O6" s="123" t="s">
        <v>169</v>
      </c>
      <c r="Q6" s="393"/>
      <c r="R6" s="393"/>
      <c r="S6" s="393"/>
    </row>
    <row r="7" spans="1:19" x14ac:dyDescent="0.35">
      <c r="A7" s="122" t="s">
        <v>170</v>
      </c>
      <c r="B7" s="119">
        <v>200</v>
      </c>
      <c r="C7" s="120">
        <f>L7</f>
        <v>23.92</v>
      </c>
      <c r="D7" s="120">
        <f>M7</f>
        <v>74</v>
      </c>
      <c r="E7" s="119">
        <v>50</v>
      </c>
      <c r="F7" s="120">
        <f>N7</f>
        <v>23.92</v>
      </c>
      <c r="G7" s="120">
        <f>O7</f>
        <v>31.74</v>
      </c>
      <c r="J7" s="401" t="s">
        <v>114</v>
      </c>
      <c r="K7" s="122" t="s">
        <v>170</v>
      </c>
      <c r="L7" s="120">
        <v>23.92</v>
      </c>
      <c r="M7" s="120">
        <v>74</v>
      </c>
      <c r="N7" s="120">
        <v>23.92</v>
      </c>
      <c r="O7" s="120">
        <v>31.74</v>
      </c>
      <c r="Q7" s="393"/>
      <c r="R7" s="393"/>
      <c r="S7" s="393"/>
    </row>
    <row r="8" spans="1:19" x14ac:dyDescent="0.35">
      <c r="A8" s="122" t="s">
        <v>171</v>
      </c>
      <c r="B8" s="119">
        <v>200</v>
      </c>
      <c r="C8" s="120">
        <f t="shared" ref="C8:C18" si="0">L8</f>
        <v>32.35</v>
      </c>
      <c r="D8" s="120">
        <f t="shared" ref="D8:D18" si="1">M8</f>
        <v>97.24</v>
      </c>
      <c r="E8" s="119">
        <v>50</v>
      </c>
      <c r="F8" s="120">
        <f t="shared" ref="F8:F18" si="2">N8</f>
        <v>32.51</v>
      </c>
      <c r="G8" s="120">
        <f t="shared" ref="G8:G18" si="3">O8</f>
        <v>39.130000000000003</v>
      </c>
      <c r="J8" s="401"/>
      <c r="K8" s="122" t="s">
        <v>171</v>
      </c>
      <c r="L8" s="120">
        <v>32.35</v>
      </c>
      <c r="M8" s="120">
        <v>97.24</v>
      </c>
      <c r="N8" s="120">
        <v>32.51</v>
      </c>
      <c r="O8" s="120">
        <v>39.130000000000003</v>
      </c>
      <c r="Q8" s="393"/>
      <c r="R8" s="393"/>
      <c r="S8" s="393"/>
    </row>
    <row r="9" spans="1:19" ht="13.9" x14ac:dyDescent="0.4">
      <c r="A9" s="122" t="s">
        <v>172</v>
      </c>
      <c r="B9" s="119">
        <v>200</v>
      </c>
      <c r="C9" s="120">
        <f t="shared" si="0"/>
        <v>33.14</v>
      </c>
      <c r="D9" s="120">
        <f t="shared" si="1"/>
        <v>78.95</v>
      </c>
      <c r="E9" s="119">
        <v>50</v>
      </c>
      <c r="F9" s="120">
        <f t="shared" si="2"/>
        <v>33.46</v>
      </c>
      <c r="G9" s="120">
        <f t="shared" si="3"/>
        <v>40.89</v>
      </c>
      <c r="J9" s="401"/>
      <c r="K9" s="122" t="s">
        <v>172</v>
      </c>
      <c r="L9" s="120">
        <v>33.14</v>
      </c>
      <c r="M9" s="120">
        <v>78.95</v>
      </c>
      <c r="N9" s="120">
        <v>33.46</v>
      </c>
      <c r="O9" s="120">
        <v>40.89</v>
      </c>
      <c r="Q9" s="136" t="s">
        <v>307</v>
      </c>
    </row>
    <row r="10" spans="1:19" ht="14.25" customHeight="1" x14ac:dyDescent="0.35">
      <c r="A10" s="122" t="s">
        <v>173</v>
      </c>
      <c r="B10" s="119">
        <v>200</v>
      </c>
      <c r="C10" s="120">
        <f t="shared" si="0"/>
        <v>9.94</v>
      </c>
      <c r="D10" s="120">
        <f t="shared" si="1"/>
        <v>38.15</v>
      </c>
      <c r="E10" s="119">
        <v>50</v>
      </c>
      <c r="F10" s="120">
        <f t="shared" si="2"/>
        <v>9.66</v>
      </c>
      <c r="G10" s="120">
        <f t="shared" si="3"/>
        <v>13.95</v>
      </c>
      <c r="J10" s="401"/>
      <c r="K10" s="122" t="s">
        <v>173</v>
      </c>
      <c r="L10" s="120">
        <v>9.94</v>
      </c>
      <c r="M10" s="120">
        <v>38.15</v>
      </c>
      <c r="N10" s="120">
        <v>9.66</v>
      </c>
      <c r="O10" s="120">
        <v>13.95</v>
      </c>
      <c r="Q10" s="400" t="s">
        <v>327</v>
      </c>
      <c r="R10" s="400"/>
      <c r="S10" s="400"/>
    </row>
    <row r="11" spans="1:19" x14ac:dyDescent="0.35">
      <c r="A11" s="122" t="s">
        <v>174</v>
      </c>
      <c r="B11" s="119">
        <v>200</v>
      </c>
      <c r="C11" s="120">
        <f t="shared" si="0"/>
        <v>10.77</v>
      </c>
      <c r="D11" s="120">
        <f t="shared" si="1"/>
        <v>49.45</v>
      </c>
      <c r="E11" s="119">
        <v>50</v>
      </c>
      <c r="F11" s="120">
        <f t="shared" si="2"/>
        <v>10.65</v>
      </c>
      <c r="G11" s="120">
        <f t="shared" si="3"/>
        <v>20.7</v>
      </c>
      <c r="J11" s="401"/>
      <c r="K11" s="122" t="s">
        <v>174</v>
      </c>
      <c r="L11" s="120">
        <v>10.77</v>
      </c>
      <c r="M11" s="120">
        <v>49.45</v>
      </c>
      <c r="N11" s="120">
        <v>10.65</v>
      </c>
      <c r="O11" s="120">
        <v>20.7</v>
      </c>
      <c r="Q11" s="400"/>
      <c r="R11" s="400"/>
      <c r="S11" s="400"/>
    </row>
    <row r="12" spans="1:19" x14ac:dyDescent="0.35">
      <c r="A12" s="122" t="s">
        <v>175</v>
      </c>
      <c r="B12" s="119">
        <v>200</v>
      </c>
      <c r="C12" s="120">
        <f t="shared" si="0"/>
        <v>10.33</v>
      </c>
      <c r="D12" s="120">
        <f t="shared" si="1"/>
        <v>49.76</v>
      </c>
      <c r="E12" s="119">
        <v>50</v>
      </c>
      <c r="F12" s="120">
        <f t="shared" si="2"/>
        <v>10.33</v>
      </c>
      <c r="G12" s="120">
        <f t="shared" si="3"/>
        <v>24.71</v>
      </c>
      <c r="J12" s="401"/>
      <c r="K12" s="122" t="s">
        <v>175</v>
      </c>
      <c r="L12" s="120">
        <v>10.33</v>
      </c>
      <c r="M12" s="120">
        <v>49.76</v>
      </c>
      <c r="N12" s="120">
        <v>10.33</v>
      </c>
      <c r="O12" s="120">
        <v>24.71</v>
      </c>
      <c r="Q12" s="400"/>
      <c r="R12" s="400"/>
      <c r="S12" s="400"/>
    </row>
    <row r="13" spans="1:19" ht="14.25" customHeight="1" x14ac:dyDescent="0.35">
      <c r="A13" s="122" t="s">
        <v>176</v>
      </c>
      <c r="B13" s="119">
        <v>200</v>
      </c>
      <c r="C13" s="120">
        <f t="shared" si="0"/>
        <v>5.51</v>
      </c>
      <c r="D13" s="120">
        <f t="shared" si="1"/>
        <v>21.67</v>
      </c>
      <c r="E13" s="119">
        <v>50</v>
      </c>
      <c r="F13" s="120">
        <f t="shared" si="2"/>
        <v>5.51</v>
      </c>
      <c r="G13" s="120">
        <f t="shared" si="3"/>
        <v>7.62</v>
      </c>
      <c r="J13" s="401"/>
      <c r="K13" s="122" t="s">
        <v>176</v>
      </c>
      <c r="L13" s="120">
        <v>5.51</v>
      </c>
      <c r="M13" s="120">
        <v>21.67</v>
      </c>
      <c r="N13" s="120">
        <v>5.51</v>
      </c>
      <c r="O13" s="120">
        <v>7.62</v>
      </c>
      <c r="Q13" s="400" t="s">
        <v>333</v>
      </c>
      <c r="R13" s="400"/>
      <c r="S13" s="400"/>
    </row>
    <row r="14" spans="1:19" x14ac:dyDescent="0.35">
      <c r="A14" s="122" t="s">
        <v>177</v>
      </c>
      <c r="B14" s="119">
        <v>200</v>
      </c>
      <c r="C14" s="120">
        <f t="shared" si="0"/>
        <v>7.1</v>
      </c>
      <c r="D14" s="120">
        <f t="shared" si="1"/>
        <v>35.75</v>
      </c>
      <c r="E14" s="119">
        <v>50</v>
      </c>
      <c r="F14" s="120">
        <f t="shared" si="2"/>
        <v>7.1</v>
      </c>
      <c r="G14" s="120">
        <f t="shared" si="3"/>
        <v>17.23</v>
      </c>
      <c r="J14" s="401"/>
      <c r="K14" s="122" t="s">
        <v>177</v>
      </c>
      <c r="L14" s="120">
        <v>7.1</v>
      </c>
      <c r="M14" s="120">
        <v>35.75</v>
      </c>
      <c r="N14" s="120">
        <v>7.1</v>
      </c>
      <c r="O14" s="120">
        <v>17.23</v>
      </c>
      <c r="Q14" s="400"/>
      <c r="R14" s="400"/>
      <c r="S14" s="400"/>
    </row>
    <row r="15" spans="1:19" x14ac:dyDescent="0.35">
      <c r="A15" s="122" t="s">
        <v>178</v>
      </c>
      <c r="B15" s="119">
        <v>200</v>
      </c>
      <c r="C15" s="120">
        <f t="shared" si="0"/>
        <v>4.68</v>
      </c>
      <c r="D15" s="120">
        <f t="shared" si="1"/>
        <v>52.3</v>
      </c>
      <c r="E15" s="119">
        <v>50</v>
      </c>
      <c r="F15" s="120">
        <f t="shared" si="2"/>
        <v>4.6399999999999997</v>
      </c>
      <c r="G15" s="120">
        <f t="shared" si="3"/>
        <v>10.46</v>
      </c>
      <c r="J15" s="401"/>
      <c r="K15" s="122" t="s">
        <v>178</v>
      </c>
      <c r="L15" s="120">
        <v>4.68</v>
      </c>
      <c r="M15" s="120">
        <v>52.3</v>
      </c>
      <c r="N15" s="120">
        <v>4.6399999999999997</v>
      </c>
      <c r="O15" s="120">
        <v>10.46</v>
      </c>
      <c r="Q15" s="400"/>
      <c r="R15" s="400"/>
      <c r="S15" s="400"/>
    </row>
    <row r="16" spans="1:19" x14ac:dyDescent="0.35">
      <c r="A16" s="122" t="s">
        <v>179</v>
      </c>
      <c r="B16" s="119">
        <v>200</v>
      </c>
      <c r="C16" s="120">
        <f t="shared" si="0"/>
        <v>11.49</v>
      </c>
      <c r="D16" s="120">
        <f t="shared" si="1"/>
        <v>69.19</v>
      </c>
      <c r="E16" s="119">
        <v>50</v>
      </c>
      <c r="F16" s="120">
        <f t="shared" si="2"/>
        <v>11.49</v>
      </c>
      <c r="G16" s="120">
        <f t="shared" si="3"/>
        <v>24.57</v>
      </c>
      <c r="J16" s="401"/>
      <c r="K16" s="122" t="s">
        <v>179</v>
      </c>
      <c r="L16" s="120">
        <v>11.49</v>
      </c>
      <c r="M16" s="120">
        <v>69.19</v>
      </c>
      <c r="N16" s="120">
        <v>11.49</v>
      </c>
      <c r="O16" s="120">
        <v>24.57</v>
      </c>
      <c r="Q16" s="400"/>
      <c r="R16" s="400"/>
      <c r="S16" s="400"/>
    </row>
    <row r="17" spans="1:15" x14ac:dyDescent="0.35">
      <c r="A17" s="122" t="s">
        <v>180</v>
      </c>
      <c r="B17" s="119">
        <v>200</v>
      </c>
      <c r="C17" s="120">
        <f t="shared" si="0"/>
        <v>8.56</v>
      </c>
      <c r="D17" s="120">
        <f t="shared" si="1"/>
        <v>63.19</v>
      </c>
      <c r="E17" s="119">
        <v>50</v>
      </c>
      <c r="F17" s="120">
        <f t="shared" si="2"/>
        <v>8.64</v>
      </c>
      <c r="G17" s="120">
        <f t="shared" si="3"/>
        <v>20.51</v>
      </c>
      <c r="J17" s="401"/>
      <c r="K17" s="122" t="s">
        <v>180</v>
      </c>
      <c r="L17" s="120">
        <v>8.56</v>
      </c>
      <c r="M17" s="120">
        <v>63.19</v>
      </c>
      <c r="N17" s="120">
        <v>8.64</v>
      </c>
      <c r="O17" s="120">
        <v>20.51</v>
      </c>
    </row>
    <row r="18" spans="1:15" x14ac:dyDescent="0.35">
      <c r="A18" s="122" t="s">
        <v>181</v>
      </c>
      <c r="B18" s="119">
        <v>200</v>
      </c>
      <c r="C18" s="120">
        <f t="shared" si="0"/>
        <v>11.2</v>
      </c>
      <c r="D18" s="120">
        <f t="shared" si="1"/>
        <v>70</v>
      </c>
      <c r="E18" s="119">
        <v>50</v>
      </c>
      <c r="F18" s="120">
        <f t="shared" si="2"/>
        <v>11.2</v>
      </c>
      <c r="G18" s="120">
        <f t="shared" si="3"/>
        <v>19.260000000000002</v>
      </c>
      <c r="J18" s="401"/>
      <c r="K18" s="122" t="s">
        <v>181</v>
      </c>
      <c r="L18" s="120">
        <v>11.2</v>
      </c>
      <c r="M18" s="120">
        <v>70</v>
      </c>
      <c r="N18" s="120">
        <v>11.2</v>
      </c>
      <c r="O18" s="120">
        <v>19.260000000000002</v>
      </c>
    </row>
    <row r="19" spans="1:15" x14ac:dyDescent="0.35">
      <c r="J19" s="401"/>
      <c r="K19" s="118" t="s">
        <v>268</v>
      </c>
      <c r="L19" s="189">
        <f>AVERAGE(L7:L18)</f>
        <v>14.082500000000001</v>
      </c>
      <c r="M19" s="189">
        <f>MAX(M7:M18)</f>
        <v>97.24</v>
      </c>
      <c r="N19" s="189">
        <f>AVERAGE(N7:N18)</f>
        <v>14.092500000000001</v>
      </c>
      <c r="O19" s="189">
        <f>MAX(O7:O18)</f>
        <v>40.89</v>
      </c>
    </row>
    <row r="21" spans="1:15" ht="27.75" x14ac:dyDescent="0.35">
      <c r="J21" s="117">
        <f>+A6</f>
        <v>2022</v>
      </c>
      <c r="K21" s="117" t="s">
        <v>266</v>
      </c>
      <c r="L21" s="123" t="s">
        <v>165</v>
      </c>
      <c r="M21" s="123" t="s">
        <v>166</v>
      </c>
      <c r="N21" s="123" t="s">
        <v>168</v>
      </c>
      <c r="O21" s="123" t="s">
        <v>169</v>
      </c>
    </row>
    <row r="22" spans="1:15" x14ac:dyDescent="0.35">
      <c r="J22" s="401" t="s">
        <v>115</v>
      </c>
      <c r="K22" s="122" t="s">
        <v>170</v>
      </c>
      <c r="L22" s="120"/>
      <c r="M22" s="120"/>
      <c r="N22" s="120"/>
      <c r="O22" s="120"/>
    </row>
    <row r="23" spans="1:15" x14ac:dyDescent="0.35">
      <c r="J23" s="401"/>
      <c r="K23" s="122" t="s">
        <v>171</v>
      </c>
      <c r="L23" s="120"/>
      <c r="M23" s="120"/>
      <c r="N23" s="120"/>
      <c r="O23" s="120"/>
    </row>
    <row r="24" spans="1:15" x14ac:dyDescent="0.35">
      <c r="J24" s="401"/>
      <c r="K24" s="122" t="s">
        <v>172</v>
      </c>
      <c r="L24" s="120"/>
      <c r="M24" s="120"/>
      <c r="N24" s="120"/>
      <c r="O24" s="120"/>
    </row>
    <row r="25" spans="1:15" x14ac:dyDescent="0.35">
      <c r="J25" s="401"/>
      <c r="K25" s="122" t="s">
        <v>173</v>
      </c>
      <c r="L25" s="120"/>
      <c r="M25" s="120"/>
      <c r="N25" s="120"/>
      <c r="O25" s="120"/>
    </row>
    <row r="26" spans="1:15" x14ac:dyDescent="0.35">
      <c r="J26" s="401"/>
      <c r="K26" s="122" t="s">
        <v>174</v>
      </c>
      <c r="L26" s="120"/>
      <c r="M26" s="120"/>
      <c r="N26" s="120"/>
      <c r="O26" s="120"/>
    </row>
    <row r="27" spans="1:15" x14ac:dyDescent="0.35">
      <c r="J27" s="401"/>
      <c r="K27" s="122" t="s">
        <v>175</v>
      </c>
      <c r="L27" s="120"/>
      <c r="M27" s="120"/>
      <c r="N27" s="120"/>
      <c r="O27" s="120"/>
    </row>
    <row r="28" spans="1:15" x14ac:dyDescent="0.35">
      <c r="J28" s="401"/>
      <c r="K28" s="122" t="s">
        <v>176</v>
      </c>
      <c r="L28" s="120"/>
      <c r="M28" s="120"/>
      <c r="N28" s="120"/>
      <c r="O28" s="120"/>
    </row>
    <row r="29" spans="1:15" x14ac:dyDescent="0.35">
      <c r="J29" s="401"/>
      <c r="K29" s="122" t="s">
        <v>177</v>
      </c>
      <c r="L29" s="120"/>
      <c r="M29" s="120"/>
      <c r="N29" s="120"/>
      <c r="O29" s="120"/>
    </row>
    <row r="30" spans="1:15" x14ac:dyDescent="0.35">
      <c r="J30" s="401"/>
      <c r="K30" s="122" t="s">
        <v>178</v>
      </c>
      <c r="L30" s="120"/>
      <c r="M30" s="120"/>
      <c r="N30" s="120"/>
      <c r="O30" s="120"/>
    </row>
    <row r="31" spans="1:15" x14ac:dyDescent="0.35">
      <c r="J31" s="401"/>
      <c r="K31" s="122" t="s">
        <v>179</v>
      </c>
      <c r="L31" s="120"/>
      <c r="M31" s="120"/>
      <c r="N31" s="120"/>
      <c r="O31" s="120"/>
    </row>
    <row r="32" spans="1:15" x14ac:dyDescent="0.35">
      <c r="J32" s="401"/>
      <c r="K32" s="122" t="s">
        <v>180</v>
      </c>
      <c r="L32" s="120"/>
      <c r="M32" s="120"/>
      <c r="N32" s="120"/>
      <c r="O32" s="120"/>
    </row>
    <row r="33" spans="1:15" x14ac:dyDescent="0.35">
      <c r="J33" s="401"/>
      <c r="K33" s="122" t="s">
        <v>181</v>
      </c>
      <c r="L33" s="120"/>
      <c r="M33" s="120"/>
      <c r="N33" s="120"/>
      <c r="O33" s="120"/>
    </row>
    <row r="34" spans="1:15" x14ac:dyDescent="0.35">
      <c r="J34" s="401"/>
      <c r="K34" s="118" t="s">
        <v>268</v>
      </c>
      <c r="L34" s="118" t="e">
        <f>AVERAGE(L22:L33)</f>
        <v>#DIV/0!</v>
      </c>
      <c r="M34" s="118">
        <f>MAX(M22:M33)</f>
        <v>0</v>
      </c>
      <c r="N34" s="118" t="e">
        <f>AVERAGE(N22:N33)</f>
        <v>#DIV/0!</v>
      </c>
      <c r="O34" s="118">
        <f>MAX(O22:O33)</f>
        <v>0</v>
      </c>
    </row>
    <row r="36" spans="1:15" ht="27.75" x14ac:dyDescent="0.35">
      <c r="J36" s="117">
        <f>+A6</f>
        <v>2022</v>
      </c>
      <c r="K36" s="117" t="s">
        <v>266</v>
      </c>
      <c r="L36" s="123" t="s">
        <v>165</v>
      </c>
      <c r="M36" s="123" t="s">
        <v>166</v>
      </c>
      <c r="N36" s="123" t="s">
        <v>168</v>
      </c>
      <c r="O36" s="123" t="s">
        <v>169</v>
      </c>
    </row>
    <row r="37" spans="1:15" x14ac:dyDescent="0.35">
      <c r="J37" s="401" t="s">
        <v>116</v>
      </c>
      <c r="K37" s="122" t="s">
        <v>170</v>
      </c>
      <c r="L37" s="120"/>
      <c r="M37" s="120"/>
      <c r="N37" s="120"/>
      <c r="O37" s="120"/>
    </row>
    <row r="38" spans="1:15" x14ac:dyDescent="0.35">
      <c r="J38" s="401"/>
      <c r="K38" s="122" t="s">
        <v>171</v>
      </c>
      <c r="L38" s="120"/>
      <c r="M38" s="120"/>
      <c r="N38" s="120"/>
      <c r="O38" s="120"/>
    </row>
    <row r="39" spans="1:15" x14ac:dyDescent="0.35">
      <c r="J39" s="401"/>
      <c r="K39" s="122" t="s">
        <v>172</v>
      </c>
      <c r="L39" s="120"/>
      <c r="M39" s="120"/>
      <c r="N39" s="120"/>
      <c r="O39" s="120"/>
    </row>
    <row r="40" spans="1:15" x14ac:dyDescent="0.35">
      <c r="J40" s="401"/>
      <c r="K40" s="122" t="s">
        <v>173</v>
      </c>
      <c r="L40" s="120"/>
      <c r="M40" s="120"/>
      <c r="N40" s="120"/>
      <c r="O40" s="120"/>
    </row>
    <row r="41" spans="1:15" x14ac:dyDescent="0.35">
      <c r="J41" s="401"/>
      <c r="K41" s="122" t="s">
        <v>174</v>
      </c>
      <c r="L41" s="120"/>
      <c r="M41" s="120"/>
      <c r="N41" s="120"/>
      <c r="O41" s="120"/>
    </row>
    <row r="42" spans="1:15" x14ac:dyDescent="0.35">
      <c r="J42" s="401"/>
      <c r="K42" s="122" t="s">
        <v>175</v>
      </c>
      <c r="L42" s="120"/>
      <c r="M42" s="120"/>
      <c r="N42" s="120"/>
      <c r="O42" s="120"/>
    </row>
    <row r="43" spans="1:15" x14ac:dyDescent="0.35">
      <c r="J43" s="401"/>
      <c r="K43" s="122" t="s">
        <v>176</v>
      </c>
      <c r="L43" s="120"/>
      <c r="M43" s="120"/>
      <c r="N43" s="120"/>
      <c r="O43" s="120"/>
    </row>
    <row r="44" spans="1:15" x14ac:dyDescent="0.35">
      <c r="J44" s="401"/>
      <c r="K44" s="122" t="s">
        <v>177</v>
      </c>
      <c r="L44" s="120"/>
      <c r="M44" s="120"/>
      <c r="N44" s="120"/>
      <c r="O44" s="120"/>
    </row>
    <row r="45" spans="1:15" x14ac:dyDescent="0.35">
      <c r="J45" s="401"/>
      <c r="K45" s="122" t="s">
        <v>178</v>
      </c>
      <c r="L45" s="120"/>
      <c r="M45" s="120"/>
      <c r="N45" s="120"/>
      <c r="O45" s="120"/>
    </row>
    <row r="46" spans="1:15" x14ac:dyDescent="0.35">
      <c r="J46" s="401"/>
      <c r="K46" s="122" t="s">
        <v>179</v>
      </c>
      <c r="L46" s="120"/>
      <c r="M46" s="120"/>
      <c r="N46" s="120"/>
      <c r="O46" s="120"/>
    </row>
    <row r="47" spans="1:15" x14ac:dyDescent="0.35">
      <c r="J47" s="401"/>
      <c r="K47" s="122" t="s">
        <v>180</v>
      </c>
      <c r="L47" s="120"/>
      <c r="M47" s="120"/>
      <c r="N47" s="120"/>
      <c r="O47" s="120"/>
    </row>
    <row r="48" spans="1:15" ht="13.9" x14ac:dyDescent="0.35">
      <c r="A48" s="413" t="s">
        <v>210</v>
      </c>
      <c r="B48" s="414"/>
      <c r="C48" s="414"/>
      <c r="D48" s="414"/>
      <c r="E48" s="414"/>
      <c r="F48" s="414"/>
      <c r="G48" s="415"/>
      <c r="J48" s="401"/>
      <c r="K48" s="122" t="s">
        <v>181</v>
      </c>
      <c r="L48" s="120"/>
      <c r="M48" s="120"/>
      <c r="N48" s="120"/>
      <c r="O48" s="120"/>
    </row>
    <row r="49" spans="1:15" x14ac:dyDescent="0.35">
      <c r="A49" s="404"/>
      <c r="B49" s="405"/>
      <c r="C49" s="405"/>
      <c r="D49" s="405"/>
      <c r="E49" s="405"/>
      <c r="F49" s="405"/>
      <c r="G49" s="406"/>
      <c r="J49" s="401"/>
      <c r="K49" s="118" t="s">
        <v>268</v>
      </c>
      <c r="L49" s="118" t="e">
        <f>AVERAGE(L37:L48)</f>
        <v>#DIV/0!</v>
      </c>
      <c r="M49" s="118">
        <f>MAX(M37:M48)</f>
        <v>0</v>
      </c>
      <c r="N49" s="118" t="e">
        <f>AVERAGE(N37:N48)</f>
        <v>#DIV/0!</v>
      </c>
      <c r="O49" s="118">
        <f>MAX(O37:O48)</f>
        <v>0</v>
      </c>
    </row>
    <row r="50" spans="1:15" x14ac:dyDescent="0.35">
      <c r="A50" s="407"/>
      <c r="B50" s="408"/>
      <c r="C50" s="408"/>
      <c r="D50" s="408"/>
      <c r="E50" s="408"/>
      <c r="F50" s="408"/>
      <c r="G50" s="409"/>
    </row>
    <row r="51" spans="1:15" ht="27.75" x14ac:dyDescent="0.35">
      <c r="A51" s="407"/>
      <c r="B51" s="408"/>
      <c r="C51" s="408"/>
      <c r="D51" s="408"/>
      <c r="E51" s="408"/>
      <c r="F51" s="408"/>
      <c r="G51" s="409"/>
      <c r="J51" s="117">
        <f>+A6</f>
        <v>2022</v>
      </c>
      <c r="K51" s="117" t="s">
        <v>266</v>
      </c>
      <c r="L51" s="123" t="s">
        <v>165</v>
      </c>
      <c r="M51" s="123" t="s">
        <v>166</v>
      </c>
      <c r="N51" s="123" t="s">
        <v>168</v>
      </c>
      <c r="O51" s="123" t="s">
        <v>169</v>
      </c>
    </row>
    <row r="52" spans="1:15" x14ac:dyDescent="0.35">
      <c r="A52" s="410"/>
      <c r="B52" s="411"/>
      <c r="C52" s="411"/>
      <c r="D52" s="411"/>
      <c r="E52" s="411"/>
      <c r="F52" s="411"/>
      <c r="G52" s="412"/>
      <c r="J52" s="401" t="s">
        <v>117</v>
      </c>
      <c r="K52" s="122" t="s">
        <v>170</v>
      </c>
      <c r="L52" s="120"/>
      <c r="M52" s="120"/>
      <c r="N52" s="120"/>
      <c r="O52" s="120"/>
    </row>
    <row r="53" spans="1:15" x14ac:dyDescent="0.35">
      <c r="J53" s="401"/>
      <c r="K53" s="122" t="s">
        <v>171</v>
      </c>
      <c r="L53" s="120"/>
      <c r="M53" s="120"/>
      <c r="N53" s="120"/>
      <c r="O53" s="120"/>
    </row>
    <row r="54" spans="1:15" x14ac:dyDescent="0.35">
      <c r="J54" s="401"/>
      <c r="K54" s="122" t="s">
        <v>174</v>
      </c>
      <c r="L54" s="120"/>
      <c r="M54" s="120"/>
      <c r="N54" s="120"/>
      <c r="O54" s="120"/>
    </row>
    <row r="55" spans="1:15" x14ac:dyDescent="0.35">
      <c r="J55" s="401"/>
      <c r="K55" s="122" t="s">
        <v>175</v>
      </c>
      <c r="L55" s="120"/>
      <c r="M55" s="120"/>
      <c r="N55" s="120"/>
      <c r="O55" s="120"/>
    </row>
    <row r="56" spans="1:15" x14ac:dyDescent="0.35">
      <c r="J56" s="401"/>
      <c r="K56" s="122" t="s">
        <v>176</v>
      </c>
      <c r="L56" s="120"/>
      <c r="M56" s="120"/>
      <c r="N56" s="120"/>
      <c r="O56" s="120"/>
    </row>
    <row r="57" spans="1:15" x14ac:dyDescent="0.35">
      <c r="J57" s="401"/>
      <c r="K57" s="122" t="s">
        <v>177</v>
      </c>
      <c r="L57" s="120"/>
      <c r="M57" s="120"/>
      <c r="N57" s="120"/>
      <c r="O57" s="120"/>
    </row>
    <row r="58" spans="1:15" x14ac:dyDescent="0.35">
      <c r="J58" s="401"/>
      <c r="K58" s="122" t="s">
        <v>178</v>
      </c>
      <c r="L58" s="120"/>
      <c r="M58" s="120"/>
      <c r="N58" s="120"/>
      <c r="O58" s="120"/>
    </row>
    <row r="59" spans="1:15" x14ac:dyDescent="0.35">
      <c r="J59" s="401"/>
      <c r="K59" s="122" t="s">
        <v>179</v>
      </c>
      <c r="L59" s="120"/>
      <c r="M59" s="120"/>
      <c r="N59" s="120"/>
      <c r="O59" s="120"/>
    </row>
    <row r="60" spans="1:15" x14ac:dyDescent="0.35">
      <c r="J60" s="401"/>
      <c r="K60" s="122" t="s">
        <v>180</v>
      </c>
      <c r="L60" s="120"/>
      <c r="M60" s="120"/>
      <c r="N60" s="120"/>
      <c r="O60" s="120"/>
    </row>
    <row r="61" spans="1:15" x14ac:dyDescent="0.35">
      <c r="J61" s="401"/>
      <c r="K61" s="122" t="s">
        <v>181</v>
      </c>
      <c r="L61" s="120"/>
      <c r="M61" s="120"/>
      <c r="N61" s="120"/>
      <c r="O61" s="120"/>
    </row>
    <row r="62" spans="1:15" x14ac:dyDescent="0.35">
      <c r="J62" s="401"/>
      <c r="K62" s="118" t="s">
        <v>268</v>
      </c>
      <c r="L62" s="118" t="e">
        <f>AVERAGE(L52:L61)</f>
        <v>#DIV/0!</v>
      </c>
      <c r="M62" s="118">
        <f>MAX(M52:M61)</f>
        <v>0</v>
      </c>
      <c r="N62" s="118" t="e">
        <f>AVERAGE(N52:N61)</f>
        <v>#DIV/0!</v>
      </c>
      <c r="O62" s="118">
        <f>MAX(O52:O61)</f>
        <v>0</v>
      </c>
    </row>
    <row r="64" spans="1:15" ht="27.75" x14ac:dyDescent="0.35">
      <c r="J64" s="117">
        <f>+A6</f>
        <v>2022</v>
      </c>
      <c r="K64" s="117" t="s">
        <v>266</v>
      </c>
      <c r="L64" s="123" t="s">
        <v>165</v>
      </c>
      <c r="M64" s="123" t="s">
        <v>166</v>
      </c>
      <c r="N64" s="123" t="s">
        <v>168</v>
      </c>
      <c r="O64" s="123" t="s">
        <v>169</v>
      </c>
    </row>
    <row r="65" spans="10:15" x14ac:dyDescent="0.35">
      <c r="J65" s="401" t="s">
        <v>118</v>
      </c>
      <c r="K65" s="122" t="s">
        <v>170</v>
      </c>
      <c r="L65" s="120"/>
      <c r="M65" s="120"/>
      <c r="N65" s="120"/>
      <c r="O65" s="120"/>
    </row>
    <row r="66" spans="10:15" x14ac:dyDescent="0.35">
      <c r="J66" s="401"/>
      <c r="K66" s="122" t="s">
        <v>171</v>
      </c>
      <c r="L66" s="120"/>
      <c r="M66" s="120"/>
      <c r="N66" s="120"/>
      <c r="O66" s="120"/>
    </row>
    <row r="67" spans="10:15" x14ac:dyDescent="0.35">
      <c r="J67" s="401"/>
      <c r="K67" s="122" t="s">
        <v>172</v>
      </c>
      <c r="L67" s="120"/>
      <c r="M67" s="120"/>
      <c r="N67" s="120"/>
      <c r="O67" s="120"/>
    </row>
    <row r="68" spans="10:15" x14ac:dyDescent="0.35">
      <c r="J68" s="401"/>
      <c r="K68" s="122" t="s">
        <v>173</v>
      </c>
      <c r="L68" s="120"/>
      <c r="M68" s="120"/>
      <c r="N68" s="120"/>
      <c r="O68" s="120"/>
    </row>
    <row r="69" spans="10:15" x14ac:dyDescent="0.35">
      <c r="J69" s="401"/>
      <c r="K69" s="122" t="s">
        <v>174</v>
      </c>
      <c r="L69" s="120"/>
      <c r="M69" s="120"/>
      <c r="N69" s="120"/>
      <c r="O69" s="120"/>
    </row>
    <row r="70" spans="10:15" x14ac:dyDescent="0.35">
      <c r="J70" s="401"/>
      <c r="K70" s="122" t="s">
        <v>175</v>
      </c>
      <c r="L70" s="120"/>
      <c r="M70" s="120"/>
      <c r="N70" s="120"/>
      <c r="O70" s="120"/>
    </row>
    <row r="71" spans="10:15" x14ac:dyDescent="0.35">
      <c r="J71" s="401"/>
      <c r="K71" s="122" t="s">
        <v>176</v>
      </c>
      <c r="L71" s="120"/>
      <c r="M71" s="120"/>
      <c r="N71" s="120"/>
      <c r="O71" s="120"/>
    </row>
    <row r="72" spans="10:15" x14ac:dyDescent="0.35">
      <c r="J72" s="401"/>
      <c r="K72" s="122" t="s">
        <v>177</v>
      </c>
      <c r="L72" s="120"/>
      <c r="M72" s="120"/>
      <c r="N72" s="120"/>
      <c r="O72" s="120"/>
    </row>
    <row r="73" spans="10:15" x14ac:dyDescent="0.35">
      <c r="J73" s="401"/>
      <c r="K73" s="122" t="s">
        <v>178</v>
      </c>
      <c r="L73" s="120"/>
      <c r="M73" s="120"/>
      <c r="N73" s="120"/>
      <c r="O73" s="120"/>
    </row>
    <row r="74" spans="10:15" x14ac:dyDescent="0.35">
      <c r="J74" s="401"/>
      <c r="K74" s="122" t="s">
        <v>179</v>
      </c>
      <c r="L74" s="120"/>
      <c r="M74" s="120"/>
      <c r="N74" s="120"/>
      <c r="O74" s="120"/>
    </row>
    <row r="75" spans="10:15" x14ac:dyDescent="0.35">
      <c r="J75" s="401"/>
      <c r="K75" s="122" t="s">
        <v>180</v>
      </c>
      <c r="L75" s="120"/>
      <c r="M75" s="120"/>
      <c r="N75" s="120"/>
      <c r="O75" s="120"/>
    </row>
    <row r="76" spans="10:15" x14ac:dyDescent="0.35">
      <c r="J76" s="401"/>
      <c r="K76" s="122" t="s">
        <v>181</v>
      </c>
      <c r="L76" s="120"/>
      <c r="M76" s="120"/>
      <c r="N76" s="120"/>
      <c r="O76" s="120"/>
    </row>
    <row r="77" spans="10:15" x14ac:dyDescent="0.35">
      <c r="J77" s="401"/>
      <c r="K77" s="118" t="s">
        <v>268</v>
      </c>
      <c r="L77" s="118" t="e">
        <f>AVERAGE(L65:L76)</f>
        <v>#DIV/0!</v>
      </c>
      <c r="M77" s="118">
        <f>MAX(M65:M76)</f>
        <v>0</v>
      </c>
      <c r="N77" s="118" t="e">
        <f>AVERAGE(N65:N76)</f>
        <v>#DIV/0!</v>
      </c>
      <c r="O77" s="118">
        <f>MAX(O65:O76)</f>
        <v>0</v>
      </c>
    </row>
  </sheetData>
  <mergeCells count="13">
    <mergeCell ref="Q4:S8"/>
    <mergeCell ref="Q10:S12"/>
    <mergeCell ref="Q13:S16"/>
    <mergeCell ref="J65:J77"/>
    <mergeCell ref="B5:D5"/>
    <mergeCell ref="E5:G5"/>
    <mergeCell ref="J5:O5"/>
    <mergeCell ref="J7:J19"/>
    <mergeCell ref="J22:J34"/>
    <mergeCell ref="J37:J49"/>
    <mergeCell ref="A48:G48"/>
    <mergeCell ref="A49:G52"/>
    <mergeCell ref="J52:J62"/>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tabColor rgb="FF92D050"/>
    <pageSetUpPr fitToPage="1"/>
  </sheetPr>
  <dimension ref="A1:S77"/>
  <sheetViews>
    <sheetView topLeftCell="H1" workbookViewId="0">
      <selection activeCell="I66" sqref="I66"/>
    </sheetView>
  </sheetViews>
  <sheetFormatPr defaultRowHeight="13.5" x14ac:dyDescent="0.35"/>
  <cols>
    <col min="1" max="1" width="14" style="3" customWidth="1"/>
    <col min="2" max="4" width="17" style="72" customWidth="1"/>
    <col min="5" max="5" width="14.73046875" style="72" customWidth="1"/>
    <col min="6" max="7" width="17" style="72" customWidth="1"/>
    <col min="8" max="11" width="9.265625" style="3"/>
    <col min="12" max="12" width="15.3984375" style="3" customWidth="1"/>
    <col min="13" max="13" width="17.3984375" style="3" bestFit="1" customWidth="1"/>
    <col min="14" max="14" width="13.73046875" style="3" customWidth="1"/>
    <col min="15" max="15" width="15" style="3" customWidth="1"/>
    <col min="16" max="18" width="9.265625" style="3"/>
    <col min="19" max="19" width="21.59765625" style="3" customWidth="1"/>
    <col min="20" max="256" width="9.265625" style="3"/>
    <col min="257" max="257" width="14" style="3" customWidth="1"/>
    <col min="258" max="263" width="10.265625" style="3" customWidth="1"/>
    <col min="264" max="512" width="9.265625" style="3"/>
    <col min="513" max="513" width="14" style="3" customWidth="1"/>
    <col min="514" max="519" width="10.265625" style="3" customWidth="1"/>
    <col min="520" max="768" width="9.265625" style="3"/>
    <col min="769" max="769" width="14" style="3" customWidth="1"/>
    <col min="770" max="775" width="10.265625" style="3" customWidth="1"/>
    <col min="776" max="1024" width="9.265625" style="3"/>
    <col min="1025" max="1025" width="14" style="3" customWidth="1"/>
    <col min="1026" max="1031" width="10.265625" style="3" customWidth="1"/>
    <col min="1032" max="1280" width="9.265625" style="3"/>
    <col min="1281" max="1281" width="14" style="3" customWidth="1"/>
    <col min="1282" max="1287" width="10.265625" style="3" customWidth="1"/>
    <col min="1288" max="1536" width="9.265625" style="3"/>
    <col min="1537" max="1537" width="14" style="3" customWidth="1"/>
    <col min="1538" max="1543" width="10.265625" style="3" customWidth="1"/>
    <col min="1544" max="1792" width="9.265625" style="3"/>
    <col min="1793" max="1793" width="14" style="3" customWidth="1"/>
    <col min="1794" max="1799" width="10.265625" style="3" customWidth="1"/>
    <col min="1800" max="2048" width="9.265625" style="3"/>
    <col min="2049" max="2049" width="14" style="3" customWidth="1"/>
    <col min="2050" max="2055" width="10.265625" style="3" customWidth="1"/>
    <col min="2056" max="2304" width="9.265625" style="3"/>
    <col min="2305" max="2305" width="14" style="3" customWidth="1"/>
    <col min="2306" max="2311" width="10.265625" style="3" customWidth="1"/>
    <col min="2312" max="2560" width="9.265625" style="3"/>
    <col min="2561" max="2561" width="14" style="3" customWidth="1"/>
    <col min="2562" max="2567" width="10.265625" style="3" customWidth="1"/>
    <col min="2568" max="2816" width="9.265625" style="3"/>
    <col min="2817" max="2817" width="14" style="3" customWidth="1"/>
    <col min="2818" max="2823" width="10.265625" style="3" customWidth="1"/>
    <col min="2824" max="3072" width="9.265625" style="3"/>
    <col min="3073" max="3073" width="14" style="3" customWidth="1"/>
    <col min="3074" max="3079" width="10.265625" style="3" customWidth="1"/>
    <col min="3080" max="3328" width="9.265625" style="3"/>
    <col min="3329" max="3329" width="14" style="3" customWidth="1"/>
    <col min="3330" max="3335" width="10.265625" style="3" customWidth="1"/>
    <col min="3336" max="3584" width="9.265625" style="3"/>
    <col min="3585" max="3585" width="14" style="3" customWidth="1"/>
    <col min="3586" max="3591" width="10.265625" style="3" customWidth="1"/>
    <col min="3592" max="3840" width="9.265625" style="3"/>
    <col min="3841" max="3841" width="14" style="3" customWidth="1"/>
    <col min="3842" max="3847" width="10.265625" style="3" customWidth="1"/>
    <col min="3848" max="4096" width="9.265625" style="3"/>
    <col min="4097" max="4097" width="14" style="3" customWidth="1"/>
    <col min="4098" max="4103" width="10.265625" style="3" customWidth="1"/>
    <col min="4104" max="4352" width="9.265625" style="3"/>
    <col min="4353" max="4353" width="14" style="3" customWidth="1"/>
    <col min="4354" max="4359" width="10.265625" style="3" customWidth="1"/>
    <col min="4360" max="4608" width="9.265625" style="3"/>
    <col min="4609" max="4609" width="14" style="3" customWidth="1"/>
    <col min="4610" max="4615" width="10.265625" style="3" customWidth="1"/>
    <col min="4616" max="4864" width="9.265625" style="3"/>
    <col min="4865" max="4865" width="14" style="3" customWidth="1"/>
    <col min="4866" max="4871" width="10.265625" style="3" customWidth="1"/>
    <col min="4872" max="5120" width="9.265625" style="3"/>
    <col min="5121" max="5121" width="14" style="3" customWidth="1"/>
    <col min="5122" max="5127" width="10.265625" style="3" customWidth="1"/>
    <col min="5128" max="5376" width="9.265625" style="3"/>
    <col min="5377" max="5377" width="14" style="3" customWidth="1"/>
    <col min="5378" max="5383" width="10.265625" style="3" customWidth="1"/>
    <col min="5384" max="5632" width="9.265625" style="3"/>
    <col min="5633" max="5633" width="14" style="3" customWidth="1"/>
    <col min="5634" max="5639" width="10.265625" style="3" customWidth="1"/>
    <col min="5640" max="5888" width="9.265625" style="3"/>
    <col min="5889" max="5889" width="14" style="3" customWidth="1"/>
    <col min="5890" max="5895" width="10.265625" style="3" customWidth="1"/>
    <col min="5896" max="6144" width="9.265625" style="3"/>
    <col min="6145" max="6145" width="14" style="3" customWidth="1"/>
    <col min="6146" max="6151" width="10.265625" style="3" customWidth="1"/>
    <col min="6152" max="6400" width="9.265625" style="3"/>
    <col min="6401" max="6401" width="14" style="3" customWidth="1"/>
    <col min="6402" max="6407" width="10.265625" style="3" customWidth="1"/>
    <col min="6408" max="6656" width="9.265625" style="3"/>
    <col min="6657" max="6657" width="14" style="3" customWidth="1"/>
    <col min="6658" max="6663" width="10.265625" style="3" customWidth="1"/>
    <col min="6664" max="6912" width="9.265625" style="3"/>
    <col min="6913" max="6913" width="14" style="3" customWidth="1"/>
    <col min="6914" max="6919" width="10.265625" style="3" customWidth="1"/>
    <col min="6920" max="7168" width="9.265625" style="3"/>
    <col min="7169" max="7169" width="14" style="3" customWidth="1"/>
    <col min="7170" max="7175" width="10.265625" style="3" customWidth="1"/>
    <col min="7176" max="7424" width="9.265625" style="3"/>
    <col min="7425" max="7425" width="14" style="3" customWidth="1"/>
    <col min="7426" max="7431" width="10.265625" style="3" customWidth="1"/>
    <col min="7432" max="7680" width="9.265625" style="3"/>
    <col min="7681" max="7681" width="14" style="3" customWidth="1"/>
    <col min="7682" max="7687" width="10.265625" style="3" customWidth="1"/>
    <col min="7688" max="7936" width="9.265625" style="3"/>
    <col min="7937" max="7937" width="14" style="3" customWidth="1"/>
    <col min="7938" max="7943" width="10.265625" style="3" customWidth="1"/>
    <col min="7944" max="8192" width="9.265625" style="3"/>
    <col min="8193" max="8193" width="14" style="3" customWidth="1"/>
    <col min="8194" max="8199" width="10.265625" style="3" customWidth="1"/>
    <col min="8200" max="8448" width="9.265625" style="3"/>
    <col min="8449" max="8449" width="14" style="3" customWidth="1"/>
    <col min="8450" max="8455" width="10.265625" style="3" customWidth="1"/>
    <col min="8456" max="8704" width="9.265625" style="3"/>
    <col min="8705" max="8705" width="14" style="3" customWidth="1"/>
    <col min="8706" max="8711" width="10.265625" style="3" customWidth="1"/>
    <col min="8712" max="8960" width="9.265625" style="3"/>
    <col min="8961" max="8961" width="14" style="3" customWidth="1"/>
    <col min="8962" max="8967" width="10.265625" style="3" customWidth="1"/>
    <col min="8968" max="9216" width="9.265625" style="3"/>
    <col min="9217" max="9217" width="14" style="3" customWidth="1"/>
    <col min="9218" max="9223" width="10.265625" style="3" customWidth="1"/>
    <col min="9224" max="9472" width="9.265625" style="3"/>
    <col min="9473" max="9473" width="14" style="3" customWidth="1"/>
    <col min="9474" max="9479" width="10.265625" style="3" customWidth="1"/>
    <col min="9480" max="9728" width="9.265625" style="3"/>
    <col min="9729" max="9729" width="14" style="3" customWidth="1"/>
    <col min="9730" max="9735" width="10.265625" style="3" customWidth="1"/>
    <col min="9736" max="9984" width="9.265625" style="3"/>
    <col min="9985" max="9985" width="14" style="3" customWidth="1"/>
    <col min="9986" max="9991" width="10.265625" style="3" customWidth="1"/>
    <col min="9992" max="10240" width="9.265625" style="3"/>
    <col min="10241" max="10241" width="14" style="3" customWidth="1"/>
    <col min="10242" max="10247" width="10.265625" style="3" customWidth="1"/>
    <col min="10248" max="10496" width="9.265625" style="3"/>
    <col min="10497" max="10497" width="14" style="3" customWidth="1"/>
    <col min="10498" max="10503" width="10.265625" style="3" customWidth="1"/>
    <col min="10504" max="10752" width="9.265625" style="3"/>
    <col min="10753" max="10753" width="14" style="3" customWidth="1"/>
    <col min="10754" max="10759" width="10.265625" style="3" customWidth="1"/>
    <col min="10760" max="11008" width="9.265625" style="3"/>
    <col min="11009" max="11009" width="14" style="3" customWidth="1"/>
    <col min="11010" max="11015" width="10.265625" style="3" customWidth="1"/>
    <col min="11016" max="11264" width="9.265625" style="3"/>
    <col min="11265" max="11265" width="14" style="3" customWidth="1"/>
    <col min="11266" max="11271" width="10.265625" style="3" customWidth="1"/>
    <col min="11272" max="11520" width="9.265625" style="3"/>
    <col min="11521" max="11521" width="14" style="3" customWidth="1"/>
    <col min="11522" max="11527" width="10.265625" style="3" customWidth="1"/>
    <col min="11528" max="11776" width="9.265625" style="3"/>
    <col min="11777" max="11777" width="14" style="3" customWidth="1"/>
    <col min="11778" max="11783" width="10.265625" style="3" customWidth="1"/>
    <col min="11784" max="12032" width="9.265625" style="3"/>
    <col min="12033" max="12033" width="14" style="3" customWidth="1"/>
    <col min="12034" max="12039" width="10.265625" style="3" customWidth="1"/>
    <col min="12040" max="12288" width="9.265625" style="3"/>
    <col min="12289" max="12289" width="14" style="3" customWidth="1"/>
    <col min="12290" max="12295" width="10.265625" style="3" customWidth="1"/>
    <col min="12296" max="12544" width="9.265625" style="3"/>
    <col min="12545" max="12545" width="14" style="3" customWidth="1"/>
    <col min="12546" max="12551" width="10.265625" style="3" customWidth="1"/>
    <col min="12552" max="12800" width="9.265625" style="3"/>
    <col min="12801" max="12801" width="14" style="3" customWidth="1"/>
    <col min="12802" max="12807" width="10.265625" style="3" customWidth="1"/>
    <col min="12808" max="13056" width="9.265625" style="3"/>
    <col min="13057" max="13057" width="14" style="3" customWidth="1"/>
    <col min="13058" max="13063" width="10.265625" style="3" customWidth="1"/>
    <col min="13064" max="13312" width="9.265625" style="3"/>
    <col min="13313" max="13313" width="14" style="3" customWidth="1"/>
    <col min="13314" max="13319" width="10.265625" style="3" customWidth="1"/>
    <col min="13320" max="13568" width="9.265625" style="3"/>
    <col min="13569" max="13569" width="14" style="3" customWidth="1"/>
    <col min="13570" max="13575" width="10.265625" style="3" customWidth="1"/>
    <col min="13576" max="13824" width="9.265625" style="3"/>
    <col min="13825" max="13825" width="14" style="3" customWidth="1"/>
    <col min="13826" max="13831" width="10.265625" style="3" customWidth="1"/>
    <col min="13832" max="14080" width="9.265625" style="3"/>
    <col min="14081" max="14081" width="14" style="3" customWidth="1"/>
    <col min="14082" max="14087" width="10.265625" style="3" customWidth="1"/>
    <col min="14088" max="14336" width="9.265625" style="3"/>
    <col min="14337" max="14337" width="14" style="3" customWidth="1"/>
    <col min="14338" max="14343" width="10.265625" style="3" customWidth="1"/>
    <col min="14344" max="14592" width="9.265625" style="3"/>
    <col min="14593" max="14593" width="14" style="3" customWidth="1"/>
    <col min="14594" max="14599" width="10.265625" style="3" customWidth="1"/>
    <col min="14600" max="14848" width="9.265625" style="3"/>
    <col min="14849" max="14849" width="14" style="3" customWidth="1"/>
    <col min="14850" max="14855" width="10.265625" style="3" customWidth="1"/>
    <col min="14856" max="15104" width="9.265625" style="3"/>
    <col min="15105" max="15105" width="14" style="3" customWidth="1"/>
    <col min="15106" max="15111" width="10.265625" style="3" customWidth="1"/>
    <col min="15112" max="15360" width="9.265625" style="3"/>
    <col min="15361" max="15361" width="14" style="3" customWidth="1"/>
    <col min="15362" max="15367" width="10.265625" style="3" customWidth="1"/>
    <col min="15368" max="15616" width="9.265625" style="3"/>
    <col min="15617" max="15617" width="14" style="3" customWidth="1"/>
    <col min="15618" max="15623" width="10.265625" style="3" customWidth="1"/>
    <col min="15624" max="15872" width="9.265625" style="3"/>
    <col min="15873" max="15873" width="14" style="3" customWidth="1"/>
    <col min="15874" max="15879" width="10.265625" style="3" customWidth="1"/>
    <col min="15880" max="16128" width="9.265625" style="3"/>
    <col min="16129" max="16129" width="14" style="3" customWidth="1"/>
    <col min="16130" max="16135" width="10.265625" style="3" customWidth="1"/>
    <col min="16136" max="16384" width="9.265625" style="3"/>
  </cols>
  <sheetData>
    <row r="1" spans="1:19" ht="15" x14ac:dyDescent="0.4">
      <c r="A1" s="2" t="str">
        <f>+'Cover Page'!$B$29</f>
        <v>Annual Performance Report 2022</v>
      </c>
      <c r="B1" s="2"/>
      <c r="C1" s="2"/>
      <c r="D1" s="2"/>
      <c r="E1" s="2" t="str">
        <f>+'Cover Page'!$B$33</f>
        <v>Battlefield Energy from Waste Facility</v>
      </c>
      <c r="F1" s="2"/>
    </row>
    <row r="3" spans="1:19" ht="13.9" x14ac:dyDescent="0.4">
      <c r="A3" s="116" t="s">
        <v>270</v>
      </c>
      <c r="D3" s="134" t="s">
        <v>301</v>
      </c>
      <c r="G3" s="138" t="s">
        <v>308</v>
      </c>
      <c r="J3" s="11" t="str">
        <f>+A3</f>
        <v>Monitoring of Oxides of Nitrogen emissions</v>
      </c>
      <c r="L3" s="11"/>
      <c r="N3" s="11" t="s">
        <v>302</v>
      </c>
      <c r="Q3" s="137" t="s">
        <v>296</v>
      </c>
      <c r="R3" s="132"/>
      <c r="S3" s="132"/>
    </row>
    <row r="4" spans="1:19" ht="13.9" customHeight="1" x14ac:dyDescent="0.35">
      <c r="Q4" s="393" t="s">
        <v>306</v>
      </c>
      <c r="R4" s="393"/>
      <c r="S4" s="393"/>
    </row>
    <row r="5" spans="1:19" ht="15.75" x14ac:dyDescent="0.4">
      <c r="A5" s="124" t="s">
        <v>267</v>
      </c>
      <c r="B5" s="403" t="s">
        <v>265</v>
      </c>
      <c r="C5" s="403"/>
      <c r="D5" s="403"/>
      <c r="E5" s="403" t="s">
        <v>264</v>
      </c>
      <c r="F5" s="403"/>
      <c r="G5" s="403"/>
      <c r="J5" s="402"/>
      <c r="K5" s="402"/>
      <c r="L5" s="402"/>
      <c r="M5" s="402"/>
      <c r="N5" s="402"/>
      <c r="O5" s="402"/>
      <c r="Q5" s="393"/>
      <c r="R5" s="393"/>
      <c r="S5" s="393"/>
    </row>
    <row r="6" spans="1:19" s="114" customFormat="1" ht="37.5" customHeight="1" x14ac:dyDescent="0.45">
      <c r="A6" s="121">
        <f>+'Cover Page'!C39</f>
        <v>2022</v>
      </c>
      <c r="B6" s="110" t="s">
        <v>184</v>
      </c>
      <c r="C6" s="110" t="s">
        <v>165</v>
      </c>
      <c r="D6" s="110" t="s">
        <v>320</v>
      </c>
      <c r="E6" s="110" t="s">
        <v>185</v>
      </c>
      <c r="F6" s="110" t="s">
        <v>168</v>
      </c>
      <c r="G6" s="110" t="s">
        <v>321</v>
      </c>
      <c r="H6" s="115"/>
      <c r="J6" s="117">
        <f>+A6</f>
        <v>2022</v>
      </c>
      <c r="K6" s="117" t="s">
        <v>266</v>
      </c>
      <c r="L6" s="123" t="s">
        <v>165</v>
      </c>
      <c r="M6" s="123" t="s">
        <v>166</v>
      </c>
      <c r="N6" s="123" t="s">
        <v>168</v>
      </c>
      <c r="O6" s="123" t="s">
        <v>169</v>
      </c>
      <c r="Q6" s="393"/>
      <c r="R6" s="393"/>
      <c r="S6" s="393"/>
    </row>
    <row r="7" spans="1:19" x14ac:dyDescent="0.35">
      <c r="A7" s="122" t="s">
        <v>170</v>
      </c>
      <c r="B7" s="119">
        <v>400</v>
      </c>
      <c r="C7" s="120">
        <f>L7</f>
        <v>164.45</v>
      </c>
      <c r="D7" s="120">
        <f>M7</f>
        <v>209.06</v>
      </c>
      <c r="E7" s="119">
        <v>200</v>
      </c>
      <c r="F7" s="120">
        <f>N7</f>
        <v>164.45</v>
      </c>
      <c r="G7" s="120">
        <f>O7</f>
        <v>165.59</v>
      </c>
      <c r="J7" s="401" t="s">
        <v>114</v>
      </c>
      <c r="K7" s="122" t="s">
        <v>170</v>
      </c>
      <c r="L7" s="120">
        <v>164.45</v>
      </c>
      <c r="M7" s="120">
        <v>209.06</v>
      </c>
      <c r="N7" s="120">
        <v>164.45</v>
      </c>
      <c r="O7" s="120">
        <v>165.59</v>
      </c>
      <c r="Q7" s="393"/>
      <c r="R7" s="393"/>
      <c r="S7" s="393"/>
    </row>
    <row r="8" spans="1:19" x14ac:dyDescent="0.35">
      <c r="A8" s="122" t="s">
        <v>171</v>
      </c>
      <c r="B8" s="119">
        <v>400</v>
      </c>
      <c r="C8" s="120">
        <f t="shared" ref="C8:C18" si="0">L8</f>
        <v>179.05</v>
      </c>
      <c r="D8" s="120">
        <f t="shared" ref="D8:D18" si="1">M8</f>
        <v>201.04</v>
      </c>
      <c r="E8" s="119">
        <v>200</v>
      </c>
      <c r="F8" s="120">
        <f t="shared" ref="F8:G18" si="2">N8</f>
        <v>179.36</v>
      </c>
      <c r="G8" s="120">
        <f t="shared" si="2"/>
        <v>180.59</v>
      </c>
      <c r="J8" s="401"/>
      <c r="K8" s="122" t="s">
        <v>171</v>
      </c>
      <c r="L8" s="120">
        <v>179.05</v>
      </c>
      <c r="M8" s="120">
        <v>201.04</v>
      </c>
      <c r="N8" s="120">
        <v>179.36</v>
      </c>
      <c r="O8" s="120">
        <v>180.59</v>
      </c>
      <c r="Q8" s="393"/>
      <c r="R8" s="393"/>
      <c r="S8" s="393"/>
    </row>
    <row r="9" spans="1:19" ht="13.9" x14ac:dyDescent="0.4">
      <c r="A9" s="122" t="s">
        <v>172</v>
      </c>
      <c r="B9" s="119">
        <v>400</v>
      </c>
      <c r="C9" s="120">
        <f t="shared" si="0"/>
        <v>162.68</v>
      </c>
      <c r="D9" s="120">
        <f t="shared" si="1"/>
        <v>198.44</v>
      </c>
      <c r="E9" s="119">
        <v>200</v>
      </c>
      <c r="F9" s="120">
        <f t="shared" si="2"/>
        <v>163.16</v>
      </c>
      <c r="G9" s="120">
        <f t="shared" si="2"/>
        <v>179.89</v>
      </c>
      <c r="J9" s="401"/>
      <c r="K9" s="122" t="s">
        <v>172</v>
      </c>
      <c r="L9" s="120">
        <v>162.68</v>
      </c>
      <c r="M9" s="120">
        <v>198.44</v>
      </c>
      <c r="N9" s="120">
        <v>163.16</v>
      </c>
      <c r="O9" s="120">
        <v>179.89</v>
      </c>
      <c r="Q9" s="136" t="s">
        <v>307</v>
      </c>
    </row>
    <row r="10" spans="1:19" ht="14.25" customHeight="1" x14ac:dyDescent="0.35">
      <c r="A10" s="122" t="s">
        <v>173</v>
      </c>
      <c r="B10" s="119">
        <v>400</v>
      </c>
      <c r="C10" s="120">
        <f t="shared" si="0"/>
        <v>179.56</v>
      </c>
      <c r="D10" s="120">
        <f t="shared" si="1"/>
        <v>202.61</v>
      </c>
      <c r="E10" s="119">
        <v>200</v>
      </c>
      <c r="F10" s="120">
        <f t="shared" si="2"/>
        <v>179.57</v>
      </c>
      <c r="G10" s="120">
        <f t="shared" si="2"/>
        <v>180.56</v>
      </c>
      <c r="J10" s="401"/>
      <c r="K10" s="122" t="s">
        <v>173</v>
      </c>
      <c r="L10" s="120">
        <v>179.56</v>
      </c>
      <c r="M10" s="120">
        <v>202.61</v>
      </c>
      <c r="N10" s="120">
        <v>179.57</v>
      </c>
      <c r="O10" s="120">
        <v>180.56</v>
      </c>
      <c r="Q10" s="400" t="s">
        <v>327</v>
      </c>
      <c r="R10" s="400"/>
      <c r="S10" s="400"/>
    </row>
    <row r="11" spans="1:19" x14ac:dyDescent="0.35">
      <c r="A11" s="122" t="s">
        <v>174</v>
      </c>
      <c r="B11" s="119">
        <v>400</v>
      </c>
      <c r="C11" s="120">
        <f t="shared" si="0"/>
        <v>179.64</v>
      </c>
      <c r="D11" s="120">
        <f t="shared" si="1"/>
        <v>227.48</v>
      </c>
      <c r="E11" s="119">
        <v>200</v>
      </c>
      <c r="F11" s="120">
        <f t="shared" si="2"/>
        <v>179.64</v>
      </c>
      <c r="G11" s="120">
        <f t="shared" si="2"/>
        <v>180.86</v>
      </c>
      <c r="J11" s="401"/>
      <c r="K11" s="122" t="s">
        <v>174</v>
      </c>
      <c r="L11" s="120">
        <v>179.64</v>
      </c>
      <c r="M11" s="120">
        <v>227.48</v>
      </c>
      <c r="N11" s="120">
        <v>179.64</v>
      </c>
      <c r="O11" s="120">
        <v>180.86</v>
      </c>
      <c r="Q11" s="400"/>
      <c r="R11" s="400"/>
      <c r="S11" s="400"/>
    </row>
    <row r="12" spans="1:19" x14ac:dyDescent="0.35">
      <c r="A12" s="122" t="s">
        <v>175</v>
      </c>
      <c r="B12" s="119">
        <v>400</v>
      </c>
      <c r="C12" s="120">
        <f t="shared" si="0"/>
        <v>179.72</v>
      </c>
      <c r="D12" s="120">
        <f t="shared" si="1"/>
        <v>223.5</v>
      </c>
      <c r="E12" s="119">
        <v>200</v>
      </c>
      <c r="F12" s="120">
        <f t="shared" si="2"/>
        <v>179.73</v>
      </c>
      <c r="G12" s="120">
        <f t="shared" si="2"/>
        <v>181.2</v>
      </c>
      <c r="J12" s="401"/>
      <c r="K12" s="122" t="s">
        <v>175</v>
      </c>
      <c r="L12" s="120">
        <v>179.72</v>
      </c>
      <c r="M12" s="120">
        <v>223.5</v>
      </c>
      <c r="N12" s="120">
        <v>179.73</v>
      </c>
      <c r="O12" s="120">
        <v>181.2</v>
      </c>
      <c r="Q12" s="400"/>
      <c r="R12" s="400"/>
      <c r="S12" s="400"/>
    </row>
    <row r="13" spans="1:19" ht="14.25" customHeight="1" x14ac:dyDescent="0.35">
      <c r="A13" s="122" t="s">
        <v>176</v>
      </c>
      <c r="B13" s="119">
        <v>400</v>
      </c>
      <c r="C13" s="120">
        <f t="shared" si="0"/>
        <v>179.93</v>
      </c>
      <c r="D13" s="120">
        <f t="shared" si="1"/>
        <v>252.04</v>
      </c>
      <c r="E13" s="119">
        <v>200</v>
      </c>
      <c r="F13" s="120">
        <f t="shared" si="2"/>
        <v>179.93</v>
      </c>
      <c r="G13" s="120">
        <f t="shared" si="2"/>
        <v>184.62</v>
      </c>
      <c r="J13" s="401"/>
      <c r="K13" s="122" t="s">
        <v>176</v>
      </c>
      <c r="L13" s="120">
        <v>179.93</v>
      </c>
      <c r="M13" s="120">
        <v>252.04</v>
      </c>
      <c r="N13" s="120">
        <v>179.93</v>
      </c>
      <c r="O13" s="120">
        <v>184.62</v>
      </c>
      <c r="Q13" s="400" t="s">
        <v>333</v>
      </c>
      <c r="R13" s="400"/>
      <c r="S13" s="400"/>
    </row>
    <row r="14" spans="1:19" x14ac:dyDescent="0.35">
      <c r="A14" s="122" t="s">
        <v>177</v>
      </c>
      <c r="B14" s="119">
        <v>400</v>
      </c>
      <c r="C14" s="120">
        <f t="shared" si="0"/>
        <v>175.59</v>
      </c>
      <c r="D14" s="120">
        <f t="shared" si="1"/>
        <v>223.13</v>
      </c>
      <c r="E14" s="119">
        <v>200</v>
      </c>
      <c r="F14" s="120">
        <f t="shared" si="2"/>
        <v>175.59</v>
      </c>
      <c r="G14" s="120">
        <f t="shared" si="2"/>
        <v>180.65</v>
      </c>
      <c r="J14" s="401"/>
      <c r="K14" s="122" t="s">
        <v>177</v>
      </c>
      <c r="L14" s="120">
        <v>175.59</v>
      </c>
      <c r="M14" s="120">
        <v>223.13</v>
      </c>
      <c r="N14" s="120">
        <v>175.59</v>
      </c>
      <c r="O14" s="120">
        <v>180.65</v>
      </c>
      <c r="Q14" s="400"/>
      <c r="R14" s="400"/>
      <c r="S14" s="400"/>
    </row>
    <row r="15" spans="1:19" x14ac:dyDescent="0.35">
      <c r="A15" s="122" t="s">
        <v>178</v>
      </c>
      <c r="B15" s="119">
        <v>400</v>
      </c>
      <c r="C15" s="120">
        <f t="shared" si="0"/>
        <v>168.43</v>
      </c>
      <c r="D15" s="120">
        <f t="shared" si="1"/>
        <v>254.49</v>
      </c>
      <c r="E15" s="119">
        <v>200</v>
      </c>
      <c r="F15" s="120">
        <f t="shared" si="2"/>
        <v>168.6</v>
      </c>
      <c r="G15" s="120">
        <f t="shared" si="2"/>
        <v>180.13</v>
      </c>
      <c r="J15" s="401"/>
      <c r="K15" s="122" t="s">
        <v>178</v>
      </c>
      <c r="L15" s="120">
        <v>168.43</v>
      </c>
      <c r="M15" s="120">
        <v>254.49</v>
      </c>
      <c r="N15" s="120">
        <v>168.6</v>
      </c>
      <c r="O15" s="120">
        <v>180.13</v>
      </c>
      <c r="Q15" s="400"/>
      <c r="R15" s="400"/>
      <c r="S15" s="400"/>
    </row>
    <row r="16" spans="1:19" x14ac:dyDescent="0.35">
      <c r="A16" s="122" t="s">
        <v>179</v>
      </c>
      <c r="B16" s="119">
        <v>400</v>
      </c>
      <c r="C16" s="120">
        <f t="shared" si="0"/>
        <v>183.49</v>
      </c>
      <c r="D16" s="120">
        <f t="shared" si="1"/>
        <v>294.01</v>
      </c>
      <c r="E16" s="119">
        <v>200</v>
      </c>
      <c r="F16" s="120">
        <f t="shared" si="2"/>
        <v>183.49</v>
      </c>
      <c r="G16" s="120">
        <f t="shared" si="2"/>
        <v>186.65</v>
      </c>
      <c r="J16" s="401"/>
      <c r="K16" s="122" t="s">
        <v>179</v>
      </c>
      <c r="L16" s="120">
        <v>183.49</v>
      </c>
      <c r="M16" s="120">
        <v>294.01</v>
      </c>
      <c r="N16" s="120">
        <v>183.49</v>
      </c>
      <c r="O16" s="120">
        <v>186.65</v>
      </c>
      <c r="Q16" s="400"/>
      <c r="R16" s="400"/>
      <c r="S16" s="400"/>
    </row>
    <row r="17" spans="1:15" x14ac:dyDescent="0.35">
      <c r="A17" s="122" t="s">
        <v>180</v>
      </c>
      <c r="B17" s="119">
        <v>400</v>
      </c>
      <c r="C17" s="120">
        <f t="shared" si="0"/>
        <v>178.69</v>
      </c>
      <c r="D17" s="120">
        <f t="shared" si="1"/>
        <v>279.27</v>
      </c>
      <c r="E17" s="119">
        <v>200</v>
      </c>
      <c r="F17" s="120">
        <f t="shared" si="2"/>
        <v>178.87</v>
      </c>
      <c r="G17" s="120">
        <f t="shared" si="2"/>
        <v>189</v>
      </c>
      <c r="J17" s="401"/>
      <c r="K17" s="122" t="s">
        <v>180</v>
      </c>
      <c r="L17" s="120">
        <v>178.69</v>
      </c>
      <c r="M17" s="120">
        <v>279.27</v>
      </c>
      <c r="N17" s="120">
        <v>178.87</v>
      </c>
      <c r="O17" s="120">
        <v>189</v>
      </c>
    </row>
    <row r="18" spans="1:15" x14ac:dyDescent="0.35">
      <c r="A18" s="122" t="s">
        <v>181</v>
      </c>
      <c r="B18" s="119">
        <v>400</v>
      </c>
      <c r="C18" s="120">
        <f t="shared" si="0"/>
        <v>173.55</v>
      </c>
      <c r="D18" s="120">
        <f t="shared" si="1"/>
        <v>260.19</v>
      </c>
      <c r="E18" s="119">
        <v>200</v>
      </c>
      <c r="F18" s="120">
        <f t="shared" si="2"/>
        <v>173.55</v>
      </c>
      <c r="G18" s="120">
        <f t="shared" si="2"/>
        <v>177.47</v>
      </c>
      <c r="J18" s="401"/>
      <c r="K18" s="122" t="s">
        <v>181</v>
      </c>
      <c r="L18" s="120">
        <v>173.55</v>
      </c>
      <c r="M18" s="120">
        <v>260.19</v>
      </c>
      <c r="N18" s="120">
        <v>173.55</v>
      </c>
      <c r="O18" s="120">
        <v>177.47</v>
      </c>
    </row>
    <row r="19" spans="1:15" x14ac:dyDescent="0.35">
      <c r="J19" s="401"/>
      <c r="K19" s="118" t="s">
        <v>268</v>
      </c>
      <c r="L19" s="189">
        <f>AVERAGE(L7:L18)</f>
        <v>175.39833333333334</v>
      </c>
      <c r="M19" s="189">
        <f>MAX(M7:M18)</f>
        <v>294.01</v>
      </c>
      <c r="N19" s="189">
        <f>AVERAGE(N7:N18)</f>
        <v>175.495</v>
      </c>
      <c r="O19" s="189">
        <f>MAX(O7:O18)</f>
        <v>189</v>
      </c>
    </row>
    <row r="21" spans="1:15" ht="27.75" x14ac:dyDescent="0.35">
      <c r="J21" s="117">
        <f>+A6</f>
        <v>2022</v>
      </c>
      <c r="K21" s="117" t="s">
        <v>266</v>
      </c>
      <c r="L21" s="123" t="s">
        <v>165</v>
      </c>
      <c r="M21" s="123" t="s">
        <v>166</v>
      </c>
      <c r="N21" s="123" t="s">
        <v>168</v>
      </c>
      <c r="O21" s="123" t="s">
        <v>169</v>
      </c>
    </row>
    <row r="22" spans="1:15" x14ac:dyDescent="0.35">
      <c r="J22" s="401" t="s">
        <v>115</v>
      </c>
      <c r="K22" s="122" t="s">
        <v>170</v>
      </c>
      <c r="L22" s="120"/>
      <c r="M22" s="120"/>
      <c r="N22" s="120"/>
      <c r="O22" s="120"/>
    </row>
    <row r="23" spans="1:15" x14ac:dyDescent="0.35">
      <c r="J23" s="401"/>
      <c r="K23" s="122" t="s">
        <v>171</v>
      </c>
      <c r="L23" s="120"/>
      <c r="M23" s="120"/>
      <c r="N23" s="120"/>
      <c r="O23" s="120"/>
    </row>
    <row r="24" spans="1:15" x14ac:dyDescent="0.35">
      <c r="J24" s="401"/>
      <c r="K24" s="122" t="s">
        <v>172</v>
      </c>
      <c r="L24" s="120"/>
      <c r="M24" s="120"/>
      <c r="N24" s="120"/>
      <c r="O24" s="120"/>
    </row>
    <row r="25" spans="1:15" x14ac:dyDescent="0.35">
      <c r="J25" s="401"/>
      <c r="K25" s="122" t="s">
        <v>173</v>
      </c>
      <c r="L25" s="120"/>
      <c r="M25" s="120"/>
      <c r="N25" s="120"/>
      <c r="O25" s="120"/>
    </row>
    <row r="26" spans="1:15" x14ac:dyDescent="0.35">
      <c r="J26" s="401"/>
      <c r="K26" s="122" t="s">
        <v>174</v>
      </c>
      <c r="L26" s="120"/>
      <c r="M26" s="120"/>
      <c r="N26" s="120"/>
      <c r="O26" s="120"/>
    </row>
    <row r="27" spans="1:15" x14ac:dyDescent="0.35">
      <c r="J27" s="401"/>
      <c r="K27" s="122" t="s">
        <v>175</v>
      </c>
      <c r="L27" s="120"/>
      <c r="M27" s="120"/>
      <c r="N27" s="120"/>
      <c r="O27" s="120"/>
    </row>
    <row r="28" spans="1:15" x14ac:dyDescent="0.35">
      <c r="J28" s="401"/>
      <c r="K28" s="122" t="s">
        <v>176</v>
      </c>
      <c r="L28" s="120"/>
      <c r="M28" s="120"/>
      <c r="N28" s="120"/>
      <c r="O28" s="120"/>
    </row>
    <row r="29" spans="1:15" x14ac:dyDescent="0.35">
      <c r="J29" s="401"/>
      <c r="K29" s="122" t="s">
        <v>177</v>
      </c>
      <c r="L29" s="120"/>
      <c r="M29" s="120"/>
      <c r="N29" s="120"/>
      <c r="O29" s="120"/>
    </row>
    <row r="30" spans="1:15" x14ac:dyDescent="0.35">
      <c r="J30" s="401"/>
      <c r="K30" s="122" t="s">
        <v>178</v>
      </c>
      <c r="L30" s="120"/>
      <c r="M30" s="120"/>
      <c r="N30" s="120"/>
      <c r="O30" s="120"/>
    </row>
    <row r="31" spans="1:15" x14ac:dyDescent="0.35">
      <c r="J31" s="401"/>
      <c r="K31" s="122" t="s">
        <v>179</v>
      </c>
      <c r="L31" s="120"/>
      <c r="M31" s="120"/>
      <c r="N31" s="120"/>
      <c r="O31" s="120"/>
    </row>
    <row r="32" spans="1:15" x14ac:dyDescent="0.35">
      <c r="J32" s="401"/>
      <c r="K32" s="122" t="s">
        <v>180</v>
      </c>
      <c r="L32" s="120"/>
      <c r="M32" s="120"/>
      <c r="N32" s="120"/>
      <c r="O32" s="120"/>
    </row>
    <row r="33" spans="1:15" x14ac:dyDescent="0.35">
      <c r="J33" s="401"/>
      <c r="K33" s="122" t="s">
        <v>181</v>
      </c>
      <c r="L33" s="120"/>
      <c r="M33" s="120"/>
      <c r="N33" s="120"/>
      <c r="O33" s="120"/>
    </row>
    <row r="34" spans="1:15" x14ac:dyDescent="0.35">
      <c r="J34" s="401"/>
      <c r="K34" s="118" t="s">
        <v>268</v>
      </c>
      <c r="L34" s="118" t="e">
        <f>AVERAGE(L22:L33)</f>
        <v>#DIV/0!</v>
      </c>
      <c r="M34" s="118">
        <f>MAX(M22:M33)</f>
        <v>0</v>
      </c>
      <c r="N34" s="118" t="e">
        <f>AVERAGE(N22:N33)</f>
        <v>#DIV/0!</v>
      </c>
      <c r="O34" s="118">
        <f>MAX(O22:O33)</f>
        <v>0</v>
      </c>
    </row>
    <row r="36" spans="1:15" ht="27.75" x14ac:dyDescent="0.35">
      <c r="J36" s="117">
        <f>+A6</f>
        <v>2022</v>
      </c>
      <c r="K36" s="117" t="s">
        <v>266</v>
      </c>
      <c r="L36" s="123" t="s">
        <v>165</v>
      </c>
      <c r="M36" s="123" t="s">
        <v>166</v>
      </c>
      <c r="N36" s="123" t="s">
        <v>168</v>
      </c>
      <c r="O36" s="123" t="s">
        <v>169</v>
      </c>
    </row>
    <row r="37" spans="1:15" x14ac:dyDescent="0.35">
      <c r="J37" s="401" t="s">
        <v>116</v>
      </c>
      <c r="K37" s="122" t="s">
        <v>170</v>
      </c>
      <c r="L37" s="120"/>
      <c r="M37" s="120"/>
      <c r="N37" s="120"/>
      <c r="O37" s="120"/>
    </row>
    <row r="38" spans="1:15" x14ac:dyDescent="0.35">
      <c r="J38" s="401"/>
      <c r="K38" s="122" t="s">
        <v>171</v>
      </c>
      <c r="L38" s="120"/>
      <c r="M38" s="120"/>
      <c r="N38" s="120"/>
      <c r="O38" s="120"/>
    </row>
    <row r="39" spans="1:15" x14ac:dyDescent="0.35">
      <c r="J39" s="401"/>
      <c r="K39" s="122" t="s">
        <v>172</v>
      </c>
      <c r="L39" s="120"/>
      <c r="M39" s="120"/>
      <c r="N39" s="120"/>
      <c r="O39" s="120"/>
    </row>
    <row r="40" spans="1:15" x14ac:dyDescent="0.35">
      <c r="J40" s="401"/>
      <c r="K40" s="122" t="s">
        <v>173</v>
      </c>
      <c r="L40" s="120"/>
      <c r="M40" s="120"/>
      <c r="N40" s="120"/>
      <c r="O40" s="120"/>
    </row>
    <row r="41" spans="1:15" x14ac:dyDescent="0.35">
      <c r="J41" s="401"/>
      <c r="K41" s="122" t="s">
        <v>174</v>
      </c>
      <c r="L41" s="120"/>
      <c r="M41" s="120"/>
      <c r="N41" s="120"/>
      <c r="O41" s="120"/>
    </row>
    <row r="42" spans="1:15" x14ac:dyDescent="0.35">
      <c r="J42" s="401"/>
      <c r="K42" s="122" t="s">
        <v>175</v>
      </c>
      <c r="L42" s="120"/>
      <c r="M42" s="120"/>
      <c r="N42" s="120"/>
      <c r="O42" s="120"/>
    </row>
    <row r="43" spans="1:15" x14ac:dyDescent="0.35">
      <c r="J43" s="401"/>
      <c r="K43" s="122" t="s">
        <v>176</v>
      </c>
      <c r="L43" s="120"/>
      <c r="M43" s="120"/>
      <c r="N43" s="120"/>
      <c r="O43" s="120"/>
    </row>
    <row r="44" spans="1:15" x14ac:dyDescent="0.35">
      <c r="J44" s="401"/>
      <c r="K44" s="122" t="s">
        <v>177</v>
      </c>
      <c r="L44" s="120"/>
      <c r="M44" s="120"/>
      <c r="N44" s="120"/>
      <c r="O44" s="120"/>
    </row>
    <row r="45" spans="1:15" x14ac:dyDescent="0.35">
      <c r="J45" s="401"/>
      <c r="K45" s="122" t="s">
        <v>178</v>
      </c>
      <c r="L45" s="120"/>
      <c r="M45" s="120"/>
      <c r="N45" s="120"/>
      <c r="O45" s="120"/>
    </row>
    <row r="46" spans="1:15" x14ac:dyDescent="0.35">
      <c r="J46" s="401"/>
      <c r="K46" s="122" t="s">
        <v>179</v>
      </c>
      <c r="L46" s="120"/>
      <c r="M46" s="120"/>
      <c r="N46" s="120"/>
      <c r="O46" s="120"/>
    </row>
    <row r="47" spans="1:15" x14ac:dyDescent="0.35">
      <c r="J47" s="401"/>
      <c r="K47" s="122" t="s">
        <v>180</v>
      </c>
      <c r="L47" s="120"/>
      <c r="M47" s="120"/>
      <c r="N47" s="120"/>
      <c r="O47" s="120"/>
    </row>
    <row r="48" spans="1:15" ht="13.9" x14ac:dyDescent="0.35">
      <c r="A48" s="413" t="s">
        <v>210</v>
      </c>
      <c r="B48" s="414"/>
      <c r="C48" s="414"/>
      <c r="D48" s="414"/>
      <c r="E48" s="414"/>
      <c r="F48" s="414"/>
      <c r="G48" s="415"/>
      <c r="J48" s="401"/>
      <c r="K48" s="122" t="s">
        <v>181</v>
      </c>
      <c r="L48" s="120"/>
      <c r="M48" s="120"/>
      <c r="N48" s="120"/>
      <c r="O48" s="120"/>
    </row>
    <row r="49" spans="1:15" x14ac:dyDescent="0.35">
      <c r="A49" s="404"/>
      <c r="B49" s="405"/>
      <c r="C49" s="405"/>
      <c r="D49" s="405"/>
      <c r="E49" s="405"/>
      <c r="F49" s="405"/>
      <c r="G49" s="406"/>
      <c r="J49" s="401"/>
      <c r="K49" s="118" t="s">
        <v>268</v>
      </c>
      <c r="L49" s="118" t="e">
        <f>AVERAGE(L37:L48)</f>
        <v>#DIV/0!</v>
      </c>
      <c r="M49" s="118">
        <f>MAX(M37:M48)</f>
        <v>0</v>
      </c>
      <c r="N49" s="118" t="e">
        <f>AVERAGE(N37:N48)</f>
        <v>#DIV/0!</v>
      </c>
      <c r="O49" s="118">
        <f>MAX(O37:O48)</f>
        <v>0</v>
      </c>
    </row>
    <row r="50" spans="1:15" x14ac:dyDescent="0.35">
      <c r="A50" s="407"/>
      <c r="B50" s="408"/>
      <c r="C50" s="408"/>
      <c r="D50" s="408"/>
      <c r="E50" s="408"/>
      <c r="F50" s="408"/>
      <c r="G50" s="409"/>
    </row>
    <row r="51" spans="1:15" ht="27.75" x14ac:dyDescent="0.35">
      <c r="A51" s="407"/>
      <c r="B51" s="408"/>
      <c r="C51" s="408"/>
      <c r="D51" s="408"/>
      <c r="E51" s="408"/>
      <c r="F51" s="408"/>
      <c r="G51" s="409"/>
      <c r="J51" s="117">
        <f>+A6</f>
        <v>2022</v>
      </c>
      <c r="K51" s="117" t="s">
        <v>266</v>
      </c>
      <c r="L51" s="123" t="s">
        <v>165</v>
      </c>
      <c r="M51" s="123" t="s">
        <v>166</v>
      </c>
      <c r="N51" s="123" t="s">
        <v>168</v>
      </c>
      <c r="O51" s="123" t="s">
        <v>169</v>
      </c>
    </row>
    <row r="52" spans="1:15" x14ac:dyDescent="0.35">
      <c r="A52" s="410"/>
      <c r="B52" s="411"/>
      <c r="C52" s="411"/>
      <c r="D52" s="411"/>
      <c r="E52" s="411"/>
      <c r="F52" s="411"/>
      <c r="G52" s="412"/>
      <c r="J52" s="401" t="s">
        <v>117</v>
      </c>
      <c r="K52" s="122" t="s">
        <v>170</v>
      </c>
      <c r="L52" s="120"/>
      <c r="M52" s="120"/>
      <c r="N52" s="120"/>
      <c r="O52" s="120"/>
    </row>
    <row r="53" spans="1:15" x14ac:dyDescent="0.35">
      <c r="J53" s="401"/>
      <c r="K53" s="122" t="s">
        <v>171</v>
      </c>
      <c r="L53" s="120"/>
      <c r="M53" s="120"/>
      <c r="N53" s="120"/>
      <c r="O53" s="120"/>
    </row>
    <row r="54" spans="1:15" x14ac:dyDescent="0.35">
      <c r="J54" s="401"/>
      <c r="K54" s="122" t="s">
        <v>174</v>
      </c>
      <c r="L54" s="120"/>
      <c r="M54" s="120"/>
      <c r="N54" s="120"/>
      <c r="O54" s="120"/>
    </row>
    <row r="55" spans="1:15" x14ac:dyDescent="0.35">
      <c r="J55" s="401"/>
      <c r="K55" s="122" t="s">
        <v>175</v>
      </c>
      <c r="L55" s="120"/>
      <c r="M55" s="120"/>
      <c r="N55" s="120"/>
      <c r="O55" s="120"/>
    </row>
    <row r="56" spans="1:15" x14ac:dyDescent="0.35">
      <c r="J56" s="401"/>
      <c r="K56" s="122" t="s">
        <v>176</v>
      </c>
      <c r="L56" s="120"/>
      <c r="M56" s="120"/>
      <c r="N56" s="120"/>
      <c r="O56" s="120"/>
    </row>
    <row r="57" spans="1:15" x14ac:dyDescent="0.35">
      <c r="J57" s="401"/>
      <c r="K57" s="122" t="s">
        <v>177</v>
      </c>
      <c r="L57" s="120"/>
      <c r="M57" s="120"/>
      <c r="N57" s="120"/>
      <c r="O57" s="120"/>
    </row>
    <row r="58" spans="1:15" x14ac:dyDescent="0.35">
      <c r="J58" s="401"/>
      <c r="K58" s="122" t="s">
        <v>178</v>
      </c>
      <c r="L58" s="120"/>
      <c r="M58" s="120"/>
      <c r="N58" s="120"/>
      <c r="O58" s="120"/>
    </row>
    <row r="59" spans="1:15" x14ac:dyDescent="0.35">
      <c r="J59" s="401"/>
      <c r="K59" s="122" t="s">
        <v>179</v>
      </c>
      <c r="L59" s="120"/>
      <c r="M59" s="120"/>
      <c r="N59" s="120"/>
      <c r="O59" s="120"/>
    </row>
    <row r="60" spans="1:15" x14ac:dyDescent="0.35">
      <c r="J60" s="401"/>
      <c r="K60" s="122" t="s">
        <v>180</v>
      </c>
      <c r="L60" s="120"/>
      <c r="M60" s="120"/>
      <c r="N60" s="120"/>
      <c r="O60" s="120"/>
    </row>
    <row r="61" spans="1:15" x14ac:dyDescent="0.35">
      <c r="J61" s="401"/>
      <c r="K61" s="122" t="s">
        <v>181</v>
      </c>
      <c r="L61" s="120"/>
      <c r="M61" s="120"/>
      <c r="N61" s="120"/>
      <c r="O61" s="120"/>
    </row>
    <row r="62" spans="1:15" x14ac:dyDescent="0.35">
      <c r="J62" s="401"/>
      <c r="K62" s="118" t="s">
        <v>268</v>
      </c>
      <c r="L62" s="118" t="e">
        <f>AVERAGE(L52:L61)</f>
        <v>#DIV/0!</v>
      </c>
      <c r="M62" s="118">
        <f>MAX(M52:M61)</f>
        <v>0</v>
      </c>
      <c r="N62" s="118" t="e">
        <f>AVERAGE(N52:N61)</f>
        <v>#DIV/0!</v>
      </c>
      <c r="O62" s="118">
        <f>MAX(O52:O61)</f>
        <v>0</v>
      </c>
    </row>
    <row r="64" spans="1:15" ht="27.75" x14ac:dyDescent="0.35">
      <c r="J64" s="117">
        <f>+A6</f>
        <v>2022</v>
      </c>
      <c r="K64" s="117" t="s">
        <v>266</v>
      </c>
      <c r="L64" s="123" t="s">
        <v>165</v>
      </c>
      <c r="M64" s="123" t="s">
        <v>166</v>
      </c>
      <c r="N64" s="123" t="s">
        <v>168</v>
      </c>
      <c r="O64" s="123" t="s">
        <v>169</v>
      </c>
    </row>
    <row r="65" spans="10:15" x14ac:dyDescent="0.35">
      <c r="J65" s="401" t="s">
        <v>118</v>
      </c>
      <c r="K65" s="122" t="s">
        <v>170</v>
      </c>
      <c r="L65" s="120"/>
      <c r="M65" s="120"/>
      <c r="N65" s="120"/>
      <c r="O65" s="120"/>
    </row>
    <row r="66" spans="10:15" x14ac:dyDescent="0.35">
      <c r="J66" s="401"/>
      <c r="K66" s="122" t="s">
        <v>171</v>
      </c>
      <c r="L66" s="120"/>
      <c r="M66" s="120"/>
      <c r="N66" s="120"/>
      <c r="O66" s="120"/>
    </row>
    <row r="67" spans="10:15" x14ac:dyDescent="0.35">
      <c r="J67" s="401"/>
      <c r="K67" s="122" t="s">
        <v>172</v>
      </c>
      <c r="L67" s="120"/>
      <c r="M67" s="120"/>
      <c r="N67" s="120"/>
      <c r="O67" s="120"/>
    </row>
    <row r="68" spans="10:15" x14ac:dyDescent="0.35">
      <c r="J68" s="401"/>
      <c r="K68" s="122" t="s">
        <v>173</v>
      </c>
      <c r="L68" s="120"/>
      <c r="M68" s="120"/>
      <c r="N68" s="120"/>
      <c r="O68" s="120"/>
    </row>
    <row r="69" spans="10:15" x14ac:dyDescent="0.35">
      <c r="J69" s="401"/>
      <c r="K69" s="122" t="s">
        <v>174</v>
      </c>
      <c r="L69" s="120"/>
      <c r="M69" s="120"/>
      <c r="N69" s="120"/>
      <c r="O69" s="120"/>
    </row>
    <row r="70" spans="10:15" x14ac:dyDescent="0.35">
      <c r="J70" s="401"/>
      <c r="K70" s="122" t="s">
        <v>175</v>
      </c>
      <c r="L70" s="120"/>
      <c r="M70" s="120"/>
      <c r="N70" s="120"/>
      <c r="O70" s="120"/>
    </row>
    <row r="71" spans="10:15" x14ac:dyDescent="0.35">
      <c r="J71" s="401"/>
      <c r="K71" s="122" t="s">
        <v>176</v>
      </c>
      <c r="L71" s="120"/>
      <c r="M71" s="120"/>
      <c r="N71" s="120"/>
      <c r="O71" s="120"/>
    </row>
    <row r="72" spans="10:15" x14ac:dyDescent="0.35">
      <c r="J72" s="401"/>
      <c r="K72" s="122" t="s">
        <v>177</v>
      </c>
      <c r="L72" s="120"/>
      <c r="M72" s="120"/>
      <c r="N72" s="120"/>
      <c r="O72" s="120"/>
    </row>
    <row r="73" spans="10:15" x14ac:dyDescent="0.35">
      <c r="J73" s="401"/>
      <c r="K73" s="122" t="s">
        <v>178</v>
      </c>
      <c r="L73" s="120"/>
      <c r="M73" s="120"/>
      <c r="N73" s="120"/>
      <c r="O73" s="120"/>
    </row>
    <row r="74" spans="10:15" x14ac:dyDescent="0.35">
      <c r="J74" s="401"/>
      <c r="K74" s="122" t="s">
        <v>179</v>
      </c>
      <c r="L74" s="120"/>
      <c r="M74" s="120"/>
      <c r="N74" s="120"/>
      <c r="O74" s="120"/>
    </row>
    <row r="75" spans="10:15" x14ac:dyDescent="0.35">
      <c r="J75" s="401"/>
      <c r="K75" s="122" t="s">
        <v>180</v>
      </c>
      <c r="L75" s="120"/>
      <c r="M75" s="120"/>
      <c r="N75" s="120"/>
      <c r="O75" s="120"/>
    </row>
    <row r="76" spans="10:15" x14ac:dyDescent="0.35">
      <c r="J76" s="401"/>
      <c r="K76" s="122" t="s">
        <v>181</v>
      </c>
      <c r="L76" s="120"/>
      <c r="M76" s="120"/>
      <c r="N76" s="120"/>
      <c r="O76" s="120"/>
    </row>
    <row r="77" spans="10:15" x14ac:dyDescent="0.35">
      <c r="J77" s="401"/>
      <c r="K77" s="118" t="s">
        <v>268</v>
      </c>
      <c r="L77" s="118" t="e">
        <f>AVERAGE(L65:L76)</f>
        <v>#DIV/0!</v>
      </c>
      <c r="M77" s="118">
        <f>MAX(M65:M76)</f>
        <v>0</v>
      </c>
      <c r="N77" s="118" t="e">
        <f>AVERAGE(N65:N76)</f>
        <v>#DIV/0!</v>
      </c>
      <c r="O77" s="118">
        <f>MAX(O65:O76)</f>
        <v>0</v>
      </c>
    </row>
  </sheetData>
  <mergeCells count="13">
    <mergeCell ref="Q4:S8"/>
    <mergeCell ref="Q10:S12"/>
    <mergeCell ref="Q13:S16"/>
    <mergeCell ref="J65:J77"/>
    <mergeCell ref="B5:D5"/>
    <mergeCell ref="E5:G5"/>
    <mergeCell ref="J5:O5"/>
    <mergeCell ref="J7:J19"/>
    <mergeCell ref="J22:J34"/>
    <mergeCell ref="J37:J49"/>
    <mergeCell ref="A48:G48"/>
    <mergeCell ref="A49:G52"/>
    <mergeCell ref="J52:J62"/>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tabColor rgb="FF92D050"/>
    <pageSetUpPr fitToPage="1"/>
  </sheetPr>
  <dimension ref="A1:S77"/>
  <sheetViews>
    <sheetView topLeftCell="I4" workbookViewId="0">
      <selection activeCell="I66" sqref="I66"/>
    </sheetView>
  </sheetViews>
  <sheetFormatPr defaultRowHeight="13.5" x14ac:dyDescent="0.35"/>
  <cols>
    <col min="1" max="1" width="14" style="3" customWidth="1"/>
    <col min="2" max="4" width="17" style="72" customWidth="1"/>
    <col min="5" max="5" width="14.73046875" style="72" customWidth="1"/>
    <col min="6" max="7" width="17" style="72" customWidth="1"/>
    <col min="8" max="11" width="9.265625" style="3"/>
    <col min="12" max="12" width="15.3984375" style="3" customWidth="1"/>
    <col min="13" max="13" width="17.3984375" style="3" bestFit="1" customWidth="1"/>
    <col min="14" max="14" width="13.73046875" style="3" customWidth="1"/>
    <col min="15" max="15" width="15" style="3" customWidth="1"/>
    <col min="16" max="18" width="9.265625" style="3"/>
    <col min="19" max="19" width="21.73046875" style="3" customWidth="1"/>
    <col min="20" max="256" width="9.265625" style="3"/>
    <col min="257" max="257" width="14" style="3" customWidth="1"/>
    <col min="258" max="263" width="10.265625" style="3" customWidth="1"/>
    <col min="264" max="512" width="9.265625" style="3"/>
    <col min="513" max="513" width="14" style="3" customWidth="1"/>
    <col min="514" max="519" width="10.265625" style="3" customWidth="1"/>
    <col min="520" max="768" width="9.265625" style="3"/>
    <col min="769" max="769" width="14" style="3" customWidth="1"/>
    <col min="770" max="775" width="10.265625" style="3" customWidth="1"/>
    <col min="776" max="1024" width="9.265625" style="3"/>
    <col min="1025" max="1025" width="14" style="3" customWidth="1"/>
    <col min="1026" max="1031" width="10.265625" style="3" customWidth="1"/>
    <col min="1032" max="1280" width="9.265625" style="3"/>
    <col min="1281" max="1281" width="14" style="3" customWidth="1"/>
    <col min="1282" max="1287" width="10.265625" style="3" customWidth="1"/>
    <col min="1288" max="1536" width="9.265625" style="3"/>
    <col min="1537" max="1537" width="14" style="3" customWidth="1"/>
    <col min="1538" max="1543" width="10.265625" style="3" customWidth="1"/>
    <col min="1544" max="1792" width="9.265625" style="3"/>
    <col min="1793" max="1793" width="14" style="3" customWidth="1"/>
    <col min="1794" max="1799" width="10.265625" style="3" customWidth="1"/>
    <col min="1800" max="2048" width="9.265625" style="3"/>
    <col min="2049" max="2049" width="14" style="3" customWidth="1"/>
    <col min="2050" max="2055" width="10.265625" style="3" customWidth="1"/>
    <col min="2056" max="2304" width="9.265625" style="3"/>
    <col min="2305" max="2305" width="14" style="3" customWidth="1"/>
    <col min="2306" max="2311" width="10.265625" style="3" customWidth="1"/>
    <col min="2312" max="2560" width="9.265625" style="3"/>
    <col min="2561" max="2561" width="14" style="3" customWidth="1"/>
    <col min="2562" max="2567" width="10.265625" style="3" customWidth="1"/>
    <col min="2568" max="2816" width="9.265625" style="3"/>
    <col min="2817" max="2817" width="14" style="3" customWidth="1"/>
    <col min="2818" max="2823" width="10.265625" style="3" customWidth="1"/>
    <col min="2824" max="3072" width="9.265625" style="3"/>
    <col min="3073" max="3073" width="14" style="3" customWidth="1"/>
    <col min="3074" max="3079" width="10.265625" style="3" customWidth="1"/>
    <col min="3080" max="3328" width="9.265625" style="3"/>
    <col min="3329" max="3329" width="14" style="3" customWidth="1"/>
    <col min="3330" max="3335" width="10.265625" style="3" customWidth="1"/>
    <col min="3336" max="3584" width="9.265625" style="3"/>
    <col min="3585" max="3585" width="14" style="3" customWidth="1"/>
    <col min="3586" max="3591" width="10.265625" style="3" customWidth="1"/>
    <col min="3592" max="3840" width="9.265625" style="3"/>
    <col min="3841" max="3841" width="14" style="3" customWidth="1"/>
    <col min="3842" max="3847" width="10.265625" style="3" customWidth="1"/>
    <col min="3848" max="4096" width="9.265625" style="3"/>
    <col min="4097" max="4097" width="14" style="3" customWidth="1"/>
    <col min="4098" max="4103" width="10.265625" style="3" customWidth="1"/>
    <col min="4104" max="4352" width="9.265625" style="3"/>
    <col min="4353" max="4353" width="14" style="3" customWidth="1"/>
    <col min="4354" max="4359" width="10.265625" style="3" customWidth="1"/>
    <col min="4360" max="4608" width="9.265625" style="3"/>
    <col min="4609" max="4609" width="14" style="3" customWidth="1"/>
    <col min="4610" max="4615" width="10.265625" style="3" customWidth="1"/>
    <col min="4616" max="4864" width="9.265625" style="3"/>
    <col min="4865" max="4865" width="14" style="3" customWidth="1"/>
    <col min="4866" max="4871" width="10.265625" style="3" customWidth="1"/>
    <col min="4872" max="5120" width="9.265625" style="3"/>
    <col min="5121" max="5121" width="14" style="3" customWidth="1"/>
    <col min="5122" max="5127" width="10.265625" style="3" customWidth="1"/>
    <col min="5128" max="5376" width="9.265625" style="3"/>
    <col min="5377" max="5377" width="14" style="3" customWidth="1"/>
    <col min="5378" max="5383" width="10.265625" style="3" customWidth="1"/>
    <col min="5384" max="5632" width="9.265625" style="3"/>
    <col min="5633" max="5633" width="14" style="3" customWidth="1"/>
    <col min="5634" max="5639" width="10.265625" style="3" customWidth="1"/>
    <col min="5640" max="5888" width="9.265625" style="3"/>
    <col min="5889" max="5889" width="14" style="3" customWidth="1"/>
    <col min="5890" max="5895" width="10.265625" style="3" customWidth="1"/>
    <col min="5896" max="6144" width="9.265625" style="3"/>
    <col min="6145" max="6145" width="14" style="3" customWidth="1"/>
    <col min="6146" max="6151" width="10.265625" style="3" customWidth="1"/>
    <col min="6152" max="6400" width="9.265625" style="3"/>
    <col min="6401" max="6401" width="14" style="3" customWidth="1"/>
    <col min="6402" max="6407" width="10.265625" style="3" customWidth="1"/>
    <col min="6408" max="6656" width="9.265625" style="3"/>
    <col min="6657" max="6657" width="14" style="3" customWidth="1"/>
    <col min="6658" max="6663" width="10.265625" style="3" customWidth="1"/>
    <col min="6664" max="6912" width="9.265625" style="3"/>
    <col min="6913" max="6913" width="14" style="3" customWidth="1"/>
    <col min="6914" max="6919" width="10.265625" style="3" customWidth="1"/>
    <col min="6920" max="7168" width="9.265625" style="3"/>
    <col min="7169" max="7169" width="14" style="3" customWidth="1"/>
    <col min="7170" max="7175" width="10.265625" style="3" customWidth="1"/>
    <col min="7176" max="7424" width="9.265625" style="3"/>
    <col min="7425" max="7425" width="14" style="3" customWidth="1"/>
    <col min="7426" max="7431" width="10.265625" style="3" customWidth="1"/>
    <col min="7432" max="7680" width="9.265625" style="3"/>
    <col min="7681" max="7681" width="14" style="3" customWidth="1"/>
    <col min="7682" max="7687" width="10.265625" style="3" customWidth="1"/>
    <col min="7688" max="7936" width="9.265625" style="3"/>
    <col min="7937" max="7937" width="14" style="3" customWidth="1"/>
    <col min="7938" max="7943" width="10.265625" style="3" customWidth="1"/>
    <col min="7944" max="8192" width="9.265625" style="3"/>
    <col min="8193" max="8193" width="14" style="3" customWidth="1"/>
    <col min="8194" max="8199" width="10.265625" style="3" customWidth="1"/>
    <col min="8200" max="8448" width="9.265625" style="3"/>
    <col min="8449" max="8449" width="14" style="3" customWidth="1"/>
    <col min="8450" max="8455" width="10.265625" style="3" customWidth="1"/>
    <col min="8456" max="8704" width="9.265625" style="3"/>
    <col min="8705" max="8705" width="14" style="3" customWidth="1"/>
    <col min="8706" max="8711" width="10.265625" style="3" customWidth="1"/>
    <col min="8712" max="8960" width="9.265625" style="3"/>
    <col min="8961" max="8961" width="14" style="3" customWidth="1"/>
    <col min="8962" max="8967" width="10.265625" style="3" customWidth="1"/>
    <col min="8968" max="9216" width="9.265625" style="3"/>
    <col min="9217" max="9217" width="14" style="3" customWidth="1"/>
    <col min="9218" max="9223" width="10.265625" style="3" customWidth="1"/>
    <col min="9224" max="9472" width="9.265625" style="3"/>
    <col min="9473" max="9473" width="14" style="3" customWidth="1"/>
    <col min="9474" max="9479" width="10.265625" style="3" customWidth="1"/>
    <col min="9480" max="9728" width="9.265625" style="3"/>
    <col min="9729" max="9729" width="14" style="3" customWidth="1"/>
    <col min="9730" max="9735" width="10.265625" style="3" customWidth="1"/>
    <col min="9736" max="9984" width="9.265625" style="3"/>
    <col min="9985" max="9985" width="14" style="3" customWidth="1"/>
    <col min="9986" max="9991" width="10.265625" style="3" customWidth="1"/>
    <col min="9992" max="10240" width="9.265625" style="3"/>
    <col min="10241" max="10241" width="14" style="3" customWidth="1"/>
    <col min="10242" max="10247" width="10.265625" style="3" customWidth="1"/>
    <col min="10248" max="10496" width="9.265625" style="3"/>
    <col min="10497" max="10497" width="14" style="3" customWidth="1"/>
    <col min="10498" max="10503" width="10.265625" style="3" customWidth="1"/>
    <col min="10504" max="10752" width="9.265625" style="3"/>
    <col min="10753" max="10753" width="14" style="3" customWidth="1"/>
    <col min="10754" max="10759" width="10.265625" style="3" customWidth="1"/>
    <col min="10760" max="11008" width="9.265625" style="3"/>
    <col min="11009" max="11009" width="14" style="3" customWidth="1"/>
    <col min="11010" max="11015" width="10.265625" style="3" customWidth="1"/>
    <col min="11016" max="11264" width="9.265625" style="3"/>
    <col min="11265" max="11265" width="14" style="3" customWidth="1"/>
    <col min="11266" max="11271" width="10.265625" style="3" customWidth="1"/>
    <col min="11272" max="11520" width="9.265625" style="3"/>
    <col min="11521" max="11521" width="14" style="3" customWidth="1"/>
    <col min="11522" max="11527" width="10.265625" style="3" customWidth="1"/>
    <col min="11528" max="11776" width="9.265625" style="3"/>
    <col min="11777" max="11777" width="14" style="3" customWidth="1"/>
    <col min="11778" max="11783" width="10.265625" style="3" customWidth="1"/>
    <col min="11784" max="12032" width="9.265625" style="3"/>
    <col min="12033" max="12033" width="14" style="3" customWidth="1"/>
    <col min="12034" max="12039" width="10.265625" style="3" customWidth="1"/>
    <col min="12040" max="12288" width="9.265625" style="3"/>
    <col min="12289" max="12289" width="14" style="3" customWidth="1"/>
    <col min="12290" max="12295" width="10.265625" style="3" customWidth="1"/>
    <col min="12296" max="12544" width="9.265625" style="3"/>
    <col min="12545" max="12545" width="14" style="3" customWidth="1"/>
    <col min="12546" max="12551" width="10.265625" style="3" customWidth="1"/>
    <col min="12552" max="12800" width="9.265625" style="3"/>
    <col min="12801" max="12801" width="14" style="3" customWidth="1"/>
    <col min="12802" max="12807" width="10.265625" style="3" customWidth="1"/>
    <col min="12808" max="13056" width="9.265625" style="3"/>
    <col min="13057" max="13057" width="14" style="3" customWidth="1"/>
    <col min="13058" max="13063" width="10.265625" style="3" customWidth="1"/>
    <col min="13064" max="13312" width="9.265625" style="3"/>
    <col min="13313" max="13313" width="14" style="3" customWidth="1"/>
    <col min="13314" max="13319" width="10.265625" style="3" customWidth="1"/>
    <col min="13320" max="13568" width="9.265625" style="3"/>
    <col min="13569" max="13569" width="14" style="3" customWidth="1"/>
    <col min="13570" max="13575" width="10.265625" style="3" customWidth="1"/>
    <col min="13576" max="13824" width="9.265625" style="3"/>
    <col min="13825" max="13825" width="14" style="3" customWidth="1"/>
    <col min="13826" max="13831" width="10.265625" style="3" customWidth="1"/>
    <col min="13832" max="14080" width="9.265625" style="3"/>
    <col min="14081" max="14081" width="14" style="3" customWidth="1"/>
    <col min="14082" max="14087" width="10.265625" style="3" customWidth="1"/>
    <col min="14088" max="14336" width="9.265625" style="3"/>
    <col min="14337" max="14337" width="14" style="3" customWidth="1"/>
    <col min="14338" max="14343" width="10.265625" style="3" customWidth="1"/>
    <col min="14344" max="14592" width="9.265625" style="3"/>
    <col min="14593" max="14593" width="14" style="3" customWidth="1"/>
    <col min="14594" max="14599" width="10.265625" style="3" customWidth="1"/>
    <col min="14600" max="14848" width="9.265625" style="3"/>
    <col min="14849" max="14849" width="14" style="3" customWidth="1"/>
    <col min="14850" max="14855" width="10.265625" style="3" customWidth="1"/>
    <col min="14856" max="15104" width="9.265625" style="3"/>
    <col min="15105" max="15105" width="14" style="3" customWidth="1"/>
    <col min="15106" max="15111" width="10.265625" style="3" customWidth="1"/>
    <col min="15112" max="15360" width="9.265625" style="3"/>
    <col min="15361" max="15361" width="14" style="3" customWidth="1"/>
    <col min="15362" max="15367" width="10.265625" style="3" customWidth="1"/>
    <col min="15368" max="15616" width="9.265625" style="3"/>
    <col min="15617" max="15617" width="14" style="3" customWidth="1"/>
    <col min="15618" max="15623" width="10.265625" style="3" customWidth="1"/>
    <col min="15624" max="15872" width="9.265625" style="3"/>
    <col min="15873" max="15873" width="14" style="3" customWidth="1"/>
    <col min="15874" max="15879" width="10.265625" style="3" customWidth="1"/>
    <col min="15880" max="16128" width="9.265625" style="3"/>
    <col min="16129" max="16129" width="14" style="3" customWidth="1"/>
    <col min="16130" max="16135" width="10.265625" style="3" customWidth="1"/>
    <col min="16136" max="16384" width="9.265625" style="3"/>
  </cols>
  <sheetData>
    <row r="1" spans="1:19" ht="15" x14ac:dyDescent="0.4">
      <c r="A1" s="2" t="str">
        <f>+'Cover Page'!$B$29</f>
        <v>Annual Performance Report 2022</v>
      </c>
      <c r="B1" s="2"/>
      <c r="C1" s="2"/>
      <c r="D1" s="2"/>
      <c r="E1" s="2" t="str">
        <f>+'Cover Page'!$B$33</f>
        <v>Battlefield Energy from Waste Facility</v>
      </c>
    </row>
    <row r="3" spans="1:19" ht="13.9" x14ac:dyDescent="0.4">
      <c r="A3" s="116" t="s">
        <v>271</v>
      </c>
      <c r="D3" s="134" t="s">
        <v>301</v>
      </c>
      <c r="G3" s="138" t="s">
        <v>308</v>
      </c>
      <c r="J3" s="11" t="str">
        <f>+A3</f>
        <v>Monitoring of Total organic carbon emissions</v>
      </c>
      <c r="L3" s="11"/>
      <c r="N3" s="11" t="s">
        <v>302</v>
      </c>
      <c r="Q3" s="137" t="s">
        <v>296</v>
      </c>
      <c r="R3" s="132"/>
      <c r="S3" s="132"/>
    </row>
    <row r="4" spans="1:19" ht="13.9" customHeight="1" x14ac:dyDescent="0.35">
      <c r="Q4" s="393" t="s">
        <v>306</v>
      </c>
      <c r="R4" s="393"/>
      <c r="S4" s="393"/>
    </row>
    <row r="5" spans="1:19" ht="15.75" x14ac:dyDescent="0.4">
      <c r="A5" s="124" t="s">
        <v>267</v>
      </c>
      <c r="B5" s="403" t="s">
        <v>265</v>
      </c>
      <c r="C5" s="403"/>
      <c r="D5" s="403"/>
      <c r="E5" s="403" t="s">
        <v>264</v>
      </c>
      <c r="F5" s="403"/>
      <c r="G5" s="403"/>
      <c r="J5" s="402"/>
      <c r="K5" s="402"/>
      <c r="L5" s="402"/>
      <c r="M5" s="402"/>
      <c r="N5" s="402"/>
      <c r="O5" s="402"/>
      <c r="Q5" s="393"/>
      <c r="R5" s="393"/>
      <c r="S5" s="393"/>
    </row>
    <row r="6" spans="1:19" s="114" customFormat="1" ht="37.5" customHeight="1" x14ac:dyDescent="0.45">
      <c r="A6" s="121">
        <f>+'Cover Page'!C39</f>
        <v>2022</v>
      </c>
      <c r="B6" s="110" t="s">
        <v>186</v>
      </c>
      <c r="C6" s="110" t="s">
        <v>165</v>
      </c>
      <c r="D6" s="110" t="s">
        <v>320</v>
      </c>
      <c r="E6" s="110" t="s">
        <v>187</v>
      </c>
      <c r="F6" s="110" t="s">
        <v>168</v>
      </c>
      <c r="G6" s="110" t="s">
        <v>321</v>
      </c>
      <c r="H6" s="115"/>
      <c r="J6" s="117">
        <f>+A6</f>
        <v>2022</v>
      </c>
      <c r="K6" s="117" t="s">
        <v>266</v>
      </c>
      <c r="L6" s="123" t="s">
        <v>165</v>
      </c>
      <c r="M6" s="123" t="s">
        <v>166</v>
      </c>
      <c r="N6" s="123" t="s">
        <v>168</v>
      </c>
      <c r="O6" s="123" t="s">
        <v>169</v>
      </c>
      <c r="Q6" s="393"/>
      <c r="R6" s="393"/>
      <c r="S6" s="393"/>
    </row>
    <row r="7" spans="1:19" x14ac:dyDescent="0.35">
      <c r="A7" s="122" t="s">
        <v>170</v>
      </c>
      <c r="B7" s="119">
        <v>20</v>
      </c>
      <c r="C7" s="120">
        <f>L7</f>
        <v>0.27</v>
      </c>
      <c r="D7" s="120">
        <f>M7</f>
        <v>6.37</v>
      </c>
      <c r="E7" s="119">
        <v>10</v>
      </c>
      <c r="F7" s="120">
        <f>N7</f>
        <v>0.27</v>
      </c>
      <c r="G7" s="120">
        <f>O7</f>
        <v>0.63</v>
      </c>
      <c r="J7" s="401" t="s">
        <v>114</v>
      </c>
      <c r="K7" s="122" t="s">
        <v>170</v>
      </c>
      <c r="L7" s="120">
        <v>0.27</v>
      </c>
      <c r="M7" s="120">
        <v>6.37</v>
      </c>
      <c r="N7" s="120">
        <v>0.27</v>
      </c>
      <c r="O7" s="120">
        <v>0.63</v>
      </c>
      <c r="Q7" s="393"/>
      <c r="R7" s="393"/>
      <c r="S7" s="393"/>
    </row>
    <row r="8" spans="1:19" x14ac:dyDescent="0.35">
      <c r="A8" s="122" t="s">
        <v>171</v>
      </c>
      <c r="B8" s="119">
        <v>20</v>
      </c>
      <c r="C8" s="120">
        <f t="shared" ref="C8:C18" si="0">L8</f>
        <v>0.25</v>
      </c>
      <c r="D8" s="120">
        <f t="shared" ref="D8:D18" si="1">M8</f>
        <v>3.07</v>
      </c>
      <c r="E8" s="119">
        <v>10</v>
      </c>
      <c r="F8" s="120">
        <f t="shared" ref="F8:F18" si="2">N8</f>
        <v>0.25</v>
      </c>
      <c r="G8" s="120">
        <f t="shared" ref="G8:G18" si="3">O8</f>
        <v>0.57999999999999996</v>
      </c>
      <c r="J8" s="401"/>
      <c r="K8" s="122" t="s">
        <v>171</v>
      </c>
      <c r="L8" s="120">
        <v>0.25</v>
      </c>
      <c r="M8" s="120">
        <v>3.07</v>
      </c>
      <c r="N8" s="120">
        <v>0.25</v>
      </c>
      <c r="O8" s="120">
        <v>0.57999999999999996</v>
      </c>
      <c r="Q8" s="393"/>
      <c r="R8" s="393"/>
      <c r="S8" s="393"/>
    </row>
    <row r="9" spans="1:19" ht="13.9" x14ac:dyDescent="0.4">
      <c r="A9" s="122" t="s">
        <v>172</v>
      </c>
      <c r="B9" s="119">
        <v>20</v>
      </c>
      <c r="C9" s="120">
        <f t="shared" si="0"/>
        <v>0.24</v>
      </c>
      <c r="D9" s="120">
        <f t="shared" si="1"/>
        <v>5.34</v>
      </c>
      <c r="E9" s="119">
        <v>10</v>
      </c>
      <c r="F9" s="120">
        <f t="shared" si="2"/>
        <v>0.23</v>
      </c>
      <c r="G9" s="120">
        <f t="shared" si="3"/>
        <v>0.82</v>
      </c>
      <c r="J9" s="401"/>
      <c r="K9" s="122" t="s">
        <v>172</v>
      </c>
      <c r="L9" s="120">
        <v>0.24</v>
      </c>
      <c r="M9" s="120">
        <v>5.34</v>
      </c>
      <c r="N9" s="120">
        <v>0.23</v>
      </c>
      <c r="O9" s="120">
        <v>0.82</v>
      </c>
      <c r="Q9" s="136" t="s">
        <v>307</v>
      </c>
    </row>
    <row r="10" spans="1:19" ht="14.25" customHeight="1" x14ac:dyDescent="0.35">
      <c r="A10" s="122" t="s">
        <v>173</v>
      </c>
      <c r="B10" s="119">
        <v>20</v>
      </c>
      <c r="C10" s="120">
        <f t="shared" si="0"/>
        <v>0.19</v>
      </c>
      <c r="D10" s="120">
        <f t="shared" si="1"/>
        <v>0.98</v>
      </c>
      <c r="E10" s="119">
        <v>10</v>
      </c>
      <c r="F10" s="120">
        <f t="shared" si="2"/>
        <v>0.2</v>
      </c>
      <c r="G10" s="120">
        <f t="shared" si="3"/>
        <v>0.52</v>
      </c>
      <c r="J10" s="401"/>
      <c r="K10" s="122" t="s">
        <v>173</v>
      </c>
      <c r="L10" s="120">
        <v>0.19</v>
      </c>
      <c r="M10" s="120">
        <v>0.98</v>
      </c>
      <c r="N10" s="120">
        <v>0.2</v>
      </c>
      <c r="O10" s="120">
        <v>0.52</v>
      </c>
      <c r="Q10" s="400" t="s">
        <v>327</v>
      </c>
      <c r="R10" s="400"/>
      <c r="S10" s="400"/>
    </row>
    <row r="11" spans="1:19" x14ac:dyDescent="0.35">
      <c r="A11" s="122" t="s">
        <v>174</v>
      </c>
      <c r="B11" s="119">
        <v>20</v>
      </c>
      <c r="C11" s="120">
        <f t="shared" si="0"/>
        <v>0.32</v>
      </c>
      <c r="D11" s="120">
        <f t="shared" si="1"/>
        <v>4.66</v>
      </c>
      <c r="E11" s="119">
        <v>10</v>
      </c>
      <c r="F11" s="120">
        <f t="shared" si="2"/>
        <v>0.31</v>
      </c>
      <c r="G11" s="120">
        <f t="shared" si="3"/>
        <v>0.99</v>
      </c>
      <c r="J11" s="401"/>
      <c r="K11" s="122" t="s">
        <v>174</v>
      </c>
      <c r="L11" s="120">
        <v>0.32</v>
      </c>
      <c r="M11" s="120">
        <v>4.66</v>
      </c>
      <c r="N11" s="120">
        <v>0.31</v>
      </c>
      <c r="O11" s="120">
        <v>0.99</v>
      </c>
      <c r="Q11" s="400"/>
      <c r="R11" s="400"/>
      <c r="S11" s="400"/>
    </row>
    <row r="12" spans="1:19" x14ac:dyDescent="0.35">
      <c r="A12" s="122" t="s">
        <v>175</v>
      </c>
      <c r="B12" s="119">
        <v>20</v>
      </c>
      <c r="C12" s="120">
        <f t="shared" si="0"/>
        <v>0.61</v>
      </c>
      <c r="D12" s="120">
        <f t="shared" si="1"/>
        <v>5.17</v>
      </c>
      <c r="E12" s="119">
        <v>10</v>
      </c>
      <c r="F12" s="120">
        <f t="shared" si="2"/>
        <v>0.61</v>
      </c>
      <c r="G12" s="120">
        <f t="shared" si="3"/>
        <v>0.85</v>
      </c>
      <c r="J12" s="401"/>
      <c r="K12" s="122" t="s">
        <v>175</v>
      </c>
      <c r="L12" s="120">
        <v>0.61</v>
      </c>
      <c r="M12" s="120">
        <v>5.17</v>
      </c>
      <c r="N12" s="120">
        <v>0.61</v>
      </c>
      <c r="O12" s="120">
        <v>0.85</v>
      </c>
      <c r="Q12" s="400"/>
      <c r="R12" s="400"/>
      <c r="S12" s="400"/>
    </row>
    <row r="13" spans="1:19" ht="14.25" customHeight="1" x14ac:dyDescent="0.35">
      <c r="A13" s="122" t="s">
        <v>176</v>
      </c>
      <c r="B13" s="119">
        <v>20</v>
      </c>
      <c r="C13" s="120">
        <f t="shared" si="0"/>
        <v>0.69</v>
      </c>
      <c r="D13" s="120">
        <f t="shared" si="1"/>
        <v>3.61</v>
      </c>
      <c r="E13" s="119">
        <v>10</v>
      </c>
      <c r="F13" s="120">
        <f t="shared" si="2"/>
        <v>0.69</v>
      </c>
      <c r="G13" s="120">
        <f t="shared" si="3"/>
        <v>0.98</v>
      </c>
      <c r="J13" s="401"/>
      <c r="K13" s="122" t="s">
        <v>176</v>
      </c>
      <c r="L13" s="120">
        <v>0.69</v>
      </c>
      <c r="M13" s="120">
        <v>3.61</v>
      </c>
      <c r="N13" s="120">
        <v>0.69</v>
      </c>
      <c r="O13" s="120">
        <v>0.98</v>
      </c>
      <c r="Q13" s="400" t="s">
        <v>333</v>
      </c>
      <c r="R13" s="400"/>
      <c r="S13" s="400"/>
    </row>
    <row r="14" spans="1:19" x14ac:dyDescent="0.35">
      <c r="A14" s="122" t="s">
        <v>177</v>
      </c>
      <c r="B14" s="119">
        <v>20</v>
      </c>
      <c r="C14" s="120">
        <f t="shared" si="0"/>
        <v>0.68</v>
      </c>
      <c r="D14" s="120">
        <f t="shared" si="1"/>
        <v>6.39</v>
      </c>
      <c r="E14" s="119">
        <v>10</v>
      </c>
      <c r="F14" s="120">
        <f t="shared" si="2"/>
        <v>0.68</v>
      </c>
      <c r="G14" s="120">
        <f t="shared" si="3"/>
        <v>0.84</v>
      </c>
      <c r="J14" s="401"/>
      <c r="K14" s="122" t="s">
        <v>177</v>
      </c>
      <c r="L14" s="120">
        <v>0.68</v>
      </c>
      <c r="M14" s="120">
        <v>6.39</v>
      </c>
      <c r="N14" s="120">
        <v>0.68</v>
      </c>
      <c r="O14" s="120">
        <v>0.84</v>
      </c>
      <c r="Q14" s="400"/>
      <c r="R14" s="400"/>
      <c r="S14" s="400"/>
    </row>
    <row r="15" spans="1:19" x14ac:dyDescent="0.35">
      <c r="A15" s="122" t="s">
        <v>178</v>
      </c>
      <c r="B15" s="119">
        <v>20</v>
      </c>
      <c r="C15" s="120">
        <f t="shared" si="0"/>
        <v>0.61</v>
      </c>
      <c r="D15" s="120">
        <f t="shared" si="1"/>
        <v>4.33</v>
      </c>
      <c r="E15" s="119">
        <v>10</v>
      </c>
      <c r="F15" s="120">
        <f t="shared" si="2"/>
        <v>0.61</v>
      </c>
      <c r="G15" s="120">
        <f t="shared" si="3"/>
        <v>0.77</v>
      </c>
      <c r="J15" s="401"/>
      <c r="K15" s="122" t="s">
        <v>178</v>
      </c>
      <c r="L15" s="120">
        <v>0.61</v>
      </c>
      <c r="M15" s="120">
        <v>4.33</v>
      </c>
      <c r="N15" s="120">
        <v>0.61</v>
      </c>
      <c r="O15" s="120">
        <v>0.77</v>
      </c>
      <c r="Q15" s="400"/>
      <c r="R15" s="400"/>
      <c r="S15" s="400"/>
    </row>
    <row r="16" spans="1:19" x14ac:dyDescent="0.35">
      <c r="A16" s="122" t="s">
        <v>179</v>
      </c>
      <c r="B16" s="119">
        <v>20</v>
      </c>
      <c r="C16" s="120">
        <f t="shared" si="0"/>
        <v>0.17</v>
      </c>
      <c r="D16" s="120">
        <f t="shared" si="1"/>
        <v>8.6</v>
      </c>
      <c r="E16" s="119">
        <v>10</v>
      </c>
      <c r="F16" s="120">
        <f t="shared" si="2"/>
        <v>0.17</v>
      </c>
      <c r="G16" s="120">
        <f t="shared" si="3"/>
        <v>0.53</v>
      </c>
      <c r="J16" s="401"/>
      <c r="K16" s="122" t="s">
        <v>179</v>
      </c>
      <c r="L16" s="120">
        <v>0.17</v>
      </c>
      <c r="M16" s="120">
        <v>8.6</v>
      </c>
      <c r="N16" s="120">
        <v>0.17</v>
      </c>
      <c r="O16" s="120">
        <v>0.53</v>
      </c>
      <c r="Q16" s="400"/>
      <c r="R16" s="400"/>
      <c r="S16" s="400"/>
    </row>
    <row r="17" spans="1:15" x14ac:dyDescent="0.35">
      <c r="A17" s="122" t="s">
        <v>180</v>
      </c>
      <c r="B17" s="119">
        <v>20</v>
      </c>
      <c r="C17" s="120">
        <f t="shared" si="0"/>
        <v>0</v>
      </c>
      <c r="D17" s="120">
        <f t="shared" si="1"/>
        <v>15.64</v>
      </c>
      <c r="E17" s="119">
        <v>10</v>
      </c>
      <c r="F17" s="120">
        <f t="shared" si="2"/>
        <v>0</v>
      </c>
      <c r="G17" s="120">
        <f t="shared" si="3"/>
        <v>0.28999999999999998</v>
      </c>
      <c r="J17" s="401"/>
      <c r="K17" s="122" t="s">
        <v>180</v>
      </c>
      <c r="L17" s="120">
        <v>0</v>
      </c>
      <c r="M17" s="120">
        <v>15.64</v>
      </c>
      <c r="N17" s="120">
        <v>0</v>
      </c>
      <c r="O17" s="120">
        <v>0.28999999999999998</v>
      </c>
    </row>
    <row r="18" spans="1:15" x14ac:dyDescent="0.35">
      <c r="A18" s="122" t="s">
        <v>181</v>
      </c>
      <c r="B18" s="119">
        <v>20</v>
      </c>
      <c r="C18" s="120">
        <f t="shared" si="0"/>
        <v>0</v>
      </c>
      <c r="D18" s="120">
        <f t="shared" si="1"/>
        <v>2.57</v>
      </c>
      <c r="E18" s="119">
        <v>10</v>
      </c>
      <c r="F18" s="120">
        <f t="shared" si="2"/>
        <v>0</v>
      </c>
      <c r="G18" s="120">
        <f t="shared" si="3"/>
        <v>0.12</v>
      </c>
      <c r="J18" s="401"/>
      <c r="K18" s="122" t="s">
        <v>181</v>
      </c>
      <c r="L18" s="120">
        <v>0</v>
      </c>
      <c r="M18" s="120">
        <v>2.57</v>
      </c>
      <c r="N18" s="120">
        <v>0</v>
      </c>
      <c r="O18" s="120">
        <v>0.12</v>
      </c>
    </row>
    <row r="19" spans="1:15" x14ac:dyDescent="0.35">
      <c r="J19" s="401"/>
      <c r="K19" s="118" t="s">
        <v>268</v>
      </c>
      <c r="L19" s="189">
        <f>AVERAGE(L7:L18)</f>
        <v>0.33583333333333337</v>
      </c>
      <c r="M19" s="189">
        <f>MAX(M7:M18)</f>
        <v>15.64</v>
      </c>
      <c r="N19" s="189">
        <f>AVERAGE(N7:N18)</f>
        <v>0.33500000000000002</v>
      </c>
      <c r="O19" s="189">
        <f>MAX(O7:O18)</f>
        <v>0.99</v>
      </c>
    </row>
    <row r="21" spans="1:15" ht="27.75" x14ac:dyDescent="0.35">
      <c r="J21" s="117">
        <f>+A6</f>
        <v>2022</v>
      </c>
      <c r="K21" s="117" t="s">
        <v>266</v>
      </c>
      <c r="L21" s="123" t="s">
        <v>165</v>
      </c>
      <c r="M21" s="123" t="s">
        <v>166</v>
      </c>
      <c r="N21" s="123" t="s">
        <v>168</v>
      </c>
      <c r="O21" s="123" t="s">
        <v>169</v>
      </c>
    </row>
    <row r="22" spans="1:15" x14ac:dyDescent="0.35">
      <c r="J22" s="401" t="s">
        <v>115</v>
      </c>
      <c r="K22" s="122" t="s">
        <v>170</v>
      </c>
      <c r="L22" s="120"/>
      <c r="M22" s="120"/>
      <c r="N22" s="120"/>
      <c r="O22" s="120"/>
    </row>
    <row r="23" spans="1:15" x14ac:dyDescent="0.35">
      <c r="J23" s="401"/>
      <c r="K23" s="122" t="s">
        <v>171</v>
      </c>
      <c r="L23" s="120"/>
      <c r="M23" s="120"/>
      <c r="N23" s="120"/>
      <c r="O23" s="120"/>
    </row>
    <row r="24" spans="1:15" x14ac:dyDescent="0.35">
      <c r="J24" s="401"/>
      <c r="K24" s="122" t="s">
        <v>172</v>
      </c>
      <c r="L24" s="120"/>
      <c r="M24" s="120"/>
      <c r="N24" s="120"/>
      <c r="O24" s="120"/>
    </row>
    <row r="25" spans="1:15" x14ac:dyDescent="0.35">
      <c r="J25" s="401"/>
      <c r="K25" s="122" t="s">
        <v>173</v>
      </c>
      <c r="L25" s="120"/>
      <c r="M25" s="120"/>
      <c r="N25" s="120"/>
      <c r="O25" s="120"/>
    </row>
    <row r="26" spans="1:15" x14ac:dyDescent="0.35">
      <c r="J26" s="401"/>
      <c r="K26" s="122" t="s">
        <v>174</v>
      </c>
      <c r="L26" s="120"/>
      <c r="M26" s="120"/>
      <c r="N26" s="120"/>
      <c r="O26" s="120"/>
    </row>
    <row r="27" spans="1:15" x14ac:dyDescent="0.35">
      <c r="J27" s="401"/>
      <c r="K27" s="122" t="s">
        <v>175</v>
      </c>
      <c r="L27" s="120"/>
      <c r="M27" s="120"/>
      <c r="N27" s="120"/>
      <c r="O27" s="120"/>
    </row>
    <row r="28" spans="1:15" x14ac:dyDescent="0.35">
      <c r="J28" s="401"/>
      <c r="K28" s="122" t="s">
        <v>176</v>
      </c>
      <c r="L28" s="120"/>
      <c r="M28" s="120"/>
      <c r="N28" s="120"/>
      <c r="O28" s="120"/>
    </row>
    <row r="29" spans="1:15" x14ac:dyDescent="0.35">
      <c r="J29" s="401"/>
      <c r="K29" s="122" t="s">
        <v>177</v>
      </c>
      <c r="L29" s="120"/>
      <c r="M29" s="120"/>
      <c r="N29" s="120"/>
      <c r="O29" s="120"/>
    </row>
    <row r="30" spans="1:15" x14ac:dyDescent="0.35">
      <c r="J30" s="401"/>
      <c r="K30" s="122" t="s">
        <v>178</v>
      </c>
      <c r="L30" s="120"/>
      <c r="M30" s="120"/>
      <c r="N30" s="120"/>
      <c r="O30" s="120"/>
    </row>
    <row r="31" spans="1:15" x14ac:dyDescent="0.35">
      <c r="J31" s="401"/>
      <c r="K31" s="122" t="s">
        <v>179</v>
      </c>
      <c r="L31" s="120"/>
      <c r="M31" s="120"/>
      <c r="N31" s="120"/>
      <c r="O31" s="120"/>
    </row>
    <row r="32" spans="1:15" x14ac:dyDescent="0.35">
      <c r="J32" s="401"/>
      <c r="K32" s="122" t="s">
        <v>180</v>
      </c>
      <c r="L32" s="120"/>
      <c r="M32" s="120"/>
      <c r="N32" s="120"/>
      <c r="O32" s="120"/>
    </row>
    <row r="33" spans="1:15" x14ac:dyDescent="0.35">
      <c r="J33" s="401"/>
      <c r="K33" s="122" t="s">
        <v>181</v>
      </c>
      <c r="L33" s="120"/>
      <c r="M33" s="120"/>
      <c r="N33" s="120"/>
      <c r="O33" s="120"/>
    </row>
    <row r="34" spans="1:15" x14ac:dyDescent="0.35">
      <c r="J34" s="401"/>
      <c r="K34" s="118" t="s">
        <v>268</v>
      </c>
      <c r="L34" s="118" t="e">
        <f>AVERAGE(L22:L33)</f>
        <v>#DIV/0!</v>
      </c>
      <c r="M34" s="118">
        <f>MAX(M22:M33)</f>
        <v>0</v>
      </c>
      <c r="N34" s="118" t="e">
        <f>AVERAGE(N22:N33)</f>
        <v>#DIV/0!</v>
      </c>
      <c r="O34" s="118">
        <f>MAX(O22:O33)</f>
        <v>0</v>
      </c>
    </row>
    <row r="36" spans="1:15" ht="27.75" x14ac:dyDescent="0.35">
      <c r="J36" s="117">
        <f>+A6</f>
        <v>2022</v>
      </c>
      <c r="K36" s="117" t="s">
        <v>266</v>
      </c>
      <c r="L36" s="123" t="s">
        <v>165</v>
      </c>
      <c r="M36" s="123" t="s">
        <v>166</v>
      </c>
      <c r="N36" s="123" t="s">
        <v>168</v>
      </c>
      <c r="O36" s="123" t="s">
        <v>169</v>
      </c>
    </row>
    <row r="37" spans="1:15" x14ac:dyDescent="0.35">
      <c r="J37" s="401" t="s">
        <v>116</v>
      </c>
      <c r="K37" s="122" t="s">
        <v>170</v>
      </c>
      <c r="L37" s="120"/>
      <c r="M37" s="120"/>
      <c r="N37" s="120"/>
      <c r="O37" s="120"/>
    </row>
    <row r="38" spans="1:15" x14ac:dyDescent="0.35">
      <c r="J38" s="401"/>
      <c r="K38" s="122" t="s">
        <v>171</v>
      </c>
      <c r="L38" s="120"/>
      <c r="M38" s="120"/>
      <c r="N38" s="120"/>
      <c r="O38" s="120"/>
    </row>
    <row r="39" spans="1:15" x14ac:dyDescent="0.35">
      <c r="J39" s="401"/>
      <c r="K39" s="122" t="s">
        <v>172</v>
      </c>
      <c r="L39" s="120"/>
      <c r="M39" s="120"/>
      <c r="N39" s="120"/>
      <c r="O39" s="120"/>
    </row>
    <row r="40" spans="1:15" x14ac:dyDescent="0.35">
      <c r="J40" s="401"/>
      <c r="K40" s="122" t="s">
        <v>173</v>
      </c>
      <c r="L40" s="120"/>
      <c r="M40" s="120"/>
      <c r="N40" s="120"/>
      <c r="O40" s="120"/>
    </row>
    <row r="41" spans="1:15" x14ac:dyDescent="0.35">
      <c r="J41" s="401"/>
      <c r="K41" s="122" t="s">
        <v>174</v>
      </c>
      <c r="L41" s="120"/>
      <c r="M41" s="120"/>
      <c r="N41" s="120"/>
      <c r="O41" s="120"/>
    </row>
    <row r="42" spans="1:15" x14ac:dyDescent="0.35">
      <c r="J42" s="401"/>
      <c r="K42" s="122" t="s">
        <v>175</v>
      </c>
      <c r="L42" s="120"/>
      <c r="M42" s="120"/>
      <c r="N42" s="120"/>
      <c r="O42" s="120"/>
    </row>
    <row r="43" spans="1:15" x14ac:dyDescent="0.35">
      <c r="J43" s="401"/>
      <c r="K43" s="122" t="s">
        <v>176</v>
      </c>
      <c r="L43" s="120"/>
      <c r="M43" s="120"/>
      <c r="N43" s="120"/>
      <c r="O43" s="120"/>
    </row>
    <row r="44" spans="1:15" x14ac:dyDescent="0.35">
      <c r="J44" s="401"/>
      <c r="K44" s="122" t="s">
        <v>177</v>
      </c>
      <c r="L44" s="120"/>
      <c r="M44" s="120"/>
      <c r="N44" s="120"/>
      <c r="O44" s="120"/>
    </row>
    <row r="45" spans="1:15" x14ac:dyDescent="0.35">
      <c r="J45" s="401"/>
      <c r="K45" s="122" t="s">
        <v>178</v>
      </c>
      <c r="L45" s="120"/>
      <c r="M45" s="120"/>
      <c r="N45" s="120"/>
      <c r="O45" s="120"/>
    </row>
    <row r="46" spans="1:15" x14ac:dyDescent="0.35">
      <c r="J46" s="401"/>
      <c r="K46" s="122" t="s">
        <v>179</v>
      </c>
      <c r="L46" s="120"/>
      <c r="M46" s="120"/>
      <c r="N46" s="120"/>
      <c r="O46" s="120"/>
    </row>
    <row r="47" spans="1:15" x14ac:dyDescent="0.35">
      <c r="J47" s="401"/>
      <c r="K47" s="122" t="s">
        <v>180</v>
      </c>
      <c r="L47" s="120"/>
      <c r="M47" s="120"/>
      <c r="N47" s="120"/>
      <c r="O47" s="120"/>
    </row>
    <row r="48" spans="1:15" ht="13.9" x14ac:dyDescent="0.35">
      <c r="A48" s="413" t="s">
        <v>210</v>
      </c>
      <c r="B48" s="414"/>
      <c r="C48" s="414"/>
      <c r="D48" s="414"/>
      <c r="E48" s="414"/>
      <c r="F48" s="414"/>
      <c r="G48" s="415"/>
      <c r="J48" s="401"/>
      <c r="K48" s="122" t="s">
        <v>181</v>
      </c>
      <c r="L48" s="120"/>
      <c r="M48" s="120"/>
      <c r="N48" s="120"/>
      <c r="O48" s="120"/>
    </row>
    <row r="49" spans="1:15" x14ac:dyDescent="0.35">
      <c r="A49" s="404"/>
      <c r="B49" s="405"/>
      <c r="C49" s="405"/>
      <c r="D49" s="405"/>
      <c r="E49" s="405"/>
      <c r="F49" s="405"/>
      <c r="G49" s="406"/>
      <c r="J49" s="401"/>
      <c r="K49" s="118" t="s">
        <v>268</v>
      </c>
      <c r="L49" s="118" t="e">
        <f>AVERAGE(L37:L48)</f>
        <v>#DIV/0!</v>
      </c>
      <c r="M49" s="118">
        <f>MAX(M37:M48)</f>
        <v>0</v>
      </c>
      <c r="N49" s="118" t="e">
        <f>AVERAGE(N37:N48)</f>
        <v>#DIV/0!</v>
      </c>
      <c r="O49" s="118">
        <f>MAX(O37:O48)</f>
        <v>0</v>
      </c>
    </row>
    <row r="50" spans="1:15" x14ac:dyDescent="0.35">
      <c r="A50" s="407"/>
      <c r="B50" s="408"/>
      <c r="C50" s="408"/>
      <c r="D50" s="408"/>
      <c r="E50" s="408"/>
      <c r="F50" s="408"/>
      <c r="G50" s="409"/>
    </row>
    <row r="51" spans="1:15" ht="27.75" x14ac:dyDescent="0.35">
      <c r="A51" s="407"/>
      <c r="B51" s="408"/>
      <c r="C51" s="408"/>
      <c r="D51" s="408"/>
      <c r="E51" s="408"/>
      <c r="F51" s="408"/>
      <c r="G51" s="409"/>
      <c r="J51" s="117">
        <f>+A6</f>
        <v>2022</v>
      </c>
      <c r="K51" s="117" t="s">
        <v>266</v>
      </c>
      <c r="L51" s="123" t="s">
        <v>165</v>
      </c>
      <c r="M51" s="123" t="s">
        <v>166</v>
      </c>
      <c r="N51" s="123" t="s">
        <v>168</v>
      </c>
      <c r="O51" s="123" t="s">
        <v>169</v>
      </c>
    </row>
    <row r="52" spans="1:15" x14ac:dyDescent="0.35">
      <c r="A52" s="410"/>
      <c r="B52" s="411"/>
      <c r="C52" s="411"/>
      <c r="D52" s="411"/>
      <c r="E52" s="411"/>
      <c r="F52" s="411"/>
      <c r="G52" s="412"/>
      <c r="J52" s="401" t="s">
        <v>117</v>
      </c>
      <c r="K52" s="122" t="s">
        <v>170</v>
      </c>
      <c r="L52" s="120"/>
      <c r="M52" s="120"/>
      <c r="N52" s="120"/>
      <c r="O52" s="120"/>
    </row>
    <row r="53" spans="1:15" x14ac:dyDescent="0.35">
      <c r="J53" s="401"/>
      <c r="K53" s="122" t="s">
        <v>171</v>
      </c>
      <c r="L53" s="120"/>
      <c r="M53" s="120"/>
      <c r="N53" s="120"/>
      <c r="O53" s="120"/>
    </row>
    <row r="54" spans="1:15" x14ac:dyDescent="0.35">
      <c r="J54" s="401"/>
      <c r="K54" s="122" t="s">
        <v>174</v>
      </c>
      <c r="L54" s="120"/>
      <c r="M54" s="120"/>
      <c r="N54" s="120"/>
      <c r="O54" s="120"/>
    </row>
    <row r="55" spans="1:15" x14ac:dyDescent="0.35">
      <c r="J55" s="401"/>
      <c r="K55" s="122" t="s">
        <v>175</v>
      </c>
      <c r="L55" s="120"/>
      <c r="M55" s="120"/>
      <c r="N55" s="120"/>
      <c r="O55" s="120"/>
    </row>
    <row r="56" spans="1:15" x14ac:dyDescent="0.35">
      <c r="J56" s="401"/>
      <c r="K56" s="122" t="s">
        <v>176</v>
      </c>
      <c r="L56" s="120"/>
      <c r="M56" s="120"/>
      <c r="N56" s="120"/>
      <c r="O56" s="120"/>
    </row>
    <row r="57" spans="1:15" x14ac:dyDescent="0.35">
      <c r="J57" s="401"/>
      <c r="K57" s="122" t="s">
        <v>177</v>
      </c>
      <c r="L57" s="120"/>
      <c r="M57" s="120"/>
      <c r="N57" s="120"/>
      <c r="O57" s="120"/>
    </row>
    <row r="58" spans="1:15" x14ac:dyDescent="0.35">
      <c r="J58" s="401"/>
      <c r="K58" s="122" t="s">
        <v>178</v>
      </c>
      <c r="L58" s="120"/>
      <c r="M58" s="120"/>
      <c r="N58" s="120"/>
      <c r="O58" s="120"/>
    </row>
    <row r="59" spans="1:15" x14ac:dyDescent="0.35">
      <c r="J59" s="401"/>
      <c r="K59" s="122" t="s">
        <v>179</v>
      </c>
      <c r="L59" s="120"/>
      <c r="M59" s="120"/>
      <c r="N59" s="120"/>
      <c r="O59" s="120"/>
    </row>
    <row r="60" spans="1:15" x14ac:dyDescent="0.35">
      <c r="J60" s="401"/>
      <c r="K60" s="122" t="s">
        <v>180</v>
      </c>
      <c r="L60" s="120"/>
      <c r="M60" s="120"/>
      <c r="N60" s="120"/>
      <c r="O60" s="120"/>
    </row>
    <row r="61" spans="1:15" x14ac:dyDescent="0.35">
      <c r="J61" s="401"/>
      <c r="K61" s="122" t="s">
        <v>181</v>
      </c>
      <c r="L61" s="120"/>
      <c r="M61" s="120"/>
      <c r="N61" s="120"/>
      <c r="O61" s="120"/>
    </row>
    <row r="62" spans="1:15" x14ac:dyDescent="0.35">
      <c r="J62" s="401"/>
      <c r="K62" s="118" t="s">
        <v>268</v>
      </c>
      <c r="L62" s="118" t="e">
        <f>AVERAGE(L52:L61)</f>
        <v>#DIV/0!</v>
      </c>
      <c r="M62" s="118">
        <f>MAX(M52:M61)</f>
        <v>0</v>
      </c>
      <c r="N62" s="118" t="e">
        <f>AVERAGE(N52:N61)</f>
        <v>#DIV/0!</v>
      </c>
      <c r="O62" s="118">
        <f>MAX(O52:O61)</f>
        <v>0</v>
      </c>
    </row>
    <row r="64" spans="1:15" ht="27.75" x14ac:dyDescent="0.35">
      <c r="J64" s="117">
        <f>+A6</f>
        <v>2022</v>
      </c>
      <c r="K64" s="117" t="s">
        <v>266</v>
      </c>
      <c r="L64" s="123" t="s">
        <v>165</v>
      </c>
      <c r="M64" s="123" t="s">
        <v>166</v>
      </c>
      <c r="N64" s="123" t="s">
        <v>168</v>
      </c>
      <c r="O64" s="123" t="s">
        <v>169</v>
      </c>
    </row>
    <row r="65" spans="10:15" x14ac:dyDescent="0.35">
      <c r="J65" s="401" t="s">
        <v>118</v>
      </c>
      <c r="K65" s="122" t="s">
        <v>170</v>
      </c>
      <c r="L65" s="120"/>
      <c r="M65" s="120"/>
      <c r="N65" s="120"/>
      <c r="O65" s="120"/>
    </row>
    <row r="66" spans="10:15" x14ac:dyDescent="0.35">
      <c r="J66" s="401"/>
      <c r="K66" s="122" t="s">
        <v>171</v>
      </c>
      <c r="L66" s="120"/>
      <c r="M66" s="120"/>
      <c r="N66" s="120"/>
      <c r="O66" s="120"/>
    </row>
    <row r="67" spans="10:15" x14ac:dyDescent="0.35">
      <c r="J67" s="401"/>
      <c r="K67" s="122" t="s">
        <v>172</v>
      </c>
      <c r="L67" s="120"/>
      <c r="M67" s="120"/>
      <c r="N67" s="120"/>
      <c r="O67" s="120"/>
    </row>
    <row r="68" spans="10:15" x14ac:dyDescent="0.35">
      <c r="J68" s="401"/>
      <c r="K68" s="122" t="s">
        <v>173</v>
      </c>
      <c r="L68" s="120"/>
      <c r="M68" s="120"/>
      <c r="N68" s="120"/>
      <c r="O68" s="120"/>
    </row>
    <row r="69" spans="10:15" x14ac:dyDescent="0.35">
      <c r="J69" s="401"/>
      <c r="K69" s="122" t="s">
        <v>174</v>
      </c>
      <c r="L69" s="120"/>
      <c r="M69" s="120"/>
      <c r="N69" s="120"/>
      <c r="O69" s="120"/>
    </row>
    <row r="70" spans="10:15" x14ac:dyDescent="0.35">
      <c r="J70" s="401"/>
      <c r="K70" s="122" t="s">
        <v>175</v>
      </c>
      <c r="L70" s="120"/>
      <c r="M70" s="120"/>
      <c r="N70" s="120"/>
      <c r="O70" s="120"/>
    </row>
    <row r="71" spans="10:15" x14ac:dyDescent="0.35">
      <c r="J71" s="401"/>
      <c r="K71" s="122" t="s">
        <v>176</v>
      </c>
      <c r="L71" s="120"/>
      <c r="M71" s="120"/>
      <c r="N71" s="120"/>
      <c r="O71" s="120"/>
    </row>
    <row r="72" spans="10:15" x14ac:dyDescent="0.35">
      <c r="J72" s="401"/>
      <c r="K72" s="122" t="s">
        <v>177</v>
      </c>
      <c r="L72" s="120"/>
      <c r="M72" s="120"/>
      <c r="N72" s="120"/>
      <c r="O72" s="120"/>
    </row>
    <row r="73" spans="10:15" x14ac:dyDescent="0.35">
      <c r="J73" s="401"/>
      <c r="K73" s="122" t="s">
        <v>178</v>
      </c>
      <c r="L73" s="120"/>
      <c r="M73" s="120"/>
      <c r="N73" s="120"/>
      <c r="O73" s="120"/>
    </row>
    <row r="74" spans="10:15" x14ac:dyDescent="0.35">
      <c r="J74" s="401"/>
      <c r="K74" s="122" t="s">
        <v>179</v>
      </c>
      <c r="L74" s="120"/>
      <c r="M74" s="120"/>
      <c r="N74" s="120"/>
      <c r="O74" s="120"/>
    </row>
    <row r="75" spans="10:15" x14ac:dyDescent="0.35">
      <c r="J75" s="401"/>
      <c r="K75" s="122" t="s">
        <v>180</v>
      </c>
      <c r="L75" s="120"/>
      <c r="M75" s="120"/>
      <c r="N75" s="120"/>
      <c r="O75" s="120"/>
    </row>
    <row r="76" spans="10:15" x14ac:dyDescent="0.35">
      <c r="J76" s="401"/>
      <c r="K76" s="122" t="s">
        <v>181</v>
      </c>
      <c r="L76" s="120"/>
      <c r="M76" s="120"/>
      <c r="N76" s="120"/>
      <c r="O76" s="120"/>
    </row>
    <row r="77" spans="10:15" x14ac:dyDescent="0.35">
      <c r="J77" s="401"/>
      <c r="K77" s="118" t="s">
        <v>268</v>
      </c>
      <c r="L77" s="118" t="e">
        <f>AVERAGE(L65:L76)</f>
        <v>#DIV/0!</v>
      </c>
      <c r="M77" s="118">
        <f>MAX(M65:M76)</f>
        <v>0</v>
      </c>
      <c r="N77" s="118" t="e">
        <f>AVERAGE(N65:N76)</f>
        <v>#DIV/0!</v>
      </c>
      <c r="O77" s="118">
        <f>MAX(O65:O76)</f>
        <v>0</v>
      </c>
    </row>
  </sheetData>
  <mergeCells count="13">
    <mergeCell ref="Q4:S8"/>
    <mergeCell ref="Q10:S12"/>
    <mergeCell ref="Q13:S16"/>
    <mergeCell ref="J65:J77"/>
    <mergeCell ref="B5:D5"/>
    <mergeCell ref="E5:G5"/>
    <mergeCell ref="J5:O5"/>
    <mergeCell ref="J7:J19"/>
    <mergeCell ref="J22:J34"/>
    <mergeCell ref="J37:J49"/>
    <mergeCell ref="A48:G48"/>
    <mergeCell ref="A49:G52"/>
    <mergeCell ref="J52:J62"/>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tabColor rgb="FF92D050"/>
    <pageSetUpPr fitToPage="1"/>
  </sheetPr>
  <dimension ref="A1:S77"/>
  <sheetViews>
    <sheetView topLeftCell="G4" workbookViewId="0">
      <selection activeCell="I66" sqref="I66"/>
    </sheetView>
  </sheetViews>
  <sheetFormatPr defaultRowHeight="13.5" x14ac:dyDescent="0.35"/>
  <cols>
    <col min="1" max="1" width="14" style="3" customWidth="1"/>
    <col min="2" max="4" width="17" style="72" customWidth="1"/>
    <col min="5" max="5" width="14.73046875" style="72" customWidth="1"/>
    <col min="6" max="7" width="17" style="72" customWidth="1"/>
    <col min="8" max="11" width="9.265625" style="3"/>
    <col min="12" max="12" width="15.3984375" style="3" customWidth="1"/>
    <col min="13" max="13" width="17.3984375" style="3" bestFit="1" customWidth="1"/>
    <col min="14" max="14" width="13.73046875" style="3" customWidth="1"/>
    <col min="15" max="15" width="15" style="3" customWidth="1"/>
    <col min="16" max="18" width="9.265625" style="3"/>
    <col min="19" max="19" width="22.265625" style="3" customWidth="1"/>
    <col min="20" max="256" width="9.265625" style="3"/>
    <col min="257" max="257" width="14" style="3" customWidth="1"/>
    <col min="258" max="263" width="10.265625" style="3" customWidth="1"/>
    <col min="264" max="512" width="9.265625" style="3"/>
    <col min="513" max="513" width="14" style="3" customWidth="1"/>
    <col min="514" max="519" width="10.265625" style="3" customWidth="1"/>
    <col min="520" max="768" width="9.265625" style="3"/>
    <col min="769" max="769" width="14" style="3" customWidth="1"/>
    <col min="770" max="775" width="10.265625" style="3" customWidth="1"/>
    <col min="776" max="1024" width="9.265625" style="3"/>
    <col min="1025" max="1025" width="14" style="3" customWidth="1"/>
    <col min="1026" max="1031" width="10.265625" style="3" customWidth="1"/>
    <col min="1032" max="1280" width="9.265625" style="3"/>
    <col min="1281" max="1281" width="14" style="3" customWidth="1"/>
    <col min="1282" max="1287" width="10.265625" style="3" customWidth="1"/>
    <col min="1288" max="1536" width="9.265625" style="3"/>
    <col min="1537" max="1537" width="14" style="3" customWidth="1"/>
    <col min="1538" max="1543" width="10.265625" style="3" customWidth="1"/>
    <col min="1544" max="1792" width="9.265625" style="3"/>
    <col min="1793" max="1793" width="14" style="3" customWidth="1"/>
    <col min="1794" max="1799" width="10.265625" style="3" customWidth="1"/>
    <col min="1800" max="2048" width="9.265625" style="3"/>
    <col min="2049" max="2049" width="14" style="3" customWidth="1"/>
    <col min="2050" max="2055" width="10.265625" style="3" customWidth="1"/>
    <col min="2056" max="2304" width="9.265625" style="3"/>
    <col min="2305" max="2305" width="14" style="3" customWidth="1"/>
    <col min="2306" max="2311" width="10.265625" style="3" customWidth="1"/>
    <col min="2312" max="2560" width="9.265625" style="3"/>
    <col min="2561" max="2561" width="14" style="3" customWidth="1"/>
    <col min="2562" max="2567" width="10.265625" style="3" customWidth="1"/>
    <col min="2568" max="2816" width="9.265625" style="3"/>
    <col min="2817" max="2817" width="14" style="3" customWidth="1"/>
    <col min="2818" max="2823" width="10.265625" style="3" customWidth="1"/>
    <col min="2824" max="3072" width="9.265625" style="3"/>
    <col min="3073" max="3073" width="14" style="3" customWidth="1"/>
    <col min="3074" max="3079" width="10.265625" style="3" customWidth="1"/>
    <col min="3080" max="3328" width="9.265625" style="3"/>
    <col min="3329" max="3329" width="14" style="3" customWidth="1"/>
    <col min="3330" max="3335" width="10.265625" style="3" customWidth="1"/>
    <col min="3336" max="3584" width="9.265625" style="3"/>
    <col min="3585" max="3585" width="14" style="3" customWidth="1"/>
    <col min="3586" max="3591" width="10.265625" style="3" customWidth="1"/>
    <col min="3592" max="3840" width="9.265625" style="3"/>
    <col min="3841" max="3841" width="14" style="3" customWidth="1"/>
    <col min="3842" max="3847" width="10.265625" style="3" customWidth="1"/>
    <col min="3848" max="4096" width="9.265625" style="3"/>
    <col min="4097" max="4097" width="14" style="3" customWidth="1"/>
    <col min="4098" max="4103" width="10.265625" style="3" customWidth="1"/>
    <col min="4104" max="4352" width="9.265625" style="3"/>
    <col min="4353" max="4353" width="14" style="3" customWidth="1"/>
    <col min="4354" max="4359" width="10.265625" style="3" customWidth="1"/>
    <col min="4360" max="4608" width="9.265625" style="3"/>
    <col min="4609" max="4609" width="14" style="3" customWidth="1"/>
    <col min="4610" max="4615" width="10.265625" style="3" customWidth="1"/>
    <col min="4616" max="4864" width="9.265625" style="3"/>
    <col min="4865" max="4865" width="14" style="3" customWidth="1"/>
    <col min="4866" max="4871" width="10.265625" style="3" customWidth="1"/>
    <col min="4872" max="5120" width="9.265625" style="3"/>
    <col min="5121" max="5121" width="14" style="3" customWidth="1"/>
    <col min="5122" max="5127" width="10.265625" style="3" customWidth="1"/>
    <col min="5128" max="5376" width="9.265625" style="3"/>
    <col min="5377" max="5377" width="14" style="3" customWidth="1"/>
    <col min="5378" max="5383" width="10.265625" style="3" customWidth="1"/>
    <col min="5384" max="5632" width="9.265625" style="3"/>
    <col min="5633" max="5633" width="14" style="3" customWidth="1"/>
    <col min="5634" max="5639" width="10.265625" style="3" customWidth="1"/>
    <col min="5640" max="5888" width="9.265625" style="3"/>
    <col min="5889" max="5889" width="14" style="3" customWidth="1"/>
    <col min="5890" max="5895" width="10.265625" style="3" customWidth="1"/>
    <col min="5896" max="6144" width="9.265625" style="3"/>
    <col min="6145" max="6145" width="14" style="3" customWidth="1"/>
    <col min="6146" max="6151" width="10.265625" style="3" customWidth="1"/>
    <col min="6152" max="6400" width="9.265625" style="3"/>
    <col min="6401" max="6401" width="14" style="3" customWidth="1"/>
    <col min="6402" max="6407" width="10.265625" style="3" customWidth="1"/>
    <col min="6408" max="6656" width="9.265625" style="3"/>
    <col min="6657" max="6657" width="14" style="3" customWidth="1"/>
    <col min="6658" max="6663" width="10.265625" style="3" customWidth="1"/>
    <col min="6664" max="6912" width="9.265625" style="3"/>
    <col min="6913" max="6913" width="14" style="3" customWidth="1"/>
    <col min="6914" max="6919" width="10.265625" style="3" customWidth="1"/>
    <col min="6920" max="7168" width="9.265625" style="3"/>
    <col min="7169" max="7169" width="14" style="3" customWidth="1"/>
    <col min="7170" max="7175" width="10.265625" style="3" customWidth="1"/>
    <col min="7176" max="7424" width="9.265625" style="3"/>
    <col min="7425" max="7425" width="14" style="3" customWidth="1"/>
    <col min="7426" max="7431" width="10.265625" style="3" customWidth="1"/>
    <col min="7432" max="7680" width="9.265625" style="3"/>
    <col min="7681" max="7681" width="14" style="3" customWidth="1"/>
    <col min="7682" max="7687" width="10.265625" style="3" customWidth="1"/>
    <col min="7688" max="7936" width="9.265625" style="3"/>
    <col min="7937" max="7937" width="14" style="3" customWidth="1"/>
    <col min="7938" max="7943" width="10.265625" style="3" customWidth="1"/>
    <col min="7944" max="8192" width="9.265625" style="3"/>
    <col min="8193" max="8193" width="14" style="3" customWidth="1"/>
    <col min="8194" max="8199" width="10.265625" style="3" customWidth="1"/>
    <col min="8200" max="8448" width="9.265625" style="3"/>
    <col min="8449" max="8449" width="14" style="3" customWidth="1"/>
    <col min="8450" max="8455" width="10.265625" style="3" customWidth="1"/>
    <col min="8456" max="8704" width="9.265625" style="3"/>
    <col min="8705" max="8705" width="14" style="3" customWidth="1"/>
    <col min="8706" max="8711" width="10.265625" style="3" customWidth="1"/>
    <col min="8712" max="8960" width="9.265625" style="3"/>
    <col min="8961" max="8961" width="14" style="3" customWidth="1"/>
    <col min="8962" max="8967" width="10.265625" style="3" customWidth="1"/>
    <col min="8968" max="9216" width="9.265625" style="3"/>
    <col min="9217" max="9217" width="14" style="3" customWidth="1"/>
    <col min="9218" max="9223" width="10.265625" style="3" customWidth="1"/>
    <col min="9224" max="9472" width="9.265625" style="3"/>
    <col min="9473" max="9473" width="14" style="3" customWidth="1"/>
    <col min="9474" max="9479" width="10.265625" style="3" customWidth="1"/>
    <col min="9480" max="9728" width="9.265625" style="3"/>
    <col min="9729" max="9729" width="14" style="3" customWidth="1"/>
    <col min="9730" max="9735" width="10.265625" style="3" customWidth="1"/>
    <col min="9736" max="9984" width="9.265625" style="3"/>
    <col min="9985" max="9985" width="14" style="3" customWidth="1"/>
    <col min="9986" max="9991" width="10.265625" style="3" customWidth="1"/>
    <col min="9992" max="10240" width="9.265625" style="3"/>
    <col min="10241" max="10241" width="14" style="3" customWidth="1"/>
    <col min="10242" max="10247" width="10.265625" style="3" customWidth="1"/>
    <col min="10248" max="10496" width="9.265625" style="3"/>
    <col min="10497" max="10497" width="14" style="3" customWidth="1"/>
    <col min="10498" max="10503" width="10.265625" style="3" customWidth="1"/>
    <col min="10504" max="10752" width="9.265625" style="3"/>
    <col min="10753" max="10753" width="14" style="3" customWidth="1"/>
    <col min="10754" max="10759" width="10.265625" style="3" customWidth="1"/>
    <col min="10760" max="11008" width="9.265625" style="3"/>
    <col min="11009" max="11009" width="14" style="3" customWidth="1"/>
    <col min="11010" max="11015" width="10.265625" style="3" customWidth="1"/>
    <col min="11016" max="11264" width="9.265625" style="3"/>
    <col min="11265" max="11265" width="14" style="3" customWidth="1"/>
    <col min="11266" max="11271" width="10.265625" style="3" customWidth="1"/>
    <col min="11272" max="11520" width="9.265625" style="3"/>
    <col min="11521" max="11521" width="14" style="3" customWidth="1"/>
    <col min="11522" max="11527" width="10.265625" style="3" customWidth="1"/>
    <col min="11528" max="11776" width="9.265625" style="3"/>
    <col min="11777" max="11777" width="14" style="3" customWidth="1"/>
    <col min="11778" max="11783" width="10.265625" style="3" customWidth="1"/>
    <col min="11784" max="12032" width="9.265625" style="3"/>
    <col min="12033" max="12033" width="14" style="3" customWidth="1"/>
    <col min="12034" max="12039" width="10.265625" style="3" customWidth="1"/>
    <col min="12040" max="12288" width="9.265625" style="3"/>
    <col min="12289" max="12289" width="14" style="3" customWidth="1"/>
    <col min="12290" max="12295" width="10.265625" style="3" customWidth="1"/>
    <col min="12296" max="12544" width="9.265625" style="3"/>
    <col min="12545" max="12545" width="14" style="3" customWidth="1"/>
    <col min="12546" max="12551" width="10.265625" style="3" customWidth="1"/>
    <col min="12552" max="12800" width="9.265625" style="3"/>
    <col min="12801" max="12801" width="14" style="3" customWidth="1"/>
    <col min="12802" max="12807" width="10.265625" style="3" customWidth="1"/>
    <col min="12808" max="13056" width="9.265625" style="3"/>
    <col min="13057" max="13057" width="14" style="3" customWidth="1"/>
    <col min="13058" max="13063" width="10.265625" style="3" customWidth="1"/>
    <col min="13064" max="13312" width="9.265625" style="3"/>
    <col min="13313" max="13313" width="14" style="3" customWidth="1"/>
    <col min="13314" max="13319" width="10.265625" style="3" customWidth="1"/>
    <col min="13320" max="13568" width="9.265625" style="3"/>
    <col min="13569" max="13569" width="14" style="3" customWidth="1"/>
    <col min="13570" max="13575" width="10.265625" style="3" customWidth="1"/>
    <col min="13576" max="13824" width="9.265625" style="3"/>
    <col min="13825" max="13825" width="14" style="3" customWidth="1"/>
    <col min="13826" max="13831" width="10.265625" style="3" customWidth="1"/>
    <col min="13832" max="14080" width="9.265625" style="3"/>
    <col min="14081" max="14081" width="14" style="3" customWidth="1"/>
    <col min="14082" max="14087" width="10.265625" style="3" customWidth="1"/>
    <col min="14088" max="14336" width="9.265625" style="3"/>
    <col min="14337" max="14337" width="14" style="3" customWidth="1"/>
    <col min="14338" max="14343" width="10.265625" style="3" customWidth="1"/>
    <col min="14344" max="14592" width="9.265625" style="3"/>
    <col min="14593" max="14593" width="14" style="3" customWidth="1"/>
    <col min="14594" max="14599" width="10.265625" style="3" customWidth="1"/>
    <col min="14600" max="14848" width="9.265625" style="3"/>
    <col min="14849" max="14849" width="14" style="3" customWidth="1"/>
    <col min="14850" max="14855" width="10.265625" style="3" customWidth="1"/>
    <col min="14856" max="15104" width="9.265625" style="3"/>
    <col min="15105" max="15105" width="14" style="3" customWidth="1"/>
    <col min="15106" max="15111" width="10.265625" style="3" customWidth="1"/>
    <col min="15112" max="15360" width="9.265625" style="3"/>
    <col min="15361" max="15361" width="14" style="3" customWidth="1"/>
    <col min="15362" max="15367" width="10.265625" style="3" customWidth="1"/>
    <col min="15368" max="15616" width="9.265625" style="3"/>
    <col min="15617" max="15617" width="14" style="3" customWidth="1"/>
    <col min="15618" max="15623" width="10.265625" style="3" customWidth="1"/>
    <col min="15624" max="15872" width="9.265625" style="3"/>
    <col min="15873" max="15873" width="14" style="3" customWidth="1"/>
    <col min="15874" max="15879" width="10.265625" style="3" customWidth="1"/>
    <col min="15880" max="16128" width="9.265625" style="3"/>
    <col min="16129" max="16129" width="14" style="3" customWidth="1"/>
    <col min="16130" max="16135" width="10.265625" style="3" customWidth="1"/>
    <col min="16136" max="16384" width="9.265625" style="3"/>
  </cols>
  <sheetData>
    <row r="1" spans="1:19" ht="15" x14ac:dyDescent="0.4">
      <c r="A1" s="2" t="str">
        <f>+'Cover Page'!$B$29</f>
        <v>Annual Performance Report 2022</v>
      </c>
      <c r="B1" s="2"/>
      <c r="C1" s="2"/>
      <c r="D1" s="2"/>
      <c r="E1" s="2" t="str">
        <f>+'Cover Page'!$B$33</f>
        <v>Battlefield Energy from Waste Facility</v>
      </c>
    </row>
    <row r="3" spans="1:19" ht="13.9" x14ac:dyDescent="0.4">
      <c r="A3" s="116" t="s">
        <v>272</v>
      </c>
      <c r="D3" s="134" t="s">
        <v>301</v>
      </c>
      <c r="G3" s="138" t="s">
        <v>308</v>
      </c>
      <c r="J3" s="11" t="str">
        <f>+A3</f>
        <v>Monitoring of Particulate matter emissions</v>
      </c>
      <c r="L3" s="11"/>
      <c r="N3" s="11" t="s">
        <v>302</v>
      </c>
      <c r="Q3" s="137" t="s">
        <v>296</v>
      </c>
      <c r="R3" s="132"/>
      <c r="S3" s="132"/>
    </row>
    <row r="4" spans="1:19" ht="13.9" customHeight="1" x14ac:dyDescent="0.35">
      <c r="Q4" s="393" t="s">
        <v>306</v>
      </c>
      <c r="R4" s="393"/>
      <c r="S4" s="393"/>
    </row>
    <row r="5" spans="1:19" ht="15.75" x14ac:dyDescent="0.4">
      <c r="A5" s="124" t="s">
        <v>267</v>
      </c>
      <c r="B5" s="403" t="s">
        <v>265</v>
      </c>
      <c r="C5" s="403"/>
      <c r="D5" s="403"/>
      <c r="E5" s="403" t="s">
        <v>264</v>
      </c>
      <c r="F5" s="403"/>
      <c r="G5" s="403"/>
      <c r="J5" s="402"/>
      <c r="K5" s="402"/>
      <c r="L5" s="402"/>
      <c r="M5" s="402"/>
      <c r="N5" s="402"/>
      <c r="O5" s="402"/>
      <c r="Q5" s="393"/>
      <c r="R5" s="393"/>
      <c r="S5" s="393"/>
    </row>
    <row r="6" spans="1:19" s="114" customFormat="1" ht="37.5" customHeight="1" x14ac:dyDescent="0.45">
      <c r="A6" s="121">
        <f>+'Cover Page'!C39</f>
        <v>2022</v>
      </c>
      <c r="B6" s="110" t="s">
        <v>188</v>
      </c>
      <c r="C6" s="110" t="s">
        <v>165</v>
      </c>
      <c r="D6" s="110" t="s">
        <v>320</v>
      </c>
      <c r="E6" s="110" t="s">
        <v>189</v>
      </c>
      <c r="F6" s="110" t="s">
        <v>168</v>
      </c>
      <c r="G6" s="110" t="s">
        <v>321</v>
      </c>
      <c r="H6" s="115"/>
      <c r="J6" s="117">
        <f>+A6</f>
        <v>2022</v>
      </c>
      <c r="K6" s="117" t="s">
        <v>266</v>
      </c>
      <c r="L6" s="123" t="s">
        <v>165</v>
      </c>
      <c r="M6" s="123" t="s">
        <v>166</v>
      </c>
      <c r="N6" s="123" t="s">
        <v>168</v>
      </c>
      <c r="O6" s="123" t="s">
        <v>169</v>
      </c>
      <c r="Q6" s="393"/>
      <c r="R6" s="393"/>
      <c r="S6" s="393"/>
    </row>
    <row r="7" spans="1:19" x14ac:dyDescent="0.35">
      <c r="A7" s="122" t="s">
        <v>170</v>
      </c>
      <c r="B7" s="119">
        <v>30</v>
      </c>
      <c r="C7" s="120">
        <f>L7</f>
        <v>1.5</v>
      </c>
      <c r="D7" s="120">
        <f>M7</f>
        <v>4.33</v>
      </c>
      <c r="E7" s="119">
        <v>10</v>
      </c>
      <c r="F7" s="120">
        <f>N7</f>
        <v>1.5</v>
      </c>
      <c r="G7" s="120">
        <f>O7</f>
        <v>2.86</v>
      </c>
      <c r="J7" s="401" t="s">
        <v>114</v>
      </c>
      <c r="K7" s="122" t="s">
        <v>170</v>
      </c>
      <c r="L7" s="120">
        <v>1.5</v>
      </c>
      <c r="M7" s="120">
        <v>4.33</v>
      </c>
      <c r="N7" s="120">
        <v>1.5</v>
      </c>
      <c r="O7" s="120">
        <v>2.86</v>
      </c>
      <c r="Q7" s="393"/>
      <c r="R7" s="393"/>
      <c r="S7" s="393"/>
    </row>
    <row r="8" spans="1:19" x14ac:dyDescent="0.35">
      <c r="A8" s="122" t="s">
        <v>171</v>
      </c>
      <c r="B8" s="119">
        <v>30</v>
      </c>
      <c r="C8" s="120">
        <f t="shared" ref="C8:C18" si="0">L8</f>
        <v>1.3</v>
      </c>
      <c r="D8" s="120">
        <f t="shared" ref="D8:D18" si="1">M8</f>
        <v>4.29</v>
      </c>
      <c r="E8" s="119">
        <v>10</v>
      </c>
      <c r="F8" s="120">
        <f t="shared" ref="F8:F18" si="2">N8</f>
        <v>1.31</v>
      </c>
      <c r="G8" s="120">
        <f t="shared" ref="G8:G18" si="3">O8</f>
        <v>2.84</v>
      </c>
      <c r="J8" s="401"/>
      <c r="K8" s="122" t="s">
        <v>171</v>
      </c>
      <c r="L8" s="120">
        <v>1.3</v>
      </c>
      <c r="M8" s="120">
        <v>4.29</v>
      </c>
      <c r="N8" s="120">
        <v>1.31</v>
      </c>
      <c r="O8" s="120">
        <v>2.84</v>
      </c>
      <c r="Q8" s="393"/>
      <c r="R8" s="393"/>
      <c r="S8" s="393"/>
    </row>
    <row r="9" spans="1:19" ht="13.9" x14ac:dyDescent="0.4">
      <c r="A9" s="122" t="s">
        <v>172</v>
      </c>
      <c r="B9" s="119">
        <v>30</v>
      </c>
      <c r="C9" s="120">
        <f t="shared" si="0"/>
        <v>1.23</v>
      </c>
      <c r="D9" s="120">
        <f t="shared" si="1"/>
        <v>1.95</v>
      </c>
      <c r="E9" s="119">
        <v>10</v>
      </c>
      <c r="F9" s="120">
        <f t="shared" si="2"/>
        <v>1.23</v>
      </c>
      <c r="G9" s="120">
        <f t="shared" si="3"/>
        <v>1.37</v>
      </c>
      <c r="J9" s="401"/>
      <c r="K9" s="122" t="s">
        <v>172</v>
      </c>
      <c r="L9" s="120">
        <v>1.23</v>
      </c>
      <c r="M9" s="120">
        <v>1.95</v>
      </c>
      <c r="N9" s="120">
        <v>1.23</v>
      </c>
      <c r="O9" s="120">
        <v>1.37</v>
      </c>
      <c r="Q9" s="136" t="s">
        <v>307</v>
      </c>
    </row>
    <row r="10" spans="1:19" ht="14.25" customHeight="1" x14ac:dyDescent="0.35">
      <c r="A10" s="122" t="s">
        <v>173</v>
      </c>
      <c r="B10" s="119">
        <v>30</v>
      </c>
      <c r="C10" s="120">
        <f t="shared" si="0"/>
        <v>1.2</v>
      </c>
      <c r="D10" s="120">
        <f t="shared" si="1"/>
        <v>3.74</v>
      </c>
      <c r="E10" s="119">
        <v>10</v>
      </c>
      <c r="F10" s="120">
        <f t="shared" si="2"/>
        <v>1.2</v>
      </c>
      <c r="G10" s="120">
        <f t="shared" si="3"/>
        <v>1.33</v>
      </c>
      <c r="J10" s="401"/>
      <c r="K10" s="122" t="s">
        <v>173</v>
      </c>
      <c r="L10" s="120">
        <v>1.2</v>
      </c>
      <c r="M10" s="120">
        <v>3.74</v>
      </c>
      <c r="N10" s="120">
        <v>1.2</v>
      </c>
      <c r="O10" s="120">
        <v>1.33</v>
      </c>
      <c r="Q10" s="400" t="s">
        <v>327</v>
      </c>
      <c r="R10" s="400"/>
      <c r="S10" s="400"/>
    </row>
    <row r="11" spans="1:19" x14ac:dyDescent="0.35">
      <c r="A11" s="122" t="s">
        <v>174</v>
      </c>
      <c r="B11" s="119">
        <v>30</v>
      </c>
      <c r="C11" s="120">
        <f t="shared" si="0"/>
        <v>1.34</v>
      </c>
      <c r="D11" s="120">
        <f t="shared" si="1"/>
        <v>11.37</v>
      </c>
      <c r="E11" s="119">
        <v>10</v>
      </c>
      <c r="F11" s="120">
        <f t="shared" si="2"/>
        <v>1.35</v>
      </c>
      <c r="G11" s="120">
        <f t="shared" si="3"/>
        <v>3.4</v>
      </c>
      <c r="J11" s="401"/>
      <c r="K11" s="122" t="s">
        <v>174</v>
      </c>
      <c r="L11" s="120">
        <v>1.34</v>
      </c>
      <c r="M11" s="120">
        <v>11.37</v>
      </c>
      <c r="N11" s="120">
        <v>1.35</v>
      </c>
      <c r="O11" s="120">
        <v>3.4</v>
      </c>
      <c r="Q11" s="400"/>
      <c r="R11" s="400"/>
      <c r="S11" s="400"/>
    </row>
    <row r="12" spans="1:19" x14ac:dyDescent="0.35">
      <c r="A12" s="122" t="s">
        <v>175</v>
      </c>
      <c r="B12" s="119">
        <v>30</v>
      </c>
      <c r="C12" s="120">
        <f t="shared" si="0"/>
        <v>1.66</v>
      </c>
      <c r="D12" s="120">
        <f t="shared" si="1"/>
        <v>2.27</v>
      </c>
      <c r="E12" s="119">
        <v>10</v>
      </c>
      <c r="F12" s="120">
        <f t="shared" si="2"/>
        <v>1.66</v>
      </c>
      <c r="G12" s="120">
        <f t="shared" si="3"/>
        <v>2.1</v>
      </c>
      <c r="J12" s="401"/>
      <c r="K12" s="122" t="s">
        <v>175</v>
      </c>
      <c r="L12" s="120">
        <v>1.66</v>
      </c>
      <c r="M12" s="120">
        <v>2.27</v>
      </c>
      <c r="N12" s="120">
        <v>1.66</v>
      </c>
      <c r="O12" s="120">
        <v>2.1</v>
      </c>
      <c r="Q12" s="400"/>
      <c r="R12" s="400"/>
      <c r="S12" s="400"/>
    </row>
    <row r="13" spans="1:19" ht="14.25" customHeight="1" x14ac:dyDescent="0.35">
      <c r="A13" s="122" t="s">
        <v>176</v>
      </c>
      <c r="B13" s="119">
        <v>30</v>
      </c>
      <c r="C13" s="120">
        <f t="shared" si="0"/>
        <v>1.75</v>
      </c>
      <c r="D13" s="120">
        <f t="shared" si="1"/>
        <v>2.16</v>
      </c>
      <c r="E13" s="119">
        <v>10</v>
      </c>
      <c r="F13" s="120">
        <f t="shared" si="2"/>
        <v>1.75</v>
      </c>
      <c r="G13" s="120">
        <f t="shared" si="3"/>
        <v>1.94</v>
      </c>
      <c r="J13" s="401"/>
      <c r="K13" s="122" t="s">
        <v>176</v>
      </c>
      <c r="L13" s="120">
        <v>1.75</v>
      </c>
      <c r="M13" s="120">
        <v>2.16</v>
      </c>
      <c r="N13" s="120">
        <v>1.75</v>
      </c>
      <c r="O13" s="120">
        <v>1.94</v>
      </c>
      <c r="Q13" s="400" t="s">
        <v>333</v>
      </c>
      <c r="R13" s="400"/>
      <c r="S13" s="400"/>
    </row>
    <row r="14" spans="1:19" x14ac:dyDescent="0.35">
      <c r="A14" s="122" t="s">
        <v>177</v>
      </c>
      <c r="B14" s="119">
        <v>30</v>
      </c>
      <c r="C14" s="120">
        <f t="shared" si="0"/>
        <v>2.09</v>
      </c>
      <c r="D14" s="120">
        <f t="shared" si="1"/>
        <v>4.03</v>
      </c>
      <c r="E14" s="119">
        <v>10</v>
      </c>
      <c r="F14" s="120">
        <f t="shared" si="2"/>
        <v>2.09</v>
      </c>
      <c r="G14" s="120">
        <f t="shared" si="3"/>
        <v>3.68</v>
      </c>
      <c r="J14" s="401"/>
      <c r="K14" s="122" t="s">
        <v>177</v>
      </c>
      <c r="L14" s="120">
        <v>2.09</v>
      </c>
      <c r="M14" s="120">
        <v>4.03</v>
      </c>
      <c r="N14" s="120">
        <v>2.09</v>
      </c>
      <c r="O14" s="120">
        <v>3.68</v>
      </c>
      <c r="Q14" s="400"/>
      <c r="R14" s="400"/>
      <c r="S14" s="400"/>
    </row>
    <row r="15" spans="1:19" x14ac:dyDescent="0.35">
      <c r="A15" s="122" t="s">
        <v>178</v>
      </c>
      <c r="B15" s="119">
        <v>30</v>
      </c>
      <c r="C15" s="120">
        <f t="shared" si="0"/>
        <v>1.88</v>
      </c>
      <c r="D15" s="120">
        <f t="shared" si="1"/>
        <v>12.1</v>
      </c>
      <c r="E15" s="119">
        <v>10</v>
      </c>
      <c r="F15" s="120">
        <f t="shared" si="2"/>
        <v>1.81</v>
      </c>
      <c r="G15" s="120">
        <f t="shared" si="3"/>
        <v>3.87</v>
      </c>
      <c r="J15" s="401"/>
      <c r="K15" s="122" t="s">
        <v>178</v>
      </c>
      <c r="L15" s="120">
        <v>1.88</v>
      </c>
      <c r="M15" s="120">
        <v>12.1</v>
      </c>
      <c r="N15" s="120">
        <v>1.81</v>
      </c>
      <c r="O15" s="120">
        <v>3.87</v>
      </c>
      <c r="Q15" s="400"/>
      <c r="R15" s="400"/>
      <c r="S15" s="400"/>
    </row>
    <row r="16" spans="1:19" x14ac:dyDescent="0.35">
      <c r="A16" s="122" t="s">
        <v>179</v>
      </c>
      <c r="B16" s="119">
        <v>30</v>
      </c>
      <c r="C16" s="120">
        <f t="shared" si="0"/>
        <v>1.1299999999999999</v>
      </c>
      <c r="D16" s="120">
        <f t="shared" si="1"/>
        <v>6.05</v>
      </c>
      <c r="E16" s="119">
        <v>10</v>
      </c>
      <c r="F16" s="120">
        <f t="shared" si="2"/>
        <v>1.1299999999999999</v>
      </c>
      <c r="G16" s="120">
        <f t="shared" si="3"/>
        <v>2.23</v>
      </c>
      <c r="J16" s="401"/>
      <c r="K16" s="122" t="s">
        <v>179</v>
      </c>
      <c r="L16" s="120">
        <v>1.1299999999999999</v>
      </c>
      <c r="M16" s="120">
        <v>6.05</v>
      </c>
      <c r="N16" s="120">
        <v>1.1299999999999999</v>
      </c>
      <c r="O16" s="120">
        <v>2.23</v>
      </c>
      <c r="Q16" s="400"/>
      <c r="R16" s="400"/>
      <c r="S16" s="400"/>
    </row>
    <row r="17" spans="1:15" x14ac:dyDescent="0.35">
      <c r="A17" s="122" t="s">
        <v>180</v>
      </c>
      <c r="B17" s="119">
        <v>30</v>
      </c>
      <c r="C17" s="120">
        <f t="shared" si="0"/>
        <v>0.52</v>
      </c>
      <c r="D17" s="120">
        <f t="shared" si="1"/>
        <v>1.86</v>
      </c>
      <c r="E17" s="119">
        <v>10</v>
      </c>
      <c r="F17" s="120">
        <f t="shared" si="2"/>
        <v>0.52</v>
      </c>
      <c r="G17" s="120">
        <f t="shared" si="3"/>
        <v>0.77</v>
      </c>
      <c r="J17" s="401"/>
      <c r="K17" s="122" t="s">
        <v>180</v>
      </c>
      <c r="L17" s="120">
        <v>0.52</v>
      </c>
      <c r="M17" s="120">
        <v>1.86</v>
      </c>
      <c r="N17" s="120">
        <v>0.52</v>
      </c>
      <c r="O17" s="120">
        <v>0.77</v>
      </c>
    </row>
    <row r="18" spans="1:15" x14ac:dyDescent="0.35">
      <c r="A18" s="122" t="s">
        <v>181</v>
      </c>
      <c r="B18" s="119">
        <v>30</v>
      </c>
      <c r="C18" s="120">
        <f t="shared" si="0"/>
        <v>0.39</v>
      </c>
      <c r="D18" s="120">
        <f t="shared" si="1"/>
        <v>1.95</v>
      </c>
      <c r="E18" s="119">
        <v>10</v>
      </c>
      <c r="F18" s="120">
        <f t="shared" si="2"/>
        <v>0.39</v>
      </c>
      <c r="G18" s="120">
        <f t="shared" si="3"/>
        <v>1.02</v>
      </c>
      <c r="J18" s="401"/>
      <c r="K18" s="122" t="s">
        <v>181</v>
      </c>
      <c r="L18" s="120">
        <v>0.39</v>
      </c>
      <c r="M18" s="120">
        <v>1.95</v>
      </c>
      <c r="N18" s="120">
        <v>0.39</v>
      </c>
      <c r="O18" s="120">
        <v>1.02</v>
      </c>
    </row>
    <row r="19" spans="1:15" x14ac:dyDescent="0.35">
      <c r="J19" s="401"/>
      <c r="K19" s="118" t="s">
        <v>268</v>
      </c>
      <c r="L19" s="189">
        <f>AVERAGE(L7:L18)</f>
        <v>1.3324999999999998</v>
      </c>
      <c r="M19" s="189">
        <f>MAX(M7:M18)</f>
        <v>12.1</v>
      </c>
      <c r="N19" s="189">
        <f>AVERAGE(N7:N18)</f>
        <v>1.3283333333333334</v>
      </c>
      <c r="O19" s="189">
        <f>MAX(O7:O18)</f>
        <v>3.87</v>
      </c>
    </row>
    <row r="21" spans="1:15" ht="27.75" x14ac:dyDescent="0.35">
      <c r="J21" s="117">
        <f>+A6</f>
        <v>2022</v>
      </c>
      <c r="K21" s="117" t="s">
        <v>266</v>
      </c>
      <c r="L21" s="123" t="s">
        <v>165</v>
      </c>
      <c r="M21" s="123" t="s">
        <v>166</v>
      </c>
      <c r="N21" s="123" t="s">
        <v>168</v>
      </c>
      <c r="O21" s="123" t="s">
        <v>169</v>
      </c>
    </row>
    <row r="22" spans="1:15" x14ac:dyDescent="0.35">
      <c r="J22" s="401" t="s">
        <v>115</v>
      </c>
      <c r="K22" s="122" t="s">
        <v>170</v>
      </c>
      <c r="L22" s="120"/>
      <c r="M22" s="120"/>
      <c r="N22" s="120"/>
      <c r="O22" s="120"/>
    </row>
    <row r="23" spans="1:15" x14ac:dyDescent="0.35">
      <c r="J23" s="401"/>
      <c r="K23" s="122" t="s">
        <v>171</v>
      </c>
      <c r="L23" s="120"/>
      <c r="M23" s="120"/>
      <c r="N23" s="120"/>
      <c r="O23" s="120"/>
    </row>
    <row r="24" spans="1:15" x14ac:dyDescent="0.35">
      <c r="J24" s="401"/>
      <c r="K24" s="122" t="s">
        <v>172</v>
      </c>
      <c r="L24" s="120"/>
      <c r="M24" s="120"/>
      <c r="N24" s="120"/>
      <c r="O24" s="120"/>
    </row>
    <row r="25" spans="1:15" x14ac:dyDescent="0.35">
      <c r="J25" s="401"/>
      <c r="K25" s="122" t="s">
        <v>173</v>
      </c>
      <c r="L25" s="120"/>
      <c r="M25" s="120"/>
      <c r="N25" s="120"/>
      <c r="O25" s="120"/>
    </row>
    <row r="26" spans="1:15" x14ac:dyDescent="0.35">
      <c r="J26" s="401"/>
      <c r="K26" s="122" t="s">
        <v>174</v>
      </c>
      <c r="L26" s="120"/>
      <c r="M26" s="120"/>
      <c r="N26" s="120"/>
      <c r="O26" s="120"/>
    </row>
    <row r="27" spans="1:15" x14ac:dyDescent="0.35">
      <c r="J27" s="401"/>
      <c r="K27" s="122" t="s">
        <v>175</v>
      </c>
      <c r="L27" s="120"/>
      <c r="M27" s="120"/>
      <c r="N27" s="120"/>
      <c r="O27" s="120"/>
    </row>
    <row r="28" spans="1:15" x14ac:dyDescent="0.35">
      <c r="J28" s="401"/>
      <c r="K28" s="122" t="s">
        <v>176</v>
      </c>
      <c r="L28" s="120"/>
      <c r="M28" s="120"/>
      <c r="N28" s="120"/>
      <c r="O28" s="120"/>
    </row>
    <row r="29" spans="1:15" x14ac:dyDescent="0.35">
      <c r="J29" s="401"/>
      <c r="K29" s="122" t="s">
        <v>177</v>
      </c>
      <c r="L29" s="120"/>
      <c r="M29" s="120"/>
      <c r="N29" s="120"/>
      <c r="O29" s="120"/>
    </row>
    <row r="30" spans="1:15" x14ac:dyDescent="0.35">
      <c r="J30" s="401"/>
      <c r="K30" s="122" t="s">
        <v>178</v>
      </c>
      <c r="L30" s="120"/>
      <c r="M30" s="120"/>
      <c r="N30" s="120"/>
      <c r="O30" s="120"/>
    </row>
    <row r="31" spans="1:15" x14ac:dyDescent="0.35">
      <c r="J31" s="401"/>
      <c r="K31" s="122" t="s">
        <v>179</v>
      </c>
      <c r="L31" s="120"/>
      <c r="M31" s="120"/>
      <c r="N31" s="120"/>
      <c r="O31" s="120"/>
    </row>
    <row r="32" spans="1:15" x14ac:dyDescent="0.35">
      <c r="J32" s="401"/>
      <c r="K32" s="122" t="s">
        <v>180</v>
      </c>
      <c r="L32" s="120"/>
      <c r="M32" s="120"/>
      <c r="N32" s="120"/>
      <c r="O32" s="120"/>
    </row>
    <row r="33" spans="1:15" x14ac:dyDescent="0.35">
      <c r="J33" s="401"/>
      <c r="K33" s="122" t="s">
        <v>181</v>
      </c>
      <c r="L33" s="120"/>
      <c r="M33" s="120"/>
      <c r="N33" s="120"/>
      <c r="O33" s="120"/>
    </row>
    <row r="34" spans="1:15" x14ac:dyDescent="0.35">
      <c r="J34" s="401"/>
      <c r="K34" s="118" t="s">
        <v>268</v>
      </c>
      <c r="L34" s="118" t="e">
        <f>AVERAGE(L22:L33)</f>
        <v>#DIV/0!</v>
      </c>
      <c r="M34" s="118">
        <f>MAX(M22:M33)</f>
        <v>0</v>
      </c>
      <c r="N34" s="118" t="e">
        <f>AVERAGE(N22:N33)</f>
        <v>#DIV/0!</v>
      </c>
      <c r="O34" s="118">
        <f>MAX(O22:O33)</f>
        <v>0</v>
      </c>
    </row>
    <row r="36" spans="1:15" ht="27.75" x14ac:dyDescent="0.35">
      <c r="J36" s="117">
        <f>+A6</f>
        <v>2022</v>
      </c>
      <c r="K36" s="117" t="s">
        <v>266</v>
      </c>
      <c r="L36" s="123" t="s">
        <v>165</v>
      </c>
      <c r="M36" s="123" t="s">
        <v>166</v>
      </c>
      <c r="N36" s="123" t="s">
        <v>168</v>
      </c>
      <c r="O36" s="123" t="s">
        <v>169</v>
      </c>
    </row>
    <row r="37" spans="1:15" x14ac:dyDescent="0.35">
      <c r="J37" s="401" t="s">
        <v>116</v>
      </c>
      <c r="K37" s="122" t="s">
        <v>170</v>
      </c>
      <c r="L37" s="120"/>
      <c r="M37" s="120"/>
      <c r="N37" s="120"/>
      <c r="O37" s="120"/>
    </row>
    <row r="38" spans="1:15" x14ac:dyDescent="0.35">
      <c r="J38" s="401"/>
      <c r="K38" s="122" t="s">
        <v>171</v>
      </c>
      <c r="L38" s="120"/>
      <c r="M38" s="120"/>
      <c r="N38" s="120"/>
      <c r="O38" s="120"/>
    </row>
    <row r="39" spans="1:15" x14ac:dyDescent="0.35">
      <c r="J39" s="401"/>
      <c r="K39" s="122" t="s">
        <v>172</v>
      </c>
      <c r="L39" s="120"/>
      <c r="M39" s="120"/>
      <c r="N39" s="120"/>
      <c r="O39" s="120"/>
    </row>
    <row r="40" spans="1:15" x14ac:dyDescent="0.35">
      <c r="J40" s="401"/>
      <c r="K40" s="122" t="s">
        <v>173</v>
      </c>
      <c r="L40" s="120"/>
      <c r="M40" s="120"/>
      <c r="N40" s="120"/>
      <c r="O40" s="120"/>
    </row>
    <row r="41" spans="1:15" x14ac:dyDescent="0.35">
      <c r="J41" s="401"/>
      <c r="K41" s="122" t="s">
        <v>174</v>
      </c>
      <c r="L41" s="120"/>
      <c r="M41" s="120"/>
      <c r="N41" s="120"/>
      <c r="O41" s="120"/>
    </row>
    <row r="42" spans="1:15" x14ac:dyDescent="0.35">
      <c r="J42" s="401"/>
      <c r="K42" s="122" t="s">
        <v>175</v>
      </c>
      <c r="L42" s="120"/>
      <c r="M42" s="120"/>
      <c r="N42" s="120"/>
      <c r="O42" s="120"/>
    </row>
    <row r="43" spans="1:15" x14ac:dyDescent="0.35">
      <c r="J43" s="401"/>
      <c r="K43" s="122" t="s">
        <v>176</v>
      </c>
      <c r="L43" s="120"/>
      <c r="M43" s="120"/>
      <c r="N43" s="120"/>
      <c r="O43" s="120"/>
    </row>
    <row r="44" spans="1:15" x14ac:dyDescent="0.35">
      <c r="J44" s="401"/>
      <c r="K44" s="122" t="s">
        <v>177</v>
      </c>
      <c r="L44" s="120"/>
      <c r="M44" s="120"/>
      <c r="N44" s="120"/>
      <c r="O44" s="120"/>
    </row>
    <row r="45" spans="1:15" x14ac:dyDescent="0.35">
      <c r="J45" s="401"/>
      <c r="K45" s="122" t="s">
        <v>178</v>
      </c>
      <c r="L45" s="120"/>
      <c r="M45" s="120"/>
      <c r="N45" s="120"/>
      <c r="O45" s="120"/>
    </row>
    <row r="46" spans="1:15" x14ac:dyDescent="0.35">
      <c r="J46" s="401"/>
      <c r="K46" s="122" t="s">
        <v>179</v>
      </c>
      <c r="L46" s="120"/>
      <c r="M46" s="120"/>
      <c r="N46" s="120"/>
      <c r="O46" s="120"/>
    </row>
    <row r="47" spans="1:15" x14ac:dyDescent="0.35">
      <c r="J47" s="401"/>
      <c r="K47" s="122" t="s">
        <v>180</v>
      </c>
      <c r="L47" s="120"/>
      <c r="M47" s="120"/>
      <c r="N47" s="120"/>
      <c r="O47" s="120"/>
    </row>
    <row r="48" spans="1:15" ht="13.9" x14ac:dyDescent="0.35">
      <c r="A48" s="413" t="s">
        <v>210</v>
      </c>
      <c r="B48" s="414"/>
      <c r="C48" s="414"/>
      <c r="D48" s="414"/>
      <c r="E48" s="414"/>
      <c r="F48" s="414"/>
      <c r="G48" s="415"/>
      <c r="J48" s="401"/>
      <c r="K48" s="122" t="s">
        <v>181</v>
      </c>
      <c r="L48" s="120"/>
      <c r="M48" s="120"/>
      <c r="N48" s="120"/>
      <c r="O48" s="120"/>
    </row>
    <row r="49" spans="1:15" x14ac:dyDescent="0.35">
      <c r="A49" s="404"/>
      <c r="B49" s="405"/>
      <c r="C49" s="405"/>
      <c r="D49" s="405"/>
      <c r="E49" s="405"/>
      <c r="F49" s="405"/>
      <c r="G49" s="406"/>
      <c r="J49" s="401"/>
      <c r="K49" s="118" t="s">
        <v>268</v>
      </c>
      <c r="L49" s="118" t="e">
        <f>AVERAGE(L37:L48)</f>
        <v>#DIV/0!</v>
      </c>
      <c r="M49" s="118">
        <f>MAX(M37:M48)</f>
        <v>0</v>
      </c>
      <c r="N49" s="118" t="e">
        <f>AVERAGE(N37:N48)</f>
        <v>#DIV/0!</v>
      </c>
      <c r="O49" s="118">
        <f>MAX(O37:O48)</f>
        <v>0</v>
      </c>
    </row>
    <row r="50" spans="1:15" x14ac:dyDescent="0.35">
      <c r="A50" s="407"/>
      <c r="B50" s="408"/>
      <c r="C50" s="408"/>
      <c r="D50" s="408"/>
      <c r="E50" s="408"/>
      <c r="F50" s="408"/>
      <c r="G50" s="409"/>
    </row>
    <row r="51" spans="1:15" ht="27.75" x14ac:dyDescent="0.35">
      <c r="A51" s="407"/>
      <c r="B51" s="408"/>
      <c r="C51" s="408"/>
      <c r="D51" s="408"/>
      <c r="E51" s="408"/>
      <c r="F51" s="408"/>
      <c r="G51" s="409"/>
      <c r="J51" s="117">
        <f>+A6</f>
        <v>2022</v>
      </c>
      <c r="K51" s="117" t="s">
        <v>266</v>
      </c>
      <c r="L51" s="123" t="s">
        <v>165</v>
      </c>
      <c r="M51" s="123" t="s">
        <v>166</v>
      </c>
      <c r="N51" s="123" t="s">
        <v>168</v>
      </c>
      <c r="O51" s="123" t="s">
        <v>169</v>
      </c>
    </row>
    <row r="52" spans="1:15" x14ac:dyDescent="0.35">
      <c r="A52" s="410"/>
      <c r="B52" s="411"/>
      <c r="C52" s="411"/>
      <c r="D52" s="411"/>
      <c r="E52" s="411"/>
      <c r="F52" s="411"/>
      <c r="G52" s="412"/>
      <c r="J52" s="401" t="s">
        <v>117</v>
      </c>
      <c r="K52" s="122" t="s">
        <v>170</v>
      </c>
      <c r="L52" s="120"/>
      <c r="M52" s="120"/>
      <c r="N52" s="120"/>
      <c r="O52" s="120"/>
    </row>
    <row r="53" spans="1:15" x14ac:dyDescent="0.35">
      <c r="J53" s="401"/>
      <c r="K53" s="122" t="s">
        <v>171</v>
      </c>
      <c r="L53" s="120"/>
      <c r="M53" s="120"/>
      <c r="N53" s="120"/>
      <c r="O53" s="120"/>
    </row>
    <row r="54" spans="1:15" x14ac:dyDescent="0.35">
      <c r="J54" s="401"/>
      <c r="K54" s="122" t="s">
        <v>174</v>
      </c>
      <c r="L54" s="120"/>
      <c r="M54" s="120"/>
      <c r="N54" s="120"/>
      <c r="O54" s="120"/>
    </row>
    <row r="55" spans="1:15" x14ac:dyDescent="0.35">
      <c r="J55" s="401"/>
      <c r="K55" s="122" t="s">
        <v>175</v>
      </c>
      <c r="L55" s="120"/>
      <c r="M55" s="120"/>
      <c r="N55" s="120"/>
      <c r="O55" s="120"/>
    </row>
    <row r="56" spans="1:15" x14ac:dyDescent="0.35">
      <c r="J56" s="401"/>
      <c r="K56" s="122" t="s">
        <v>176</v>
      </c>
      <c r="L56" s="120"/>
      <c r="M56" s="120"/>
      <c r="N56" s="120"/>
      <c r="O56" s="120"/>
    </row>
    <row r="57" spans="1:15" x14ac:dyDescent="0.35">
      <c r="J57" s="401"/>
      <c r="K57" s="122" t="s">
        <v>177</v>
      </c>
      <c r="L57" s="120"/>
      <c r="M57" s="120"/>
      <c r="N57" s="120"/>
      <c r="O57" s="120"/>
    </row>
    <row r="58" spans="1:15" x14ac:dyDescent="0.35">
      <c r="J58" s="401"/>
      <c r="K58" s="122" t="s">
        <v>178</v>
      </c>
      <c r="L58" s="120"/>
      <c r="M58" s="120"/>
      <c r="N58" s="120"/>
      <c r="O58" s="120"/>
    </row>
    <row r="59" spans="1:15" x14ac:dyDescent="0.35">
      <c r="J59" s="401"/>
      <c r="K59" s="122" t="s">
        <v>179</v>
      </c>
      <c r="L59" s="120"/>
      <c r="M59" s="120"/>
      <c r="N59" s="120"/>
      <c r="O59" s="120"/>
    </row>
    <row r="60" spans="1:15" x14ac:dyDescent="0.35">
      <c r="J60" s="401"/>
      <c r="K60" s="122" t="s">
        <v>180</v>
      </c>
      <c r="L60" s="120"/>
      <c r="M60" s="120"/>
      <c r="N60" s="120"/>
      <c r="O60" s="120"/>
    </row>
    <row r="61" spans="1:15" x14ac:dyDescent="0.35">
      <c r="J61" s="401"/>
      <c r="K61" s="122" t="s">
        <v>181</v>
      </c>
      <c r="L61" s="120"/>
      <c r="M61" s="120"/>
      <c r="N61" s="120"/>
      <c r="O61" s="120"/>
    </row>
    <row r="62" spans="1:15" x14ac:dyDescent="0.35">
      <c r="J62" s="401"/>
      <c r="K62" s="118" t="s">
        <v>268</v>
      </c>
      <c r="L62" s="118" t="e">
        <f>AVERAGE(L52:L61)</f>
        <v>#DIV/0!</v>
      </c>
      <c r="M62" s="118">
        <f>MAX(M52:M61)</f>
        <v>0</v>
      </c>
      <c r="N62" s="118" t="e">
        <f>AVERAGE(N52:N61)</f>
        <v>#DIV/0!</v>
      </c>
      <c r="O62" s="118">
        <f>MAX(O52:O61)</f>
        <v>0</v>
      </c>
    </row>
    <row r="64" spans="1:15" ht="27.75" x14ac:dyDescent="0.35">
      <c r="J64" s="117">
        <f>+A6</f>
        <v>2022</v>
      </c>
      <c r="K64" s="117" t="s">
        <v>266</v>
      </c>
      <c r="L64" s="123" t="s">
        <v>165</v>
      </c>
      <c r="M64" s="123" t="s">
        <v>166</v>
      </c>
      <c r="N64" s="123" t="s">
        <v>168</v>
      </c>
      <c r="O64" s="123" t="s">
        <v>169</v>
      </c>
    </row>
    <row r="65" spans="10:15" x14ac:dyDescent="0.35">
      <c r="J65" s="401" t="s">
        <v>118</v>
      </c>
      <c r="K65" s="122" t="s">
        <v>170</v>
      </c>
      <c r="L65" s="120"/>
      <c r="M65" s="120"/>
      <c r="N65" s="120"/>
      <c r="O65" s="120"/>
    </row>
    <row r="66" spans="10:15" x14ac:dyDescent="0.35">
      <c r="J66" s="401"/>
      <c r="K66" s="122" t="s">
        <v>171</v>
      </c>
      <c r="L66" s="120"/>
      <c r="M66" s="120"/>
      <c r="N66" s="120"/>
      <c r="O66" s="120"/>
    </row>
    <row r="67" spans="10:15" x14ac:dyDescent="0.35">
      <c r="J67" s="401"/>
      <c r="K67" s="122" t="s">
        <v>172</v>
      </c>
      <c r="L67" s="120"/>
      <c r="M67" s="120"/>
      <c r="N67" s="120"/>
      <c r="O67" s="120"/>
    </row>
    <row r="68" spans="10:15" x14ac:dyDescent="0.35">
      <c r="J68" s="401"/>
      <c r="K68" s="122" t="s">
        <v>173</v>
      </c>
      <c r="L68" s="120"/>
      <c r="M68" s="120"/>
      <c r="N68" s="120"/>
      <c r="O68" s="120"/>
    </row>
    <row r="69" spans="10:15" x14ac:dyDescent="0.35">
      <c r="J69" s="401"/>
      <c r="K69" s="122" t="s">
        <v>174</v>
      </c>
      <c r="L69" s="120"/>
      <c r="M69" s="120"/>
      <c r="N69" s="120"/>
      <c r="O69" s="120"/>
    </row>
    <row r="70" spans="10:15" x14ac:dyDescent="0.35">
      <c r="J70" s="401"/>
      <c r="K70" s="122" t="s">
        <v>175</v>
      </c>
      <c r="L70" s="120"/>
      <c r="M70" s="120"/>
      <c r="N70" s="120"/>
      <c r="O70" s="120"/>
    </row>
    <row r="71" spans="10:15" x14ac:dyDescent="0.35">
      <c r="J71" s="401"/>
      <c r="K71" s="122" t="s">
        <v>176</v>
      </c>
      <c r="L71" s="120"/>
      <c r="M71" s="120"/>
      <c r="N71" s="120"/>
      <c r="O71" s="120"/>
    </row>
    <row r="72" spans="10:15" x14ac:dyDescent="0.35">
      <c r="J72" s="401"/>
      <c r="K72" s="122" t="s">
        <v>177</v>
      </c>
      <c r="L72" s="120"/>
      <c r="M72" s="120"/>
      <c r="N72" s="120"/>
      <c r="O72" s="120"/>
    </row>
    <row r="73" spans="10:15" x14ac:dyDescent="0.35">
      <c r="J73" s="401"/>
      <c r="K73" s="122" t="s">
        <v>178</v>
      </c>
      <c r="L73" s="120"/>
      <c r="M73" s="120"/>
      <c r="N73" s="120"/>
      <c r="O73" s="120"/>
    </row>
    <row r="74" spans="10:15" x14ac:dyDescent="0.35">
      <c r="J74" s="401"/>
      <c r="K74" s="122" t="s">
        <v>179</v>
      </c>
      <c r="L74" s="120"/>
      <c r="M74" s="120"/>
      <c r="N74" s="120"/>
      <c r="O74" s="120"/>
    </row>
    <row r="75" spans="10:15" x14ac:dyDescent="0.35">
      <c r="J75" s="401"/>
      <c r="K75" s="122" t="s">
        <v>180</v>
      </c>
      <c r="L75" s="120"/>
      <c r="M75" s="120"/>
      <c r="N75" s="120"/>
      <c r="O75" s="120"/>
    </row>
    <row r="76" spans="10:15" x14ac:dyDescent="0.35">
      <c r="J76" s="401"/>
      <c r="K76" s="122" t="s">
        <v>181</v>
      </c>
      <c r="L76" s="120"/>
      <c r="M76" s="120"/>
      <c r="N76" s="120"/>
      <c r="O76" s="120"/>
    </row>
    <row r="77" spans="10:15" x14ac:dyDescent="0.35">
      <c r="J77" s="401"/>
      <c r="K77" s="118" t="s">
        <v>268</v>
      </c>
      <c r="L77" s="118" t="e">
        <f>AVERAGE(L65:L76)</f>
        <v>#DIV/0!</v>
      </c>
      <c r="M77" s="118">
        <f>MAX(M65:M76)</f>
        <v>0</v>
      </c>
      <c r="N77" s="118" t="e">
        <f>AVERAGE(N65:N76)</f>
        <v>#DIV/0!</v>
      </c>
      <c r="O77" s="118">
        <f>MAX(O65:O76)</f>
        <v>0</v>
      </c>
    </row>
  </sheetData>
  <mergeCells count="13">
    <mergeCell ref="Q4:S8"/>
    <mergeCell ref="Q10:S12"/>
    <mergeCell ref="Q13:S16"/>
    <mergeCell ref="J65:J77"/>
    <mergeCell ref="B5:D5"/>
    <mergeCell ref="E5:G5"/>
    <mergeCell ref="J5:O5"/>
    <mergeCell ref="J7:J19"/>
    <mergeCell ref="J22:J34"/>
    <mergeCell ref="J37:J49"/>
    <mergeCell ref="A48:G48"/>
    <mergeCell ref="A49:G52"/>
    <mergeCell ref="J52:J62"/>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92D050"/>
    <pageSetUpPr fitToPage="1"/>
  </sheetPr>
  <dimension ref="A1:U77"/>
  <sheetViews>
    <sheetView topLeftCell="G1" workbookViewId="0">
      <selection activeCell="I66" sqref="I66"/>
    </sheetView>
  </sheetViews>
  <sheetFormatPr defaultRowHeight="13.5" x14ac:dyDescent="0.35"/>
  <cols>
    <col min="1" max="1" width="14" style="3" customWidth="1"/>
    <col min="2" max="2" width="12.73046875" style="72" customWidth="1"/>
    <col min="3" max="3" width="15.265625" style="72" customWidth="1"/>
    <col min="4" max="4" width="17.73046875" style="72" customWidth="1"/>
    <col min="5" max="5" width="14.73046875" style="72" customWidth="1"/>
    <col min="6" max="6" width="11.59765625" style="72" customWidth="1"/>
    <col min="7" max="7" width="15" style="72" customWidth="1"/>
    <col min="8" max="8" width="14.73046875" style="72" customWidth="1"/>
    <col min="9" max="12" width="9.265625" style="3"/>
    <col min="13" max="13" width="15.3984375" style="3" customWidth="1"/>
    <col min="14" max="14" width="17.73046875" style="3" customWidth="1"/>
    <col min="15" max="15" width="17.3984375" style="3" bestFit="1" customWidth="1"/>
    <col min="16" max="16" width="13.73046875" style="3" customWidth="1"/>
    <col min="17" max="17" width="15" style="3" customWidth="1"/>
    <col min="18" max="20" width="9.265625" style="3"/>
    <col min="21" max="21" width="22.3984375" style="3" customWidth="1"/>
    <col min="22" max="258" width="9.265625" style="3"/>
    <col min="259" max="259" width="14" style="3" customWidth="1"/>
    <col min="260" max="265" width="10.265625" style="3" customWidth="1"/>
    <col min="266" max="514" width="9.265625" style="3"/>
    <col min="515" max="515" width="14" style="3" customWidth="1"/>
    <col min="516" max="521" width="10.265625" style="3" customWidth="1"/>
    <col min="522" max="770" width="9.265625" style="3"/>
    <col min="771" max="771" width="14" style="3" customWidth="1"/>
    <col min="772" max="777" width="10.265625" style="3" customWidth="1"/>
    <col min="778" max="1026" width="9.265625" style="3"/>
    <col min="1027" max="1027" width="14" style="3" customWidth="1"/>
    <col min="1028" max="1033" width="10.265625" style="3" customWidth="1"/>
    <col min="1034" max="1282" width="9.265625" style="3"/>
    <col min="1283" max="1283" width="14" style="3" customWidth="1"/>
    <col min="1284" max="1289" width="10.265625" style="3" customWidth="1"/>
    <col min="1290" max="1538" width="9.265625" style="3"/>
    <col min="1539" max="1539" width="14" style="3" customWidth="1"/>
    <col min="1540" max="1545" width="10.265625" style="3" customWidth="1"/>
    <col min="1546" max="1794" width="9.265625" style="3"/>
    <col min="1795" max="1795" width="14" style="3" customWidth="1"/>
    <col min="1796" max="1801" width="10.265625" style="3" customWidth="1"/>
    <col min="1802" max="2050" width="9.265625" style="3"/>
    <col min="2051" max="2051" width="14" style="3" customWidth="1"/>
    <col min="2052" max="2057" width="10.265625" style="3" customWidth="1"/>
    <col min="2058" max="2306" width="9.265625" style="3"/>
    <col min="2307" max="2307" width="14" style="3" customWidth="1"/>
    <col min="2308" max="2313" width="10.265625" style="3" customWidth="1"/>
    <col min="2314" max="2562" width="9.265625" style="3"/>
    <col min="2563" max="2563" width="14" style="3" customWidth="1"/>
    <col min="2564" max="2569" width="10.265625" style="3" customWidth="1"/>
    <col min="2570" max="2818" width="9.265625" style="3"/>
    <col min="2819" max="2819" width="14" style="3" customWidth="1"/>
    <col min="2820" max="2825" width="10.265625" style="3" customWidth="1"/>
    <col min="2826" max="3074" width="9.265625" style="3"/>
    <col min="3075" max="3075" width="14" style="3" customWidth="1"/>
    <col min="3076" max="3081" width="10.265625" style="3" customWidth="1"/>
    <col min="3082" max="3330" width="9.265625" style="3"/>
    <col min="3331" max="3331" width="14" style="3" customWidth="1"/>
    <col min="3332" max="3337" width="10.265625" style="3" customWidth="1"/>
    <col min="3338" max="3586" width="9.265625" style="3"/>
    <col min="3587" max="3587" width="14" style="3" customWidth="1"/>
    <col min="3588" max="3593" width="10.265625" style="3" customWidth="1"/>
    <col min="3594" max="3842" width="9.265625" style="3"/>
    <col min="3843" max="3843" width="14" style="3" customWidth="1"/>
    <col min="3844" max="3849" width="10.265625" style="3" customWidth="1"/>
    <col min="3850" max="4098" width="9.265625" style="3"/>
    <col min="4099" max="4099" width="14" style="3" customWidth="1"/>
    <col min="4100" max="4105" width="10.265625" style="3" customWidth="1"/>
    <col min="4106" max="4354" width="9.265625" style="3"/>
    <col min="4355" max="4355" width="14" style="3" customWidth="1"/>
    <col min="4356" max="4361" width="10.265625" style="3" customWidth="1"/>
    <col min="4362" max="4610" width="9.265625" style="3"/>
    <col min="4611" max="4611" width="14" style="3" customWidth="1"/>
    <col min="4612" max="4617" width="10.265625" style="3" customWidth="1"/>
    <col min="4618" max="4866" width="9.265625" style="3"/>
    <col min="4867" max="4867" width="14" style="3" customWidth="1"/>
    <col min="4868" max="4873" width="10.265625" style="3" customWidth="1"/>
    <col min="4874" max="5122" width="9.265625" style="3"/>
    <col min="5123" max="5123" width="14" style="3" customWidth="1"/>
    <col min="5124" max="5129" width="10.265625" style="3" customWidth="1"/>
    <col min="5130" max="5378" width="9.265625" style="3"/>
    <col min="5379" max="5379" width="14" style="3" customWidth="1"/>
    <col min="5380" max="5385" width="10.265625" style="3" customWidth="1"/>
    <col min="5386" max="5634" width="9.265625" style="3"/>
    <col min="5635" max="5635" width="14" style="3" customWidth="1"/>
    <col min="5636" max="5641" width="10.265625" style="3" customWidth="1"/>
    <col min="5642" max="5890" width="9.265625" style="3"/>
    <col min="5891" max="5891" width="14" style="3" customWidth="1"/>
    <col min="5892" max="5897" width="10.265625" style="3" customWidth="1"/>
    <col min="5898" max="6146" width="9.265625" style="3"/>
    <col min="6147" max="6147" width="14" style="3" customWidth="1"/>
    <col min="6148" max="6153" width="10.265625" style="3" customWidth="1"/>
    <col min="6154" max="6402" width="9.265625" style="3"/>
    <col min="6403" max="6403" width="14" style="3" customWidth="1"/>
    <col min="6404" max="6409" width="10.265625" style="3" customWidth="1"/>
    <col min="6410" max="6658" width="9.265625" style="3"/>
    <col min="6659" max="6659" width="14" style="3" customWidth="1"/>
    <col min="6660" max="6665" width="10.265625" style="3" customWidth="1"/>
    <col min="6666" max="6914" width="9.265625" style="3"/>
    <col min="6915" max="6915" width="14" style="3" customWidth="1"/>
    <col min="6916" max="6921" width="10.265625" style="3" customWidth="1"/>
    <col min="6922" max="7170" width="9.265625" style="3"/>
    <col min="7171" max="7171" width="14" style="3" customWidth="1"/>
    <col min="7172" max="7177" width="10.265625" style="3" customWidth="1"/>
    <col min="7178" max="7426" width="9.265625" style="3"/>
    <col min="7427" max="7427" width="14" style="3" customWidth="1"/>
    <col min="7428" max="7433" width="10.265625" style="3" customWidth="1"/>
    <col min="7434" max="7682" width="9.265625" style="3"/>
    <col min="7683" max="7683" width="14" style="3" customWidth="1"/>
    <col min="7684" max="7689" width="10.265625" style="3" customWidth="1"/>
    <col min="7690" max="7938" width="9.265625" style="3"/>
    <col min="7939" max="7939" width="14" style="3" customWidth="1"/>
    <col min="7940" max="7945" width="10.265625" style="3" customWidth="1"/>
    <col min="7946" max="8194" width="9.265625" style="3"/>
    <col min="8195" max="8195" width="14" style="3" customWidth="1"/>
    <col min="8196" max="8201" width="10.265625" style="3" customWidth="1"/>
    <col min="8202" max="8450" width="9.265625" style="3"/>
    <col min="8451" max="8451" width="14" style="3" customWidth="1"/>
    <col min="8452" max="8457" width="10.265625" style="3" customWidth="1"/>
    <col min="8458" max="8706" width="9.265625" style="3"/>
    <col min="8707" max="8707" width="14" style="3" customWidth="1"/>
    <col min="8708" max="8713" width="10.265625" style="3" customWidth="1"/>
    <col min="8714" max="8962" width="9.265625" style="3"/>
    <col min="8963" max="8963" width="14" style="3" customWidth="1"/>
    <col min="8964" max="8969" width="10.265625" style="3" customWidth="1"/>
    <col min="8970" max="9218" width="9.265625" style="3"/>
    <col min="9219" max="9219" width="14" style="3" customWidth="1"/>
    <col min="9220" max="9225" width="10.265625" style="3" customWidth="1"/>
    <col min="9226" max="9474" width="9.265625" style="3"/>
    <col min="9475" max="9475" width="14" style="3" customWidth="1"/>
    <col min="9476" max="9481" width="10.265625" style="3" customWidth="1"/>
    <col min="9482" max="9730" width="9.265625" style="3"/>
    <col min="9731" max="9731" width="14" style="3" customWidth="1"/>
    <col min="9732" max="9737" width="10.265625" style="3" customWidth="1"/>
    <col min="9738" max="9986" width="9.265625" style="3"/>
    <col min="9987" max="9987" width="14" style="3" customWidth="1"/>
    <col min="9988" max="9993" width="10.265625" style="3" customWidth="1"/>
    <col min="9994" max="10242" width="9.265625" style="3"/>
    <col min="10243" max="10243" width="14" style="3" customWidth="1"/>
    <col min="10244" max="10249" width="10.265625" style="3" customWidth="1"/>
    <col min="10250" max="10498" width="9.265625" style="3"/>
    <col min="10499" max="10499" width="14" style="3" customWidth="1"/>
    <col min="10500" max="10505" width="10.265625" style="3" customWidth="1"/>
    <col min="10506" max="10754" width="9.265625" style="3"/>
    <col min="10755" max="10755" width="14" style="3" customWidth="1"/>
    <col min="10756" max="10761" width="10.265625" style="3" customWidth="1"/>
    <col min="10762" max="11010" width="9.265625" style="3"/>
    <col min="11011" max="11011" width="14" style="3" customWidth="1"/>
    <col min="11012" max="11017" width="10.265625" style="3" customWidth="1"/>
    <col min="11018" max="11266" width="9.265625" style="3"/>
    <col min="11267" max="11267" width="14" style="3" customWidth="1"/>
    <col min="11268" max="11273" width="10.265625" style="3" customWidth="1"/>
    <col min="11274" max="11522" width="9.265625" style="3"/>
    <col min="11523" max="11523" width="14" style="3" customWidth="1"/>
    <col min="11524" max="11529" width="10.265625" style="3" customWidth="1"/>
    <col min="11530" max="11778" width="9.265625" style="3"/>
    <col min="11779" max="11779" width="14" style="3" customWidth="1"/>
    <col min="11780" max="11785" width="10.265625" style="3" customWidth="1"/>
    <col min="11786" max="12034" width="9.265625" style="3"/>
    <col min="12035" max="12035" width="14" style="3" customWidth="1"/>
    <col min="12036" max="12041" width="10.265625" style="3" customWidth="1"/>
    <col min="12042" max="12290" width="9.265625" style="3"/>
    <col min="12291" max="12291" width="14" style="3" customWidth="1"/>
    <col min="12292" max="12297" width="10.265625" style="3" customWidth="1"/>
    <col min="12298" max="12546" width="9.265625" style="3"/>
    <col min="12547" max="12547" width="14" style="3" customWidth="1"/>
    <col min="12548" max="12553" width="10.265625" style="3" customWidth="1"/>
    <col min="12554" max="12802" width="9.265625" style="3"/>
    <col min="12803" max="12803" width="14" style="3" customWidth="1"/>
    <col min="12804" max="12809" width="10.265625" style="3" customWidth="1"/>
    <col min="12810" max="13058" width="9.265625" style="3"/>
    <col min="13059" max="13059" width="14" style="3" customWidth="1"/>
    <col min="13060" max="13065" width="10.265625" style="3" customWidth="1"/>
    <col min="13066" max="13314" width="9.265625" style="3"/>
    <col min="13315" max="13315" width="14" style="3" customWidth="1"/>
    <col min="13316" max="13321" width="10.265625" style="3" customWidth="1"/>
    <col min="13322" max="13570" width="9.265625" style="3"/>
    <col min="13571" max="13571" width="14" style="3" customWidth="1"/>
    <col min="13572" max="13577" width="10.265625" style="3" customWidth="1"/>
    <col min="13578" max="13826" width="9.265625" style="3"/>
    <col min="13827" max="13827" width="14" style="3" customWidth="1"/>
    <col min="13828" max="13833" width="10.265625" style="3" customWidth="1"/>
    <col min="13834" max="14082" width="9.265625" style="3"/>
    <col min="14083" max="14083" width="14" style="3" customWidth="1"/>
    <col min="14084" max="14089" width="10.265625" style="3" customWidth="1"/>
    <col min="14090" max="14338" width="9.265625" style="3"/>
    <col min="14339" max="14339" width="14" style="3" customWidth="1"/>
    <col min="14340" max="14345" width="10.265625" style="3" customWidth="1"/>
    <col min="14346" max="14594" width="9.265625" style="3"/>
    <col min="14595" max="14595" width="14" style="3" customWidth="1"/>
    <col min="14596" max="14601" width="10.265625" style="3" customWidth="1"/>
    <col min="14602" max="14850" width="9.265625" style="3"/>
    <col min="14851" max="14851" width="14" style="3" customWidth="1"/>
    <col min="14852" max="14857" width="10.265625" style="3" customWidth="1"/>
    <col min="14858" max="15106" width="9.265625" style="3"/>
    <col min="15107" max="15107" width="14" style="3" customWidth="1"/>
    <col min="15108" max="15113" width="10.265625" style="3" customWidth="1"/>
    <col min="15114" max="15362" width="9.265625" style="3"/>
    <col min="15363" max="15363" width="14" style="3" customWidth="1"/>
    <col min="15364" max="15369" width="10.265625" style="3" customWidth="1"/>
    <col min="15370" max="15618" width="9.265625" style="3"/>
    <col min="15619" max="15619" width="14" style="3" customWidth="1"/>
    <col min="15620" max="15625" width="10.265625" style="3" customWidth="1"/>
    <col min="15626" max="15874" width="9.265625" style="3"/>
    <col min="15875" max="15875" width="14" style="3" customWidth="1"/>
    <col min="15876" max="15881" width="10.265625" style="3" customWidth="1"/>
    <col min="15882" max="16130" width="9.265625" style="3"/>
    <col min="16131" max="16131" width="14" style="3" customWidth="1"/>
    <col min="16132" max="16137" width="10.265625" style="3" customWidth="1"/>
    <col min="16138" max="16384" width="9.265625" style="3"/>
  </cols>
  <sheetData>
    <row r="1" spans="1:21" ht="15" x14ac:dyDescent="0.4">
      <c r="A1" s="2" t="str">
        <f>+'Cover Page'!$B$29</f>
        <v>Annual Performance Report 2022</v>
      </c>
      <c r="B1" s="2"/>
      <c r="C1" s="2"/>
      <c r="D1" s="2"/>
      <c r="E1" s="2" t="str">
        <f>+'Cover Page'!$B$33</f>
        <v>Battlefield Energy from Waste Facility</v>
      </c>
    </row>
    <row r="3" spans="1:21" ht="13.9" x14ac:dyDescent="0.4">
      <c r="A3" s="116" t="s">
        <v>329</v>
      </c>
      <c r="E3" s="134" t="s">
        <v>301</v>
      </c>
      <c r="H3" s="138" t="s">
        <v>311</v>
      </c>
      <c r="J3" s="11" t="str">
        <f>+A3</f>
        <v>Monitoring of Carbon Monoxide (10-minute avg)</v>
      </c>
      <c r="L3" s="11"/>
      <c r="O3" s="11" t="s">
        <v>302</v>
      </c>
      <c r="Q3" s="135" t="s">
        <v>296</v>
      </c>
      <c r="S3" s="137" t="s">
        <v>296</v>
      </c>
      <c r="T3" s="132"/>
      <c r="U3" s="132"/>
    </row>
    <row r="4" spans="1:21" ht="13.9" customHeight="1" x14ac:dyDescent="0.35">
      <c r="S4" s="393" t="s">
        <v>309</v>
      </c>
      <c r="T4" s="393"/>
      <c r="U4" s="393"/>
    </row>
    <row r="5" spans="1:21" ht="15.75" x14ac:dyDescent="0.4">
      <c r="A5" s="124" t="s">
        <v>267</v>
      </c>
      <c r="B5" s="403" t="s">
        <v>323</v>
      </c>
      <c r="C5" s="403"/>
      <c r="D5" s="403"/>
      <c r="E5" s="403"/>
      <c r="F5" s="403" t="s">
        <v>264</v>
      </c>
      <c r="G5" s="403"/>
      <c r="H5" s="403"/>
      <c r="K5" s="402"/>
      <c r="L5" s="402"/>
      <c r="M5" s="402"/>
      <c r="N5" s="402"/>
      <c r="O5" s="402"/>
      <c r="P5" s="402"/>
      <c r="Q5" s="402"/>
      <c r="S5" s="393"/>
      <c r="T5" s="393"/>
      <c r="U5" s="393"/>
    </row>
    <row r="6" spans="1:21" s="114" customFormat="1" ht="37.5" customHeight="1" x14ac:dyDescent="0.45">
      <c r="A6" s="121">
        <f>+'Cover Page'!C39</f>
        <v>2022</v>
      </c>
      <c r="B6" s="110" t="s">
        <v>322</v>
      </c>
      <c r="C6" s="110" t="s">
        <v>330</v>
      </c>
      <c r="D6" s="110" t="s">
        <v>328</v>
      </c>
      <c r="E6" s="110" t="s">
        <v>331</v>
      </c>
      <c r="F6" s="110" t="s">
        <v>191</v>
      </c>
      <c r="G6" s="110" t="s">
        <v>168</v>
      </c>
      <c r="H6" s="110" t="s">
        <v>321</v>
      </c>
      <c r="I6" s="115"/>
      <c r="K6" s="117">
        <f>+A6</f>
        <v>2022</v>
      </c>
      <c r="L6" s="117" t="s">
        <v>266</v>
      </c>
      <c r="M6" s="110" t="s">
        <v>330</v>
      </c>
      <c r="N6" s="110" t="s">
        <v>328</v>
      </c>
      <c r="O6" s="110" t="s">
        <v>331</v>
      </c>
      <c r="P6" s="123" t="s">
        <v>168</v>
      </c>
      <c r="Q6" s="123" t="s">
        <v>169</v>
      </c>
      <c r="S6" s="393"/>
      <c r="T6" s="393"/>
      <c r="U6" s="393"/>
    </row>
    <row r="7" spans="1:21" x14ac:dyDescent="0.35">
      <c r="A7" s="122" t="s">
        <v>170</v>
      </c>
      <c r="B7" s="125">
        <v>150</v>
      </c>
      <c r="C7" s="120">
        <f>M7</f>
        <v>21.3</v>
      </c>
      <c r="D7" s="120">
        <f t="shared" ref="D7:E7" si="0">N7</f>
        <v>4.58</v>
      </c>
      <c r="E7" s="120">
        <f t="shared" si="0"/>
        <v>674.11</v>
      </c>
      <c r="F7" s="125">
        <v>50</v>
      </c>
      <c r="G7" s="120">
        <f>P7</f>
        <v>4.58</v>
      </c>
      <c r="H7" s="120">
        <f>Q7</f>
        <v>9.82</v>
      </c>
      <c r="K7" s="401" t="s">
        <v>114</v>
      </c>
      <c r="L7" s="122" t="s">
        <v>170</v>
      </c>
      <c r="M7" s="120">
        <v>21.3</v>
      </c>
      <c r="N7" s="120">
        <v>4.58</v>
      </c>
      <c r="O7" s="120">
        <v>674.11</v>
      </c>
      <c r="P7" s="120">
        <v>4.58</v>
      </c>
      <c r="Q7" s="120">
        <v>9.82</v>
      </c>
      <c r="S7" s="393"/>
      <c r="T7" s="393"/>
      <c r="U7" s="393"/>
    </row>
    <row r="8" spans="1:21" x14ac:dyDescent="0.35">
      <c r="A8" s="122" t="s">
        <v>171</v>
      </c>
      <c r="B8" s="119">
        <f>+B7</f>
        <v>150</v>
      </c>
      <c r="C8" s="120">
        <f t="shared" ref="C8:C18" si="1">M8</f>
        <v>14.61</v>
      </c>
      <c r="D8" s="120">
        <f t="shared" ref="D8:D18" si="2">N8</f>
        <v>5.22</v>
      </c>
      <c r="E8" s="120">
        <f t="shared" ref="E8:E18" si="3">O8</f>
        <v>843.96</v>
      </c>
      <c r="F8" s="119">
        <f>+F7</f>
        <v>50</v>
      </c>
      <c r="G8" s="120">
        <f t="shared" ref="G8:G18" si="4">P8</f>
        <v>5.17</v>
      </c>
      <c r="H8" s="120">
        <f t="shared" ref="H8:H18" si="5">Q8</f>
        <v>13.2</v>
      </c>
      <c r="K8" s="401"/>
      <c r="L8" s="122" t="s">
        <v>171</v>
      </c>
      <c r="M8" s="120">
        <v>14.61</v>
      </c>
      <c r="N8" s="120">
        <v>5.22</v>
      </c>
      <c r="O8" s="120">
        <v>843.96</v>
      </c>
      <c r="P8" s="120">
        <v>5.17</v>
      </c>
      <c r="Q8" s="120">
        <v>13.2</v>
      </c>
      <c r="S8" s="393"/>
      <c r="T8" s="393"/>
      <c r="U8" s="393"/>
    </row>
    <row r="9" spans="1:21" ht="13.9" x14ac:dyDescent="0.4">
      <c r="A9" s="122" t="s">
        <v>172</v>
      </c>
      <c r="B9" s="119">
        <f t="shared" ref="B9:B18" si="6">+B8</f>
        <v>150</v>
      </c>
      <c r="C9" s="120">
        <f t="shared" si="1"/>
        <v>13.88</v>
      </c>
      <c r="D9" s="120">
        <f t="shared" si="2"/>
        <v>4.24</v>
      </c>
      <c r="E9" s="120">
        <f t="shared" si="3"/>
        <v>492.5</v>
      </c>
      <c r="F9" s="119">
        <f t="shared" ref="F9:F18" si="7">+F8</f>
        <v>50</v>
      </c>
      <c r="G9" s="120">
        <f t="shared" si="4"/>
        <v>4.26</v>
      </c>
      <c r="H9" s="120">
        <f t="shared" si="5"/>
        <v>7.62</v>
      </c>
      <c r="K9" s="401"/>
      <c r="L9" s="122" t="s">
        <v>172</v>
      </c>
      <c r="M9" s="120">
        <v>13.88</v>
      </c>
      <c r="N9" s="120">
        <v>4.24</v>
      </c>
      <c r="O9" s="120">
        <v>492.5</v>
      </c>
      <c r="P9" s="120">
        <v>4.26</v>
      </c>
      <c r="Q9" s="120">
        <v>7.62</v>
      </c>
      <c r="S9" s="136" t="s">
        <v>310</v>
      </c>
    </row>
    <row r="10" spans="1:21" x14ac:dyDescent="0.35">
      <c r="A10" s="122" t="s">
        <v>173</v>
      </c>
      <c r="B10" s="119">
        <f t="shared" si="6"/>
        <v>150</v>
      </c>
      <c r="C10" s="120">
        <f t="shared" si="1"/>
        <v>7.14</v>
      </c>
      <c r="D10" s="120">
        <f t="shared" si="2"/>
        <v>3.69</v>
      </c>
      <c r="E10" s="120">
        <f t="shared" si="3"/>
        <v>285.63</v>
      </c>
      <c r="F10" s="119">
        <f t="shared" si="7"/>
        <v>50</v>
      </c>
      <c r="G10" s="120">
        <f t="shared" si="4"/>
        <v>3.71</v>
      </c>
      <c r="H10" s="120">
        <f t="shared" si="5"/>
        <v>6.37</v>
      </c>
      <c r="K10" s="401"/>
      <c r="L10" s="122" t="s">
        <v>173</v>
      </c>
      <c r="M10" s="120">
        <v>7.14</v>
      </c>
      <c r="N10" s="120">
        <v>3.69</v>
      </c>
      <c r="O10" s="120">
        <v>285.63</v>
      </c>
      <c r="P10" s="120">
        <v>3.71</v>
      </c>
      <c r="Q10" s="120">
        <v>6.37</v>
      </c>
      <c r="S10" s="400" t="s">
        <v>332</v>
      </c>
      <c r="T10" s="400"/>
      <c r="U10" s="400"/>
    </row>
    <row r="11" spans="1:21" x14ac:dyDescent="0.35">
      <c r="A11" s="122" t="s">
        <v>174</v>
      </c>
      <c r="B11" s="119">
        <f t="shared" si="6"/>
        <v>150</v>
      </c>
      <c r="C11" s="120">
        <f t="shared" si="1"/>
        <v>8.09</v>
      </c>
      <c r="D11" s="120">
        <f t="shared" si="2"/>
        <v>3.44</v>
      </c>
      <c r="E11" s="120">
        <f t="shared" si="3"/>
        <v>991.98</v>
      </c>
      <c r="F11" s="119">
        <f t="shared" si="7"/>
        <v>50</v>
      </c>
      <c r="G11" s="120">
        <f t="shared" si="4"/>
        <v>3.25</v>
      </c>
      <c r="H11" s="120">
        <f t="shared" si="5"/>
        <v>10.98</v>
      </c>
      <c r="K11" s="401"/>
      <c r="L11" s="122" t="s">
        <v>174</v>
      </c>
      <c r="M11" s="120">
        <v>8.09</v>
      </c>
      <c r="N11" s="120">
        <v>3.44</v>
      </c>
      <c r="O11" s="120">
        <v>991.98</v>
      </c>
      <c r="P11" s="120">
        <v>3.25</v>
      </c>
      <c r="Q11" s="120">
        <v>10.98</v>
      </c>
      <c r="S11" s="400"/>
      <c r="T11" s="400"/>
      <c r="U11" s="400"/>
    </row>
    <row r="12" spans="1:21" x14ac:dyDescent="0.35">
      <c r="A12" s="122" t="s">
        <v>175</v>
      </c>
      <c r="B12" s="119">
        <f t="shared" si="6"/>
        <v>150</v>
      </c>
      <c r="C12" s="120">
        <f t="shared" si="1"/>
        <v>23.1</v>
      </c>
      <c r="D12" s="120">
        <f t="shared" si="2"/>
        <v>3.08</v>
      </c>
      <c r="E12" s="120">
        <f t="shared" si="3"/>
        <v>146.91999999999999</v>
      </c>
      <c r="F12" s="119">
        <f t="shared" si="7"/>
        <v>50</v>
      </c>
      <c r="G12" s="120">
        <f t="shared" si="4"/>
        <v>3.07</v>
      </c>
      <c r="H12" s="120">
        <f t="shared" si="5"/>
        <v>14.84</v>
      </c>
      <c r="K12" s="401"/>
      <c r="L12" s="122" t="s">
        <v>175</v>
      </c>
      <c r="M12" s="120">
        <v>23.1</v>
      </c>
      <c r="N12" s="120">
        <v>3.08</v>
      </c>
      <c r="O12" s="120">
        <v>146.91999999999999</v>
      </c>
      <c r="P12" s="120">
        <v>3.07</v>
      </c>
      <c r="Q12" s="120">
        <v>14.84</v>
      </c>
      <c r="S12" s="400"/>
      <c r="T12" s="400"/>
      <c r="U12" s="400"/>
    </row>
    <row r="13" spans="1:21" x14ac:dyDescent="0.35">
      <c r="A13" s="122" t="s">
        <v>176</v>
      </c>
      <c r="B13" s="119">
        <f t="shared" si="6"/>
        <v>150</v>
      </c>
      <c r="C13" s="120">
        <f t="shared" si="1"/>
        <v>10.76</v>
      </c>
      <c r="D13" s="120">
        <f t="shared" si="2"/>
        <v>1.48</v>
      </c>
      <c r="E13" s="120">
        <f t="shared" si="3"/>
        <v>789.16</v>
      </c>
      <c r="F13" s="119">
        <f t="shared" si="7"/>
        <v>50</v>
      </c>
      <c r="G13" s="120">
        <f t="shared" si="4"/>
        <v>1.48</v>
      </c>
      <c r="H13" s="120">
        <f t="shared" si="5"/>
        <v>15.46</v>
      </c>
      <c r="K13" s="401"/>
      <c r="L13" s="122" t="s">
        <v>176</v>
      </c>
      <c r="M13" s="120">
        <v>10.76</v>
      </c>
      <c r="N13" s="120">
        <v>1.48</v>
      </c>
      <c r="O13" s="120">
        <v>789.16</v>
      </c>
      <c r="P13" s="120">
        <v>1.48</v>
      </c>
      <c r="Q13" s="120">
        <v>15.46</v>
      </c>
      <c r="S13" s="400" t="s">
        <v>334</v>
      </c>
      <c r="T13" s="400"/>
      <c r="U13" s="400"/>
    </row>
    <row r="14" spans="1:21" x14ac:dyDescent="0.35">
      <c r="A14" s="122" t="s">
        <v>177</v>
      </c>
      <c r="B14" s="119">
        <f t="shared" si="6"/>
        <v>150</v>
      </c>
      <c r="C14" s="120">
        <f t="shared" si="1"/>
        <v>7.36</v>
      </c>
      <c r="D14" s="120">
        <f t="shared" si="2"/>
        <v>2.23</v>
      </c>
      <c r="E14" s="120">
        <f t="shared" si="3"/>
        <v>1378.1</v>
      </c>
      <c r="F14" s="119">
        <f t="shared" si="7"/>
        <v>50</v>
      </c>
      <c r="G14" s="120">
        <f t="shared" si="4"/>
        <v>2.23</v>
      </c>
      <c r="H14" s="120">
        <f t="shared" si="5"/>
        <v>13.25</v>
      </c>
      <c r="K14" s="401"/>
      <c r="L14" s="122" t="s">
        <v>177</v>
      </c>
      <c r="M14" s="120">
        <v>7.36</v>
      </c>
      <c r="N14" s="120">
        <v>2.23</v>
      </c>
      <c r="O14" s="120">
        <v>1378.1</v>
      </c>
      <c r="P14" s="120">
        <v>2.23</v>
      </c>
      <c r="Q14" s="120">
        <v>13.25</v>
      </c>
      <c r="S14" s="400"/>
      <c r="T14" s="400"/>
      <c r="U14" s="400"/>
    </row>
    <row r="15" spans="1:21" x14ac:dyDescent="0.35">
      <c r="A15" s="122" t="s">
        <v>178</v>
      </c>
      <c r="B15" s="119">
        <f t="shared" si="6"/>
        <v>150</v>
      </c>
      <c r="C15" s="120">
        <f t="shared" si="1"/>
        <v>14.68</v>
      </c>
      <c r="D15" s="120">
        <f t="shared" si="2"/>
        <v>5.57</v>
      </c>
      <c r="E15" s="120">
        <f t="shared" si="3"/>
        <v>1012.21</v>
      </c>
      <c r="F15" s="119">
        <f t="shared" si="7"/>
        <v>50</v>
      </c>
      <c r="G15" s="120">
        <f t="shared" si="4"/>
        <v>5.67</v>
      </c>
      <c r="H15" s="120">
        <f t="shared" si="5"/>
        <v>13.42</v>
      </c>
      <c r="K15" s="401"/>
      <c r="L15" s="122" t="s">
        <v>178</v>
      </c>
      <c r="M15" s="120">
        <v>14.68</v>
      </c>
      <c r="N15" s="120">
        <v>5.57</v>
      </c>
      <c r="O15" s="120">
        <v>1012.21</v>
      </c>
      <c r="P15" s="120">
        <v>5.67</v>
      </c>
      <c r="Q15" s="120">
        <v>13.42</v>
      </c>
      <c r="S15" s="400"/>
      <c r="T15" s="400"/>
      <c r="U15" s="400"/>
    </row>
    <row r="16" spans="1:21" x14ac:dyDescent="0.35">
      <c r="A16" s="122" t="s">
        <v>179</v>
      </c>
      <c r="B16" s="119">
        <f t="shared" si="6"/>
        <v>150</v>
      </c>
      <c r="C16" s="120">
        <f t="shared" si="1"/>
        <v>29.11</v>
      </c>
      <c r="D16" s="120">
        <f t="shared" si="2"/>
        <v>11.28</v>
      </c>
      <c r="E16" s="120">
        <f t="shared" si="3"/>
        <v>1449.58</v>
      </c>
      <c r="F16" s="119">
        <f t="shared" si="7"/>
        <v>50</v>
      </c>
      <c r="G16" s="120">
        <f t="shared" si="4"/>
        <v>11.28</v>
      </c>
      <c r="H16" s="120">
        <f t="shared" si="5"/>
        <v>23.24</v>
      </c>
      <c r="K16" s="401"/>
      <c r="L16" s="122" t="s">
        <v>179</v>
      </c>
      <c r="M16" s="120">
        <v>29.11</v>
      </c>
      <c r="N16" s="120">
        <v>11.28</v>
      </c>
      <c r="O16" s="120">
        <v>1449.58</v>
      </c>
      <c r="P16" s="120">
        <v>11.28</v>
      </c>
      <c r="Q16" s="120">
        <v>23.24</v>
      </c>
      <c r="S16" s="400"/>
      <c r="T16" s="400"/>
      <c r="U16" s="400"/>
    </row>
    <row r="17" spans="1:17" x14ac:dyDescent="0.35">
      <c r="A17" s="122" t="s">
        <v>180</v>
      </c>
      <c r="B17" s="119">
        <f t="shared" si="6"/>
        <v>150</v>
      </c>
      <c r="C17" s="120">
        <f t="shared" si="1"/>
        <v>47.74</v>
      </c>
      <c r="D17" s="120">
        <f t="shared" si="2"/>
        <v>10.23</v>
      </c>
      <c r="E17" s="120">
        <f t="shared" si="3"/>
        <v>2360.08</v>
      </c>
      <c r="F17" s="119">
        <f t="shared" si="7"/>
        <v>50</v>
      </c>
      <c r="G17" s="120">
        <f t="shared" si="4"/>
        <v>9.4700000000000006</v>
      </c>
      <c r="H17" s="120">
        <f t="shared" si="5"/>
        <v>26.43</v>
      </c>
      <c r="K17" s="401"/>
      <c r="L17" s="122" t="s">
        <v>180</v>
      </c>
      <c r="M17" s="120">
        <v>47.74</v>
      </c>
      <c r="N17" s="120">
        <v>10.23</v>
      </c>
      <c r="O17" s="120">
        <v>2360.08</v>
      </c>
      <c r="P17" s="120">
        <v>9.4700000000000006</v>
      </c>
      <c r="Q17" s="120">
        <v>26.43</v>
      </c>
    </row>
    <row r="18" spans="1:17" x14ac:dyDescent="0.35">
      <c r="A18" s="122" t="s">
        <v>181</v>
      </c>
      <c r="B18" s="119">
        <f t="shared" si="6"/>
        <v>150</v>
      </c>
      <c r="C18" s="120">
        <f t="shared" si="1"/>
        <v>13.01</v>
      </c>
      <c r="D18" s="120">
        <f t="shared" si="2"/>
        <v>8.9</v>
      </c>
      <c r="E18" s="120">
        <f t="shared" si="3"/>
        <v>363.11</v>
      </c>
      <c r="F18" s="119">
        <f t="shared" si="7"/>
        <v>50</v>
      </c>
      <c r="G18" s="120">
        <f t="shared" si="4"/>
        <v>8.9</v>
      </c>
      <c r="H18" s="120">
        <f t="shared" si="5"/>
        <v>14.73</v>
      </c>
      <c r="K18" s="401"/>
      <c r="L18" s="122" t="s">
        <v>181</v>
      </c>
      <c r="M18" s="120">
        <v>13.01</v>
      </c>
      <c r="N18" s="120">
        <v>8.9</v>
      </c>
      <c r="O18" s="120">
        <v>363.11</v>
      </c>
      <c r="P18" s="120">
        <v>8.9</v>
      </c>
      <c r="Q18" s="120">
        <v>14.73</v>
      </c>
    </row>
    <row r="19" spans="1:17" x14ac:dyDescent="0.35">
      <c r="K19" s="401"/>
      <c r="L19" s="118" t="s">
        <v>268</v>
      </c>
      <c r="M19" s="189">
        <f>AVERAGE(M7:M18)</f>
        <v>17.565000000000001</v>
      </c>
      <c r="N19" s="189">
        <f>AVERAGE(N7:N18)</f>
        <v>5.328333333333334</v>
      </c>
      <c r="O19" s="189">
        <f>MAX(O7:O18)</f>
        <v>2360.08</v>
      </c>
      <c r="P19" s="189">
        <f>AVERAGE(P7:P18)</f>
        <v>5.2558333333333334</v>
      </c>
      <c r="Q19" s="189">
        <f>MAX(Q7:Q18)</f>
        <v>26.43</v>
      </c>
    </row>
    <row r="21" spans="1:17" ht="27.75" x14ac:dyDescent="0.35">
      <c r="K21" s="117">
        <f>+A6</f>
        <v>2022</v>
      </c>
      <c r="L21" s="117" t="s">
        <v>266</v>
      </c>
      <c r="M21" s="110" t="s">
        <v>330</v>
      </c>
      <c r="N21" s="110" t="s">
        <v>328</v>
      </c>
      <c r="O21" s="110" t="s">
        <v>331</v>
      </c>
      <c r="P21" s="123" t="s">
        <v>168</v>
      </c>
      <c r="Q21" s="123" t="s">
        <v>169</v>
      </c>
    </row>
    <row r="22" spans="1:17" x14ac:dyDescent="0.35">
      <c r="K22" s="401" t="s">
        <v>115</v>
      </c>
      <c r="L22" s="122" t="s">
        <v>170</v>
      </c>
      <c r="M22" s="120"/>
      <c r="N22" s="120"/>
      <c r="O22" s="120"/>
      <c r="P22" s="120"/>
      <c r="Q22" s="120"/>
    </row>
    <row r="23" spans="1:17" x14ac:dyDescent="0.35">
      <c r="K23" s="401"/>
      <c r="L23" s="122" t="s">
        <v>171</v>
      </c>
      <c r="M23" s="120"/>
      <c r="N23" s="120"/>
      <c r="O23" s="120"/>
      <c r="P23" s="120"/>
      <c r="Q23" s="120"/>
    </row>
    <row r="24" spans="1:17" x14ac:dyDescent="0.35">
      <c r="K24" s="401"/>
      <c r="L24" s="122" t="s">
        <v>172</v>
      </c>
      <c r="M24" s="120"/>
      <c r="N24" s="120"/>
      <c r="O24" s="120"/>
      <c r="P24" s="120"/>
      <c r="Q24" s="120"/>
    </row>
    <row r="25" spans="1:17" x14ac:dyDescent="0.35">
      <c r="K25" s="401"/>
      <c r="L25" s="122" t="s">
        <v>173</v>
      </c>
      <c r="M25" s="120"/>
      <c r="N25" s="120"/>
      <c r="O25" s="120"/>
      <c r="P25" s="120"/>
      <c r="Q25" s="120"/>
    </row>
    <row r="26" spans="1:17" x14ac:dyDescent="0.35">
      <c r="K26" s="401"/>
      <c r="L26" s="122" t="s">
        <v>174</v>
      </c>
      <c r="M26" s="120"/>
      <c r="N26" s="120"/>
      <c r="O26" s="120"/>
      <c r="P26" s="120"/>
      <c r="Q26" s="120"/>
    </row>
    <row r="27" spans="1:17" x14ac:dyDescent="0.35">
      <c r="K27" s="401"/>
      <c r="L27" s="122" t="s">
        <v>175</v>
      </c>
      <c r="M27" s="120"/>
      <c r="N27" s="120"/>
      <c r="O27" s="120"/>
      <c r="P27" s="120"/>
      <c r="Q27" s="120"/>
    </row>
    <row r="28" spans="1:17" x14ac:dyDescent="0.35">
      <c r="K28" s="401"/>
      <c r="L28" s="122" t="s">
        <v>176</v>
      </c>
      <c r="M28" s="120"/>
      <c r="N28" s="120"/>
      <c r="O28" s="120"/>
      <c r="P28" s="120"/>
      <c r="Q28" s="120"/>
    </row>
    <row r="29" spans="1:17" x14ac:dyDescent="0.35">
      <c r="K29" s="401"/>
      <c r="L29" s="122" t="s">
        <v>177</v>
      </c>
      <c r="M29" s="120"/>
      <c r="N29" s="120"/>
      <c r="O29" s="120"/>
      <c r="P29" s="120"/>
      <c r="Q29" s="120"/>
    </row>
    <row r="30" spans="1:17" x14ac:dyDescent="0.35">
      <c r="K30" s="401"/>
      <c r="L30" s="122" t="s">
        <v>178</v>
      </c>
      <c r="M30" s="120"/>
      <c r="N30" s="120"/>
      <c r="O30" s="120"/>
      <c r="P30" s="120"/>
      <c r="Q30" s="120"/>
    </row>
    <row r="31" spans="1:17" x14ac:dyDescent="0.35">
      <c r="K31" s="401"/>
      <c r="L31" s="122" t="s">
        <v>179</v>
      </c>
      <c r="M31" s="120"/>
      <c r="N31" s="120"/>
      <c r="O31" s="120"/>
      <c r="P31" s="120"/>
      <c r="Q31" s="120"/>
    </row>
    <row r="32" spans="1:17" x14ac:dyDescent="0.35">
      <c r="K32" s="401"/>
      <c r="L32" s="122" t="s">
        <v>180</v>
      </c>
      <c r="M32" s="120"/>
      <c r="N32" s="120"/>
      <c r="O32" s="120"/>
      <c r="P32" s="120"/>
      <c r="Q32" s="120"/>
    </row>
    <row r="33" spans="1:17" x14ac:dyDescent="0.35">
      <c r="K33" s="401"/>
      <c r="L33" s="122" t="s">
        <v>181</v>
      </c>
      <c r="M33" s="120"/>
      <c r="N33" s="120"/>
      <c r="O33" s="120"/>
      <c r="P33" s="120"/>
      <c r="Q33" s="120"/>
    </row>
    <row r="34" spans="1:17" x14ac:dyDescent="0.35">
      <c r="K34" s="401"/>
      <c r="L34" s="118" t="s">
        <v>268</v>
      </c>
      <c r="M34" s="118" t="e">
        <f>AVERAGE(M22:M33)</f>
        <v>#DIV/0!</v>
      </c>
      <c r="N34" s="118"/>
      <c r="O34" s="118">
        <f>MAX(O22:O33)</f>
        <v>0</v>
      </c>
      <c r="P34" s="118" t="e">
        <f>AVERAGE(P22:P33)</f>
        <v>#DIV/0!</v>
      </c>
      <c r="Q34" s="118">
        <f>MAX(Q22:Q33)</f>
        <v>0</v>
      </c>
    </row>
    <row r="36" spans="1:17" ht="27.75" x14ac:dyDescent="0.35">
      <c r="K36" s="117">
        <f>+A6</f>
        <v>2022</v>
      </c>
      <c r="L36" s="117" t="s">
        <v>266</v>
      </c>
      <c r="M36" s="110" t="s">
        <v>330</v>
      </c>
      <c r="N36" s="110" t="s">
        <v>328</v>
      </c>
      <c r="O36" s="110" t="s">
        <v>331</v>
      </c>
      <c r="P36" s="123" t="s">
        <v>168</v>
      </c>
      <c r="Q36" s="123" t="s">
        <v>169</v>
      </c>
    </row>
    <row r="37" spans="1:17" x14ac:dyDescent="0.35">
      <c r="K37" s="401" t="s">
        <v>116</v>
      </c>
      <c r="L37" s="122" t="s">
        <v>170</v>
      </c>
      <c r="M37" s="120"/>
      <c r="N37" s="120"/>
      <c r="O37" s="120"/>
      <c r="P37" s="120"/>
      <c r="Q37" s="120"/>
    </row>
    <row r="38" spans="1:17" x14ac:dyDescent="0.35">
      <c r="K38" s="401"/>
      <c r="L38" s="122" t="s">
        <v>171</v>
      </c>
      <c r="M38" s="120"/>
      <c r="N38" s="120"/>
      <c r="O38" s="120"/>
      <c r="P38" s="120"/>
      <c r="Q38" s="120"/>
    </row>
    <row r="39" spans="1:17" x14ac:dyDescent="0.35">
      <c r="K39" s="401"/>
      <c r="L39" s="122" t="s">
        <v>172</v>
      </c>
      <c r="M39" s="120"/>
      <c r="N39" s="120"/>
      <c r="O39" s="120"/>
      <c r="P39" s="120"/>
      <c r="Q39" s="120"/>
    </row>
    <row r="40" spans="1:17" x14ac:dyDescent="0.35">
      <c r="K40" s="401"/>
      <c r="L40" s="122" t="s">
        <v>173</v>
      </c>
      <c r="M40" s="120"/>
      <c r="N40" s="120"/>
      <c r="O40" s="120"/>
      <c r="P40" s="120"/>
      <c r="Q40" s="120"/>
    </row>
    <row r="41" spans="1:17" x14ac:dyDescent="0.35">
      <c r="K41" s="401"/>
      <c r="L41" s="122" t="s">
        <v>174</v>
      </c>
      <c r="M41" s="120"/>
      <c r="N41" s="120"/>
      <c r="O41" s="120"/>
      <c r="P41" s="120"/>
      <c r="Q41" s="120"/>
    </row>
    <row r="42" spans="1:17" x14ac:dyDescent="0.35">
      <c r="K42" s="401"/>
      <c r="L42" s="122" t="s">
        <v>175</v>
      </c>
      <c r="M42" s="120"/>
      <c r="N42" s="120"/>
      <c r="O42" s="120"/>
      <c r="P42" s="120"/>
      <c r="Q42" s="120"/>
    </row>
    <row r="43" spans="1:17" x14ac:dyDescent="0.35">
      <c r="K43" s="401"/>
      <c r="L43" s="122" t="s">
        <v>176</v>
      </c>
      <c r="M43" s="120"/>
      <c r="N43" s="120"/>
      <c r="O43" s="120"/>
      <c r="P43" s="120"/>
      <c r="Q43" s="120"/>
    </row>
    <row r="44" spans="1:17" x14ac:dyDescent="0.35">
      <c r="K44" s="401"/>
      <c r="L44" s="122" t="s">
        <v>177</v>
      </c>
      <c r="M44" s="120"/>
      <c r="N44" s="120"/>
      <c r="O44" s="120"/>
      <c r="P44" s="120"/>
      <c r="Q44" s="120"/>
    </row>
    <row r="45" spans="1:17" x14ac:dyDescent="0.35">
      <c r="K45" s="401"/>
      <c r="L45" s="122" t="s">
        <v>178</v>
      </c>
      <c r="M45" s="120"/>
      <c r="N45" s="120"/>
      <c r="O45" s="120"/>
      <c r="P45" s="120"/>
      <c r="Q45" s="120"/>
    </row>
    <row r="46" spans="1:17" x14ac:dyDescent="0.35">
      <c r="K46" s="401"/>
      <c r="L46" s="122" t="s">
        <v>179</v>
      </c>
      <c r="M46" s="120"/>
      <c r="N46" s="120"/>
      <c r="O46" s="120"/>
      <c r="P46" s="120"/>
      <c r="Q46" s="120"/>
    </row>
    <row r="47" spans="1:17" x14ac:dyDescent="0.35">
      <c r="K47" s="401"/>
      <c r="L47" s="122" t="s">
        <v>180</v>
      </c>
      <c r="M47" s="120"/>
      <c r="N47" s="120"/>
      <c r="O47" s="120"/>
      <c r="P47" s="120"/>
      <c r="Q47" s="120"/>
    </row>
    <row r="48" spans="1:17" ht="13.9" x14ac:dyDescent="0.35">
      <c r="A48" s="413" t="s">
        <v>210</v>
      </c>
      <c r="B48" s="414"/>
      <c r="C48" s="414"/>
      <c r="D48" s="414"/>
      <c r="E48" s="414"/>
      <c r="F48" s="414"/>
      <c r="G48" s="414"/>
      <c r="H48" s="415"/>
      <c r="K48" s="401"/>
      <c r="L48" s="122" t="s">
        <v>181</v>
      </c>
      <c r="M48" s="120"/>
      <c r="N48" s="120"/>
      <c r="O48" s="120"/>
      <c r="P48" s="120"/>
      <c r="Q48" s="120"/>
    </row>
    <row r="49" spans="1:17" x14ac:dyDescent="0.35">
      <c r="A49" s="416" t="s">
        <v>335</v>
      </c>
      <c r="B49" s="417"/>
      <c r="C49" s="417"/>
      <c r="D49" s="417"/>
      <c r="E49" s="417"/>
      <c r="F49" s="417"/>
      <c r="G49" s="417"/>
      <c r="H49" s="418"/>
      <c r="K49" s="401"/>
      <c r="L49" s="118" t="s">
        <v>268</v>
      </c>
      <c r="M49" s="118" t="e">
        <f>AVERAGE(M37:M48)</f>
        <v>#DIV/0!</v>
      </c>
      <c r="N49" s="118"/>
      <c r="O49" s="118">
        <f>MAX(O37:O48)</f>
        <v>0</v>
      </c>
      <c r="P49" s="118" t="e">
        <f>AVERAGE(P37:P48)</f>
        <v>#DIV/0!</v>
      </c>
      <c r="Q49" s="118">
        <f>MAX(Q37:Q48)</f>
        <v>0</v>
      </c>
    </row>
    <row r="50" spans="1:17" x14ac:dyDescent="0.35">
      <c r="A50" s="419"/>
      <c r="B50" s="420"/>
      <c r="C50" s="420"/>
      <c r="D50" s="420"/>
      <c r="E50" s="420"/>
      <c r="F50" s="420"/>
      <c r="G50" s="420"/>
      <c r="H50" s="421"/>
    </row>
    <row r="51" spans="1:17" ht="27.75" x14ac:dyDescent="0.35">
      <c r="A51" s="419"/>
      <c r="B51" s="420"/>
      <c r="C51" s="420"/>
      <c r="D51" s="420"/>
      <c r="E51" s="420"/>
      <c r="F51" s="420"/>
      <c r="G51" s="420"/>
      <c r="H51" s="421"/>
      <c r="K51" s="117">
        <f>+A6</f>
        <v>2022</v>
      </c>
      <c r="L51" s="117" t="s">
        <v>266</v>
      </c>
      <c r="M51" s="110" t="s">
        <v>330</v>
      </c>
      <c r="N51" s="110" t="s">
        <v>328</v>
      </c>
      <c r="O51" s="110" t="s">
        <v>331</v>
      </c>
      <c r="P51" s="123" t="s">
        <v>168</v>
      </c>
      <c r="Q51" s="123" t="s">
        <v>169</v>
      </c>
    </row>
    <row r="52" spans="1:17" x14ac:dyDescent="0.35">
      <c r="A52" s="422"/>
      <c r="B52" s="423"/>
      <c r="C52" s="423"/>
      <c r="D52" s="423"/>
      <c r="E52" s="423"/>
      <c r="F52" s="423"/>
      <c r="G52" s="423"/>
      <c r="H52" s="424"/>
      <c r="K52" s="401" t="s">
        <v>117</v>
      </c>
      <c r="L52" s="122" t="s">
        <v>170</v>
      </c>
      <c r="M52" s="120"/>
      <c r="N52" s="120"/>
      <c r="O52" s="120"/>
      <c r="P52" s="120"/>
      <c r="Q52" s="120"/>
    </row>
    <row r="53" spans="1:17" x14ac:dyDescent="0.35">
      <c r="K53" s="401"/>
      <c r="L53" s="122" t="s">
        <v>171</v>
      </c>
      <c r="M53" s="120"/>
      <c r="N53" s="120"/>
      <c r="O53" s="120"/>
      <c r="P53" s="120"/>
      <c r="Q53" s="120"/>
    </row>
    <row r="54" spans="1:17" x14ac:dyDescent="0.35">
      <c r="K54" s="401"/>
      <c r="L54" s="122" t="s">
        <v>174</v>
      </c>
      <c r="M54" s="120"/>
      <c r="N54" s="120"/>
      <c r="O54" s="120"/>
      <c r="P54" s="120"/>
      <c r="Q54" s="120"/>
    </row>
    <row r="55" spans="1:17" x14ac:dyDescent="0.35">
      <c r="K55" s="401"/>
      <c r="L55" s="122" t="s">
        <v>175</v>
      </c>
      <c r="M55" s="120"/>
      <c r="N55" s="120"/>
      <c r="O55" s="120"/>
      <c r="P55" s="120"/>
      <c r="Q55" s="120"/>
    </row>
    <row r="56" spans="1:17" x14ac:dyDescent="0.35">
      <c r="K56" s="401"/>
      <c r="L56" s="122" t="s">
        <v>176</v>
      </c>
      <c r="M56" s="120"/>
      <c r="N56" s="120"/>
      <c r="O56" s="120"/>
      <c r="P56" s="120"/>
      <c r="Q56" s="120"/>
    </row>
    <row r="57" spans="1:17" x14ac:dyDescent="0.35">
      <c r="K57" s="401"/>
      <c r="L57" s="122" t="s">
        <v>177</v>
      </c>
      <c r="M57" s="120"/>
      <c r="N57" s="120"/>
      <c r="O57" s="120"/>
      <c r="P57" s="120"/>
      <c r="Q57" s="120"/>
    </row>
    <row r="58" spans="1:17" x14ac:dyDescent="0.35">
      <c r="K58" s="401"/>
      <c r="L58" s="122" t="s">
        <v>178</v>
      </c>
      <c r="M58" s="120"/>
      <c r="N58" s="120"/>
      <c r="O58" s="120"/>
      <c r="P58" s="120"/>
      <c r="Q58" s="120"/>
    </row>
    <row r="59" spans="1:17" x14ac:dyDescent="0.35">
      <c r="K59" s="401"/>
      <c r="L59" s="122" t="s">
        <v>179</v>
      </c>
      <c r="M59" s="120"/>
      <c r="N59" s="120"/>
      <c r="O59" s="120"/>
      <c r="P59" s="120"/>
      <c r="Q59" s="120"/>
    </row>
    <row r="60" spans="1:17" x14ac:dyDescent="0.35">
      <c r="K60" s="401"/>
      <c r="L60" s="122" t="s">
        <v>180</v>
      </c>
      <c r="M60" s="120"/>
      <c r="N60" s="120"/>
      <c r="O60" s="120"/>
      <c r="P60" s="120"/>
      <c r="Q60" s="120"/>
    </row>
    <row r="61" spans="1:17" x14ac:dyDescent="0.35">
      <c r="K61" s="401"/>
      <c r="L61" s="122" t="s">
        <v>181</v>
      </c>
      <c r="M61" s="120"/>
      <c r="N61" s="120"/>
      <c r="O61" s="120"/>
      <c r="P61" s="120"/>
      <c r="Q61" s="120"/>
    </row>
    <row r="62" spans="1:17" x14ac:dyDescent="0.35">
      <c r="K62" s="401"/>
      <c r="L62" s="118" t="s">
        <v>268</v>
      </c>
      <c r="M62" s="118" t="e">
        <f>AVERAGE(M52:M61)</f>
        <v>#DIV/0!</v>
      </c>
      <c r="N62" s="118"/>
      <c r="O62" s="118">
        <f>MAX(O52:O61)</f>
        <v>0</v>
      </c>
      <c r="P62" s="118" t="e">
        <f>AVERAGE(P52:P61)</f>
        <v>#DIV/0!</v>
      </c>
      <c r="Q62" s="118">
        <f>MAX(Q52:Q61)</f>
        <v>0</v>
      </c>
    </row>
    <row r="64" spans="1:17" ht="27.75" x14ac:dyDescent="0.35">
      <c r="K64" s="117">
        <f>+A6</f>
        <v>2022</v>
      </c>
      <c r="L64" s="117" t="s">
        <v>266</v>
      </c>
      <c r="M64" s="110" t="s">
        <v>330</v>
      </c>
      <c r="N64" s="110" t="s">
        <v>328</v>
      </c>
      <c r="O64" s="110" t="s">
        <v>331</v>
      </c>
      <c r="P64" s="123" t="s">
        <v>168</v>
      </c>
      <c r="Q64" s="123" t="s">
        <v>169</v>
      </c>
    </row>
    <row r="65" spans="11:17" x14ac:dyDescent="0.35">
      <c r="K65" s="401" t="s">
        <v>118</v>
      </c>
      <c r="L65" s="122" t="s">
        <v>170</v>
      </c>
      <c r="M65" s="120"/>
      <c r="N65" s="120"/>
      <c r="O65" s="120"/>
      <c r="P65" s="120"/>
      <c r="Q65" s="120"/>
    </row>
    <row r="66" spans="11:17" x14ac:dyDescent="0.35">
      <c r="K66" s="401"/>
      <c r="L66" s="122" t="s">
        <v>171</v>
      </c>
      <c r="M66" s="120"/>
      <c r="N66" s="120"/>
      <c r="O66" s="120"/>
      <c r="P66" s="120"/>
      <c r="Q66" s="120"/>
    </row>
    <row r="67" spans="11:17" x14ac:dyDescent="0.35">
      <c r="K67" s="401"/>
      <c r="L67" s="122" t="s">
        <v>172</v>
      </c>
      <c r="M67" s="120"/>
      <c r="N67" s="120"/>
      <c r="O67" s="120"/>
      <c r="P67" s="120"/>
      <c r="Q67" s="120"/>
    </row>
    <row r="68" spans="11:17" x14ac:dyDescent="0.35">
      <c r="K68" s="401"/>
      <c r="L68" s="122" t="s">
        <v>173</v>
      </c>
      <c r="M68" s="120"/>
      <c r="N68" s="120"/>
      <c r="O68" s="120"/>
      <c r="P68" s="120"/>
      <c r="Q68" s="120"/>
    </row>
    <row r="69" spans="11:17" x14ac:dyDescent="0.35">
      <c r="K69" s="401"/>
      <c r="L69" s="122" t="s">
        <v>174</v>
      </c>
      <c r="M69" s="120"/>
      <c r="N69" s="120"/>
      <c r="O69" s="120"/>
      <c r="P69" s="120"/>
      <c r="Q69" s="120"/>
    </row>
    <row r="70" spans="11:17" x14ac:dyDescent="0.35">
      <c r="K70" s="401"/>
      <c r="L70" s="122" t="s">
        <v>175</v>
      </c>
      <c r="M70" s="120"/>
      <c r="N70" s="120"/>
      <c r="O70" s="120"/>
      <c r="P70" s="120"/>
      <c r="Q70" s="120"/>
    </row>
    <row r="71" spans="11:17" x14ac:dyDescent="0.35">
      <c r="K71" s="401"/>
      <c r="L71" s="122" t="s">
        <v>176</v>
      </c>
      <c r="M71" s="120"/>
      <c r="N71" s="120"/>
      <c r="O71" s="120"/>
      <c r="P71" s="120"/>
      <c r="Q71" s="120"/>
    </row>
    <row r="72" spans="11:17" x14ac:dyDescent="0.35">
      <c r="K72" s="401"/>
      <c r="L72" s="122" t="s">
        <v>177</v>
      </c>
      <c r="M72" s="120"/>
      <c r="N72" s="120"/>
      <c r="O72" s="120"/>
      <c r="P72" s="120"/>
      <c r="Q72" s="120"/>
    </row>
    <row r="73" spans="11:17" x14ac:dyDescent="0.35">
      <c r="K73" s="401"/>
      <c r="L73" s="122" t="s">
        <v>178</v>
      </c>
      <c r="M73" s="120"/>
      <c r="N73" s="120"/>
      <c r="O73" s="120"/>
      <c r="P73" s="120"/>
      <c r="Q73" s="120"/>
    </row>
    <row r="74" spans="11:17" x14ac:dyDescent="0.35">
      <c r="K74" s="401"/>
      <c r="L74" s="122" t="s">
        <v>179</v>
      </c>
      <c r="M74" s="120"/>
      <c r="N74" s="120"/>
      <c r="O74" s="120"/>
      <c r="P74" s="120"/>
      <c r="Q74" s="120"/>
    </row>
    <row r="75" spans="11:17" x14ac:dyDescent="0.35">
      <c r="K75" s="401"/>
      <c r="L75" s="122" t="s">
        <v>180</v>
      </c>
      <c r="M75" s="120"/>
      <c r="N75" s="120"/>
      <c r="O75" s="120"/>
      <c r="P75" s="120"/>
      <c r="Q75" s="120"/>
    </row>
    <row r="76" spans="11:17" x14ac:dyDescent="0.35">
      <c r="K76" s="401"/>
      <c r="L76" s="122" t="s">
        <v>181</v>
      </c>
      <c r="M76" s="120"/>
      <c r="N76" s="120"/>
      <c r="O76" s="120"/>
      <c r="P76" s="120"/>
      <c r="Q76" s="120"/>
    </row>
    <row r="77" spans="11:17" x14ac:dyDescent="0.35">
      <c r="K77" s="401"/>
      <c r="L77" s="118" t="s">
        <v>268</v>
      </c>
      <c r="M77" s="118" t="e">
        <f>AVERAGE(M65:M76)</f>
        <v>#DIV/0!</v>
      </c>
      <c r="N77" s="118"/>
      <c r="O77" s="118">
        <f>MAX(O65:O76)</f>
        <v>0</v>
      </c>
      <c r="P77" s="118" t="e">
        <f>AVERAGE(P65:P76)</f>
        <v>#DIV/0!</v>
      </c>
      <c r="Q77" s="118">
        <f>MAX(Q65:Q76)</f>
        <v>0</v>
      </c>
    </row>
  </sheetData>
  <mergeCells count="13">
    <mergeCell ref="S4:U8"/>
    <mergeCell ref="S10:U12"/>
    <mergeCell ref="S13:U16"/>
    <mergeCell ref="K65:K77"/>
    <mergeCell ref="B5:E5"/>
    <mergeCell ref="F5:H5"/>
    <mergeCell ref="K5:Q5"/>
    <mergeCell ref="K7:K19"/>
    <mergeCell ref="K22:K34"/>
    <mergeCell ref="K37:K49"/>
    <mergeCell ref="A48:H48"/>
    <mergeCell ref="A49:H52"/>
    <mergeCell ref="K52:K62"/>
  </mergeCells>
  <pageMargins left="0.7" right="0.7" top="0.75" bottom="0.75" header="0.3" footer="0.3"/>
  <pageSetup paperSize="9" scale="75" fitToHeight="0" orientation="portrait" r:id="rId1"/>
  <headerFooter scaleWithDoc="0">
    <oddFooter>&amp;C&amp;"Arial,Regular"Page &amp;P</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662745e8-e224-48e8-a2e3-254862b8c2f5">
      <Value>6</Value>
      <Value>10</Value>
      <Value>9</Value>
      <Value>8</Value>
      <Value>7</Value>
    </TaxCatchAll>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haredContentType xmlns="Microsoft.SharePoint.Taxonomy.ContentTypeSync" SourceId="d1117845-93f6-4da3-abaa-fcb4fa669c78" ContentTypeId="0x010100A5BF1C78D9F64B679A5EBDE1C6598EBC01" PreviousValue="false"/>
</file>

<file path=customXml/itemProps1.xml><?xml version="1.0" encoding="utf-8"?>
<ds:datastoreItem xmlns:ds="http://schemas.openxmlformats.org/officeDocument/2006/customXml" ds:itemID="{03A65312-EDD8-4ED5-85CD-21EC9D2BFEF5}">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b8b8c229-ec64-45ad-8eeb-a9d457b10f85"/>
    <ds:schemaRef ds:uri="095fbd9b-5ea9-4472-b66c-6fcd5f429104"/>
    <ds:schemaRef ds:uri="http://www.w3.org/XML/1998/namespace"/>
    <ds:schemaRef ds:uri="http://purl.org/dc/dcmitype/"/>
  </ds:schemaRefs>
</ds:datastoreItem>
</file>

<file path=customXml/itemProps2.xml><?xml version="1.0" encoding="utf-8"?>
<ds:datastoreItem xmlns:ds="http://schemas.openxmlformats.org/officeDocument/2006/customXml" ds:itemID="{130E79B3-286C-4594-AC93-4243D3FE78E7}">
  <ds:schemaRefs>
    <ds:schemaRef ds:uri="http://schemas.microsoft.com/sharepoint/v3/contenttype/forms"/>
  </ds:schemaRefs>
</ds:datastoreItem>
</file>

<file path=customXml/itemProps3.xml><?xml version="1.0" encoding="utf-8"?>
<ds:datastoreItem xmlns:ds="http://schemas.openxmlformats.org/officeDocument/2006/customXml" ds:itemID="{079D1AB7-EA79-420C-A725-34DFF9DA6723}"/>
</file>

<file path=customXml/itemProps4.xml><?xml version="1.0" encoding="utf-8"?>
<ds:datastoreItem xmlns:ds="http://schemas.openxmlformats.org/officeDocument/2006/customXml" ds:itemID="{F28FE0C8-D330-43C8-9629-4246C9956BFD}"/>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21</vt:i4>
      </vt:variant>
      <vt:variant>
        <vt:lpstr>Named Ranges</vt:lpstr>
      </vt:variant>
      <vt:variant>
        <vt:i4>21</vt:i4>
      </vt:variant>
    </vt:vector>
  </HeadingPairs>
  <TitlesOfParts>
    <vt:vector size="42" baseType="lpstr">
      <vt:lpstr>Cover Page</vt:lpstr>
      <vt:lpstr>Contents</vt:lpstr>
      <vt:lpstr>Facility Info</vt:lpstr>
      <vt:lpstr>Operational Data</vt:lpstr>
      <vt:lpstr>Operational Summary</vt:lpstr>
      <vt:lpstr>Perf. Form 1</vt:lpstr>
      <vt:lpstr>Energy Form 1</vt:lpstr>
      <vt:lpstr>Permit Compliance</vt:lpstr>
      <vt:lpstr>Improvements</vt:lpstr>
      <vt:lpstr>Public Liasion</vt:lpstr>
      <vt:lpstr>CO2 N2O</vt:lpstr>
      <vt:lpstr>Residue Quality </vt:lpstr>
      <vt:lpstr>Water</vt:lpstr>
      <vt:lpstr>Air (periodic)</vt:lpstr>
      <vt:lpstr>Air (CEMS)</vt:lpstr>
      <vt:lpstr>HCl</vt:lpstr>
      <vt:lpstr>SO2</vt:lpstr>
      <vt:lpstr>NOx</vt:lpstr>
      <vt:lpstr>TOC</vt:lpstr>
      <vt:lpstr>Particulates</vt:lpstr>
      <vt:lpstr>CO 95% 10 min</vt:lpstr>
      <vt:lpstr>'Air (CEMS)'!Print_Area</vt:lpstr>
      <vt:lpstr>'Air (periodic)'!Print_Area</vt:lpstr>
      <vt:lpstr>'CO 95% 10 min'!Print_Area</vt:lpstr>
      <vt:lpstr>'CO2 N2O'!Print_Area</vt:lpstr>
      <vt:lpstr>Contents!Print_Area</vt:lpstr>
      <vt:lpstr>'Cover Page'!Print_Area</vt:lpstr>
      <vt:lpstr>'Energy Form 1'!Print_Area</vt:lpstr>
      <vt:lpstr>'Facility Info'!Print_Area</vt:lpstr>
      <vt:lpstr>HCl!Print_Area</vt:lpstr>
      <vt:lpstr>Improvements!Print_Area</vt:lpstr>
      <vt:lpstr>NOx!Print_Area</vt:lpstr>
      <vt:lpstr>'Operational Data'!Print_Area</vt:lpstr>
      <vt:lpstr>'Operational Summary'!Print_Area</vt:lpstr>
      <vt:lpstr>Particulates!Print_Area</vt:lpstr>
      <vt:lpstr>'Perf. Form 1'!Print_Area</vt:lpstr>
      <vt:lpstr>'Permit Compliance'!Print_Area</vt:lpstr>
      <vt:lpstr>'Public Liasion'!Print_Area</vt:lpstr>
      <vt:lpstr>'Residue Quality '!Print_Area</vt:lpstr>
      <vt:lpstr>'SO2'!Print_Area</vt:lpstr>
      <vt:lpstr>TOC!Print_Area</vt:lpstr>
      <vt:lpstr>Water!Print_Area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Jonas</dc:creator>
  <cp:lastModifiedBy>Philpin, Jon</cp:lastModifiedBy>
  <cp:lastPrinted>2023-01-27T21:39:53Z</cp:lastPrinted>
  <dcterms:created xsi:type="dcterms:W3CDTF">2019-04-02T06:44:55Z</dcterms:created>
  <dcterms:modified xsi:type="dcterms:W3CDTF">2023-02-20T16:11:14Z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MediaServiceImageTags">
    <vt:lpwstr/>
  </property>
  <property fmtid="{D5CDD505-2E9C-101B-9397-08002B2CF9AE}" pid="4" name="InformationType">
    <vt:lpwstr/>
  </property>
  <property fmtid="{D5CDD505-2E9C-101B-9397-08002B2CF9AE}" pid="5" name="Distribution">
    <vt:lpwstr>9;#Internal EA|b77da37e-7166-4741-8c12-4679faab22d9</vt:lpwstr>
  </property>
  <property fmtid="{D5CDD505-2E9C-101B-9397-08002B2CF9AE}" pid="6" name="HOCopyrightLevel">
    <vt:lpwstr>7;#Crown|69589897-2828-4761-976e-717fd8e631c9</vt:lpwstr>
  </property>
  <property fmtid="{D5CDD505-2E9C-101B-9397-08002B2CF9AE}" pid="7" name="HOGovernmentSecurityClassification">
    <vt:lpwstr>6;#Official|14c80daa-741b-422c-9722-f71693c9ede4</vt:lpwstr>
  </property>
  <property fmtid="{D5CDD505-2E9C-101B-9397-08002B2CF9AE}" pid="8" name="HOSiteType">
    <vt:lpwstr>10;#Community|144ac7d7-0b9a-42f9-9385-2935294b6de3</vt:lpwstr>
  </property>
  <property fmtid="{D5CDD505-2E9C-101B-9397-08002B2CF9AE}" pid="9" name="OrganisationalUnit">
    <vt:lpwstr>8;#EA|d5f78ddb-b1b6-4328-9877-d7e3ed06fdac</vt:lpwstr>
  </property>
</Properties>
</file>