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omments3.xml" ContentType="application/vnd.openxmlformats-officedocument.spreadsheetml.comments+xml"/>
  <Override PartName="/xl/charts/chart2.xml" ContentType="application/vnd.openxmlformats-officedocument.drawingml.chart+xml"/>
  <Override PartName="/xl/drawings/drawing8.xml" ContentType="application/vnd.openxmlformats-officedocument.drawing+xml"/>
  <Override PartName="/xl/comments4.xml" ContentType="application/vnd.openxmlformats-officedocument.spreadsheetml.comments+xml"/>
  <Override PartName="/xl/charts/chart3.xml" ContentType="application/vnd.openxmlformats-officedocument.drawingml.chart+xml"/>
  <Override PartName="/xl/drawings/drawing9.xml" ContentType="application/vnd.openxmlformats-officedocument.drawing+xml"/>
  <Override PartName="/xl/charts/chart4.xml" ContentType="application/vnd.openxmlformats-officedocument.drawingml.chart+xml"/>
  <Override PartName="/xl/drawings/drawing10.xml" ContentType="application/vnd.openxmlformats-officedocument.drawing+xml"/>
  <Override PartName="/xl/charts/chart5.xml" ContentType="application/vnd.openxmlformats-officedocument.drawingml.chart+xml"/>
  <Override PartName="/xl/drawings/drawing11.xml" ContentType="application/vnd.openxmlformats-officedocument.drawing+xml"/>
  <Override PartName="/xl/charts/chart6.xml" ContentType="application/vnd.openxmlformats-officedocument.drawingml.chart+xml"/>
  <Override PartName="/xl/drawings/drawing12.xml" ContentType="application/vnd.openxmlformats-officedocument.drawing+xml"/>
  <Override PartName="/xl/charts/chart7.xml" ContentType="application/vnd.openxmlformats-officedocument.drawingml.chart+xml"/>
  <Override PartName="/xl/drawings/drawing13.xml" ContentType="application/vnd.openxmlformats-officedocument.drawing+xml"/>
  <Override PartName="/xl/charts/chart8.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2"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defra.sharepoint.com/sites/Community2454/Data/Annual Reports/2022/West Midlands/"/>
    </mc:Choice>
  </mc:AlternateContent>
  <xr:revisionPtr revIDLastSave="0" documentId="13_ncr:1_{9F84CB4D-4C88-4E8A-9A6C-D94727157551}" xr6:coauthVersionLast="47" xr6:coauthVersionMax="47" xr10:uidLastSave="{00000000-0000-0000-0000-000000000000}"/>
  <bookViews>
    <workbookView xWindow="-108" yWindow="-108" windowWidth="23256" windowHeight="12576" tabRatio="900" xr2:uid="{3F3C8112-C3B3-4052-887E-23EB10996A2E}"/>
  </bookViews>
  <sheets>
    <sheet name="Cover Page" sheetId="2" r:id="rId1"/>
    <sheet name="Contents" sheetId="3" r:id="rId2"/>
    <sheet name="Facility Info" sheetId="4" r:id="rId3"/>
    <sheet name="Operational Data" sheetId="6" r:id="rId4"/>
    <sheet name="Operational Summary" sheetId="5" r:id="rId5"/>
    <sheet name="Perf. Form 1" sheetId="7" r:id="rId6"/>
    <sheet name="Waste R1" sheetId="32" r:id="rId7"/>
    <sheet name="Raw Materials WURM1" sheetId="33" r:id="rId8"/>
    <sheet name="Energy Form 1" sheetId="8" r:id="rId9"/>
    <sheet name="Permit Compliance" sheetId="9" r:id="rId10"/>
    <sheet name="Improvements" sheetId="10" r:id="rId11"/>
    <sheet name="Public Liasion" sheetId="11" r:id="rId12"/>
    <sheet name="Residue Quality " sheetId="21" r:id="rId13"/>
    <sheet name="Water" sheetId="22" r:id="rId14"/>
    <sheet name="Air (periodic)" sheetId="23" r:id="rId15"/>
    <sheet name="Air (CEMS)" sheetId="24" r:id="rId16"/>
    <sheet name="HCl" sheetId="13" r:id="rId17"/>
    <sheet name="SO2" sheetId="25" r:id="rId18"/>
    <sheet name="NOx" sheetId="26" r:id="rId19"/>
    <sheet name="TOC" sheetId="27" r:id="rId20"/>
    <sheet name="Particulates" sheetId="28" r:id="rId21"/>
    <sheet name="CO 0.5hourly" sheetId="29" r:id="rId22"/>
    <sheet name="CO 95% 10 min" sheetId="30" r:id="rId23"/>
    <sheet name="NH3" sheetId="31" r:id="rId24"/>
  </sheets>
  <definedNames>
    <definedName name="_xlnm.Print_Area" localSheetId="15">'Air (CEMS)'!$A$1:$M$31</definedName>
    <definedName name="_xlnm.Print_Area" localSheetId="14">'Air (periodic)'!$A$1:$J$41</definedName>
    <definedName name="_xlnm.Print_Area" localSheetId="21">'CO 0.5hourly'!$A$1:$G$52</definedName>
    <definedName name="_xlnm.Print_Area" localSheetId="22">'CO 95% 10 min'!$A$1:$H$52</definedName>
    <definedName name="_xlnm.Print_Area" localSheetId="1">Contents!$A$1:$J$47</definedName>
    <definedName name="_xlnm.Print_Area" localSheetId="0">'Cover Page'!$A$1:$J$55</definedName>
    <definedName name="_xlnm.Print_Area" localSheetId="8">'Energy Form 1'!$A$1:$I$27</definedName>
    <definedName name="_xlnm.Print_Area" localSheetId="2">'Facility Info'!$A$1:$I$54</definedName>
    <definedName name="_xlnm.Print_Area" localSheetId="16">HCl!$A$1:$G$52</definedName>
    <definedName name="_xlnm.Print_Area" localSheetId="10">Improvements!$A$1:$J$48</definedName>
    <definedName name="_xlnm.Print_Area" localSheetId="23">'NH3'!$A$1:$G$52</definedName>
    <definedName name="_xlnm.Print_Area" localSheetId="18">NOx!$A$1:$G$52</definedName>
    <definedName name="_xlnm.Print_Area" localSheetId="3">'Operational Data'!$A$1:$H$62</definedName>
    <definedName name="_xlnm.Print_Area" localSheetId="4">'Operational Summary'!$A$1:$I$52</definedName>
    <definedName name="_xlnm.Print_Area" localSheetId="20">Particulates!$A$1:$G$52</definedName>
    <definedName name="_xlnm.Print_Area" localSheetId="5">'Perf. Form 1'!$A$1:$J$51</definedName>
    <definedName name="_xlnm.Print_Area" localSheetId="9">'Permit Compliance'!$A$1:$J$43</definedName>
    <definedName name="_xlnm.Print_Area" localSheetId="11">'Public Liasion'!$A$1:$J$29</definedName>
    <definedName name="_xlnm.Print_Area" localSheetId="7">'Raw Materials WURM1'!$A$1:$I$28</definedName>
    <definedName name="_xlnm.Print_Area" localSheetId="12">'Residue Quality '!$A$1:$G$45</definedName>
    <definedName name="_xlnm.Print_Area" localSheetId="17">'SO2'!$A$1:$G$52</definedName>
    <definedName name="_xlnm.Print_Area" localSheetId="19">TOC!$A$1:$G$52</definedName>
    <definedName name="_xlnm.Print_Area" localSheetId="6">'Waste R1'!$A$1:$I$29</definedName>
    <definedName name="_xlnm.Print_Area" localSheetId="13">Water!$A$1:$J$34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6" i="6" l="1"/>
  <c r="E25" i="24" l="1"/>
  <c r="D25" i="24"/>
  <c r="F8" i="29"/>
  <c r="G8" i="29"/>
  <c r="F9" i="29"/>
  <c r="G9" i="29"/>
  <c r="F10" i="29"/>
  <c r="G10" i="29"/>
  <c r="F11" i="29"/>
  <c r="G11" i="29"/>
  <c r="F12" i="29"/>
  <c r="G12" i="29"/>
  <c r="F13" i="29"/>
  <c r="G13" i="29"/>
  <c r="F14" i="29"/>
  <c r="G14" i="29"/>
  <c r="F15" i="29"/>
  <c r="G15" i="29"/>
  <c r="F16" i="29"/>
  <c r="G16" i="29"/>
  <c r="F17" i="29"/>
  <c r="G17" i="29"/>
  <c r="F18" i="29"/>
  <c r="G18" i="29"/>
  <c r="G7" i="29"/>
  <c r="F7" i="29"/>
  <c r="D7" i="29"/>
  <c r="D8" i="29"/>
  <c r="D9" i="29"/>
  <c r="D10" i="29"/>
  <c r="D11" i="29"/>
  <c r="D12" i="29"/>
  <c r="D13" i="29"/>
  <c r="D14" i="29"/>
  <c r="D15" i="29"/>
  <c r="D16" i="29"/>
  <c r="D17" i="29"/>
  <c r="D18" i="29"/>
  <c r="C8" i="29"/>
  <c r="C9" i="29"/>
  <c r="C10" i="29"/>
  <c r="C11" i="29"/>
  <c r="C12" i="29"/>
  <c r="C13" i="29"/>
  <c r="C14" i="29"/>
  <c r="C15" i="29"/>
  <c r="C16" i="29"/>
  <c r="C17" i="29"/>
  <c r="C18" i="29"/>
  <c r="C7" i="29"/>
  <c r="J6" i="13"/>
  <c r="L19" i="13"/>
  <c r="M19" i="13"/>
  <c r="N19" i="13"/>
  <c r="O19" i="13"/>
  <c r="C21" i="6" l="1"/>
  <c r="H41" i="6" l="1"/>
  <c r="F7" i="25"/>
  <c r="O19" i="25"/>
  <c r="N19" i="25"/>
  <c r="M19" i="25"/>
  <c r="L19" i="25"/>
  <c r="C7" i="30"/>
  <c r="E8" i="30"/>
  <c r="E9" i="30"/>
  <c r="E10" i="30"/>
  <c r="E11" i="30"/>
  <c r="E12" i="30"/>
  <c r="E13" i="30"/>
  <c r="E14" i="30"/>
  <c r="E15" i="30"/>
  <c r="E16" i="30"/>
  <c r="E17" i="30"/>
  <c r="E18" i="30"/>
  <c r="E7" i="30"/>
  <c r="M19" i="30"/>
  <c r="O19" i="30"/>
  <c r="C8" i="30"/>
  <c r="C9" i="30"/>
  <c r="C10" i="30"/>
  <c r="C11" i="30"/>
  <c r="C12" i="30"/>
  <c r="C13" i="30"/>
  <c r="C14" i="30"/>
  <c r="C15" i="30"/>
  <c r="C16" i="30"/>
  <c r="C17" i="30"/>
  <c r="C18" i="30"/>
  <c r="N19" i="26"/>
  <c r="O19" i="26"/>
  <c r="E26" i="24"/>
  <c r="F17" i="26"/>
  <c r="N14" i="31"/>
  <c r="F14" i="31"/>
  <c r="N15" i="31"/>
  <c r="F15" i="31" s="1"/>
  <c r="F11" i="28"/>
  <c r="F8" i="28"/>
  <c r="F8" i="27"/>
  <c r="F9" i="27"/>
  <c r="F10" i="27"/>
  <c r="F7" i="28"/>
  <c r="G7" i="28"/>
  <c r="G8" i="28"/>
  <c r="F9" i="28"/>
  <c r="G9" i="28"/>
  <c r="F10" i="28"/>
  <c r="G10" i="28"/>
  <c r="G11" i="28"/>
  <c r="F12" i="28"/>
  <c r="G12" i="28"/>
  <c r="F13" i="28"/>
  <c r="G13" i="28"/>
  <c r="F14" i="28"/>
  <c r="G14" i="28"/>
  <c r="F15" i="28"/>
  <c r="G15" i="28"/>
  <c r="C7" i="28"/>
  <c r="D7" i="28"/>
  <c r="C8" i="28"/>
  <c r="D8" i="28"/>
  <c r="C9" i="28"/>
  <c r="D9" i="28"/>
  <c r="C10" i="28"/>
  <c r="D10" i="28"/>
  <c r="C11" i="28"/>
  <c r="D11" i="28"/>
  <c r="C12" i="28"/>
  <c r="D12" i="28"/>
  <c r="C13" i="28"/>
  <c r="D13" i="28"/>
  <c r="C14" i="28"/>
  <c r="D14" i="28"/>
  <c r="C15" i="28"/>
  <c r="D15" i="28"/>
  <c r="F7" i="31"/>
  <c r="G7" i="31"/>
  <c r="F8" i="31"/>
  <c r="G8" i="31"/>
  <c r="F9" i="31"/>
  <c r="G9" i="31"/>
  <c r="F10" i="31"/>
  <c r="G10" i="31"/>
  <c r="F11" i="31"/>
  <c r="G11" i="31"/>
  <c r="F12" i="31"/>
  <c r="G12" i="31"/>
  <c r="F13" i="31"/>
  <c r="G13" i="31"/>
  <c r="G14" i="31"/>
  <c r="G15" i="31"/>
  <c r="C7" i="31"/>
  <c r="D7" i="31"/>
  <c r="C8" i="31"/>
  <c r="D8" i="31"/>
  <c r="C9" i="31"/>
  <c r="D9" i="31"/>
  <c r="C10" i="31"/>
  <c r="D10" i="31"/>
  <c r="C11" i="31"/>
  <c r="D11" i="31"/>
  <c r="C12" i="31"/>
  <c r="D12" i="31"/>
  <c r="C13" i="31"/>
  <c r="D13" i="31"/>
  <c r="C14" i="31"/>
  <c r="D14" i="31"/>
  <c r="C15" i="31"/>
  <c r="D15" i="31"/>
  <c r="F7" i="27"/>
  <c r="G7" i="27"/>
  <c r="G8" i="27"/>
  <c r="G9" i="27"/>
  <c r="G10" i="27"/>
  <c r="F11" i="27"/>
  <c r="G11" i="27"/>
  <c r="F12" i="27"/>
  <c r="G12" i="27"/>
  <c r="F13" i="27"/>
  <c r="G13" i="27"/>
  <c r="F14" i="27"/>
  <c r="G14" i="27"/>
  <c r="F15" i="27"/>
  <c r="G15" i="27"/>
  <c r="C7" i="27"/>
  <c r="D7" i="27"/>
  <c r="C8" i="27"/>
  <c r="D8" i="27"/>
  <c r="C9" i="27"/>
  <c r="D9" i="27"/>
  <c r="C10" i="27"/>
  <c r="D10" i="27"/>
  <c r="C11" i="27"/>
  <c r="D11" i="27"/>
  <c r="C12" i="27"/>
  <c r="D12" i="27"/>
  <c r="C13" i="27"/>
  <c r="D13" i="27"/>
  <c r="C14" i="27"/>
  <c r="D14" i="27"/>
  <c r="C15" i="27"/>
  <c r="D15" i="27"/>
  <c r="G7" i="25"/>
  <c r="F8" i="25"/>
  <c r="G8" i="25"/>
  <c r="F9" i="25"/>
  <c r="G9" i="25"/>
  <c r="F10" i="25"/>
  <c r="G10" i="25"/>
  <c r="F11" i="25"/>
  <c r="G11" i="25"/>
  <c r="F12" i="25"/>
  <c r="G12" i="25"/>
  <c r="F13" i="25"/>
  <c r="G13" i="25"/>
  <c r="F14" i="25"/>
  <c r="G14" i="25"/>
  <c r="F15" i="25"/>
  <c r="G15" i="25"/>
  <c r="C7" i="25"/>
  <c r="D7" i="25"/>
  <c r="C8" i="25"/>
  <c r="D8" i="25"/>
  <c r="C9" i="25"/>
  <c r="D9" i="25"/>
  <c r="C10" i="25"/>
  <c r="D10" i="25"/>
  <c r="C11" i="25"/>
  <c r="D11" i="25"/>
  <c r="C12" i="25"/>
  <c r="D12" i="25"/>
  <c r="C13" i="25"/>
  <c r="D13" i="25"/>
  <c r="C14" i="25"/>
  <c r="D14" i="25"/>
  <c r="C15" i="25"/>
  <c r="D15" i="25"/>
  <c r="F7" i="13"/>
  <c r="G7" i="13"/>
  <c r="F8" i="13"/>
  <c r="G8" i="13"/>
  <c r="F9" i="13"/>
  <c r="G9" i="13"/>
  <c r="F10" i="13"/>
  <c r="G10" i="13"/>
  <c r="F11" i="13"/>
  <c r="G11" i="13"/>
  <c r="F12" i="13"/>
  <c r="G12" i="13"/>
  <c r="F13" i="13"/>
  <c r="G13" i="13"/>
  <c r="F14" i="13"/>
  <c r="G14" i="13"/>
  <c r="F15" i="13"/>
  <c r="G15" i="13"/>
  <c r="C7" i="13"/>
  <c r="D7" i="13"/>
  <c r="C8" i="13"/>
  <c r="D8" i="13"/>
  <c r="C9" i="13"/>
  <c r="D9" i="13"/>
  <c r="C10" i="13"/>
  <c r="D10" i="13"/>
  <c r="C11" i="13"/>
  <c r="D11" i="13"/>
  <c r="C12" i="13"/>
  <c r="D12" i="13"/>
  <c r="C13" i="13"/>
  <c r="D13" i="13"/>
  <c r="C14" i="13"/>
  <c r="D14" i="13"/>
  <c r="C15" i="13"/>
  <c r="D15" i="13"/>
  <c r="H7" i="30"/>
  <c r="H8" i="30"/>
  <c r="H9" i="30"/>
  <c r="H10" i="30"/>
  <c r="H11" i="30"/>
  <c r="H12" i="30"/>
  <c r="H13" i="30"/>
  <c r="H14" i="30"/>
  <c r="H15" i="30"/>
  <c r="G7" i="30"/>
  <c r="G8" i="30"/>
  <c r="G9" i="30"/>
  <c r="G10" i="30"/>
  <c r="G11" i="30"/>
  <c r="G12" i="30"/>
  <c r="G13" i="30"/>
  <c r="G14" i="30"/>
  <c r="G15" i="30"/>
  <c r="D7" i="30"/>
  <c r="D8" i="30"/>
  <c r="D9" i="30"/>
  <c r="D10" i="30"/>
  <c r="D11" i="30"/>
  <c r="D12" i="30"/>
  <c r="D13" i="30"/>
  <c r="D14" i="30"/>
  <c r="D15" i="30"/>
  <c r="G7" i="26"/>
  <c r="G8" i="26"/>
  <c r="G9" i="26"/>
  <c r="G10" i="26"/>
  <c r="G11" i="26"/>
  <c r="G12" i="26"/>
  <c r="G13" i="26"/>
  <c r="G14" i="26"/>
  <c r="G15" i="26"/>
  <c r="F7" i="26"/>
  <c r="F8" i="26"/>
  <c r="F9" i="26"/>
  <c r="F10" i="26"/>
  <c r="F11" i="26"/>
  <c r="F12" i="26"/>
  <c r="F13" i="26"/>
  <c r="F14" i="26"/>
  <c r="F15" i="26"/>
  <c r="D7" i="26"/>
  <c r="D8" i="26"/>
  <c r="D9" i="26"/>
  <c r="D10" i="26"/>
  <c r="D11" i="26"/>
  <c r="D12" i="26"/>
  <c r="D13" i="26"/>
  <c r="D14" i="26"/>
  <c r="D15" i="26"/>
  <c r="C7" i="26"/>
  <c r="C8" i="26"/>
  <c r="C9" i="26"/>
  <c r="C10" i="26"/>
  <c r="C11" i="26"/>
  <c r="C12" i="26"/>
  <c r="C13" i="26"/>
  <c r="C14" i="26"/>
  <c r="C15" i="26"/>
  <c r="C16" i="26"/>
  <c r="D16" i="26"/>
  <c r="C17" i="26"/>
  <c r="D17" i="26"/>
  <c r="C18" i="26"/>
  <c r="D18" i="26"/>
  <c r="F16" i="26"/>
  <c r="G16" i="26"/>
  <c r="G17" i="26"/>
  <c r="F18" i="26"/>
  <c r="G18" i="26"/>
  <c r="F25" i="23"/>
  <c r="F26" i="23"/>
  <c r="F27" i="23"/>
  <c r="F28" i="23"/>
  <c r="F29" i="23"/>
  <c r="F30" i="23"/>
  <c r="F31" i="23"/>
  <c r="F32" i="23"/>
  <c r="F33" i="23"/>
  <c r="F34" i="23"/>
  <c r="F35" i="23"/>
  <c r="F36" i="23"/>
  <c r="F37" i="23"/>
  <c r="F38" i="23"/>
  <c r="F13" i="23"/>
  <c r="F14" i="23"/>
  <c r="F15" i="23"/>
  <c r="F16" i="23"/>
  <c r="F17" i="23"/>
  <c r="F18" i="23"/>
  <c r="F19" i="23"/>
  <c r="F20" i="23"/>
  <c r="F21" i="23"/>
  <c r="F22" i="23"/>
  <c r="F23" i="23"/>
  <c r="F24" i="23"/>
  <c r="F12" i="23"/>
  <c r="H50" i="6"/>
  <c r="F18" i="6"/>
  <c r="B5" i="33" l="1"/>
  <c r="A3" i="33"/>
  <c r="F15" i="32"/>
  <c r="F16" i="32" s="1"/>
  <c r="F13" i="32"/>
  <c r="F12" i="32"/>
  <c r="F11" i="32"/>
  <c r="B5" i="32"/>
  <c r="A3" i="32"/>
  <c r="G55" i="6"/>
  <c r="F14" i="32" l="1"/>
  <c r="F16" i="31" l="1"/>
  <c r="G16" i="31"/>
  <c r="F17" i="31"/>
  <c r="G17" i="31"/>
  <c r="F18" i="31"/>
  <c r="G18" i="31"/>
  <c r="C16" i="31"/>
  <c r="D16" i="31"/>
  <c r="C17" i="31"/>
  <c r="D17" i="31"/>
  <c r="C18" i="31"/>
  <c r="D18" i="31"/>
  <c r="D26" i="24"/>
  <c r="N19" i="30"/>
  <c r="G16" i="30"/>
  <c r="H16" i="30"/>
  <c r="G17" i="30"/>
  <c r="H17" i="30"/>
  <c r="G18" i="30"/>
  <c r="H18" i="30"/>
  <c r="D16" i="30"/>
  <c r="D17" i="30"/>
  <c r="D18" i="30"/>
  <c r="F16" i="25"/>
  <c r="G16" i="25"/>
  <c r="F17" i="25"/>
  <c r="G17" i="25"/>
  <c r="F18" i="25"/>
  <c r="G18" i="25"/>
  <c r="C16" i="25"/>
  <c r="D16" i="25"/>
  <c r="C17" i="25"/>
  <c r="D17" i="25"/>
  <c r="C18" i="25"/>
  <c r="D18" i="25"/>
  <c r="C17" i="13"/>
  <c r="D17" i="13"/>
  <c r="C18" i="13"/>
  <c r="D18" i="13"/>
  <c r="D16" i="13"/>
  <c r="F17" i="13"/>
  <c r="G17" i="13"/>
  <c r="F18" i="13"/>
  <c r="G18" i="13"/>
  <c r="G16" i="13"/>
  <c r="F16" i="13"/>
  <c r="C16" i="13"/>
  <c r="F17" i="27"/>
  <c r="G17" i="27"/>
  <c r="F18" i="27"/>
  <c r="G18" i="27"/>
  <c r="G16" i="27"/>
  <c r="F16" i="27"/>
  <c r="C17" i="27"/>
  <c r="D17" i="27"/>
  <c r="C18" i="27"/>
  <c r="D18" i="27"/>
  <c r="D16" i="27"/>
  <c r="C16" i="27"/>
  <c r="C17" i="28"/>
  <c r="D17" i="28"/>
  <c r="C18" i="28"/>
  <c r="D18" i="28"/>
  <c r="F17" i="28"/>
  <c r="G17" i="28"/>
  <c r="F18" i="28"/>
  <c r="G18" i="28"/>
  <c r="G16" i="28"/>
  <c r="D16" i="28"/>
  <c r="F16" i="28"/>
  <c r="C16" i="28"/>
  <c r="E33" i="7" l="1"/>
  <c r="G35" i="6" l="1"/>
  <c r="H35" i="6" s="1"/>
  <c r="G36" i="6"/>
  <c r="H36" i="6" s="1"/>
  <c r="I14" i="7" l="1"/>
  <c r="C15" i="6" l="1"/>
  <c r="C18" i="6" s="1"/>
  <c r="H58" i="6" l="1"/>
  <c r="G13" i="6" l="1"/>
  <c r="H13" i="6" s="1"/>
  <c r="G42" i="6"/>
  <c r="H42" i="6" s="1"/>
  <c r="J3" i="31" l="1"/>
  <c r="J3" i="30"/>
  <c r="J3" i="29"/>
  <c r="J3" i="28"/>
  <c r="J3" i="27"/>
  <c r="J3" i="26"/>
  <c r="J3" i="25"/>
  <c r="J3" i="13"/>
  <c r="G16" i="6" l="1"/>
  <c r="G54" i="6" l="1"/>
  <c r="G56" i="6" l="1"/>
  <c r="I42" i="7" s="1"/>
  <c r="G62" i="6"/>
  <c r="G61" i="6"/>
  <c r="G60" i="6"/>
  <c r="C43" i="7" s="1"/>
  <c r="I43" i="7" s="1"/>
  <c r="G58" i="6"/>
  <c r="G50" i="6"/>
  <c r="C42" i="7" s="1"/>
  <c r="G51" i="6"/>
  <c r="G52" i="6"/>
  <c r="G53" i="6"/>
  <c r="G57" i="6"/>
  <c r="H61" i="6" l="1"/>
  <c r="C44" i="7"/>
  <c r="I44" i="7" s="1"/>
  <c r="D15" i="6"/>
  <c r="D18" i="6" s="1"/>
  <c r="E15" i="6"/>
  <c r="E18" i="6" s="1"/>
  <c r="F15" i="6"/>
  <c r="G18" i="6" l="1"/>
  <c r="E1" i="31"/>
  <c r="A1" i="31"/>
  <c r="E1" i="30"/>
  <c r="A1" i="30"/>
  <c r="E1" i="29"/>
  <c r="A1" i="29"/>
  <c r="E1" i="28"/>
  <c r="A1" i="28"/>
  <c r="E1" i="27"/>
  <c r="A1" i="27"/>
  <c r="E1" i="26"/>
  <c r="A1" i="26"/>
  <c r="E1" i="25"/>
  <c r="A1" i="25"/>
  <c r="E1" i="13"/>
  <c r="A1" i="13"/>
  <c r="I1" i="24"/>
  <c r="A1" i="24"/>
  <c r="E1" i="23"/>
  <c r="A1" i="23"/>
  <c r="E1" i="22"/>
  <c r="A1" i="22"/>
  <c r="E1" i="21"/>
  <c r="A1" i="21"/>
  <c r="E1" i="11"/>
  <c r="A1" i="11"/>
  <c r="E1" i="10"/>
  <c r="A1" i="10"/>
  <c r="E1" i="9"/>
  <c r="A1" i="9"/>
  <c r="E1" i="6"/>
  <c r="A1" i="6"/>
  <c r="E1" i="5"/>
  <c r="A1" i="5"/>
  <c r="E1" i="4"/>
  <c r="A1" i="4"/>
  <c r="E1" i="3"/>
  <c r="A1" i="3"/>
  <c r="O79" i="31"/>
  <c r="N79" i="31"/>
  <c r="M79" i="31"/>
  <c r="L79" i="31"/>
  <c r="O64" i="31"/>
  <c r="N64" i="31"/>
  <c r="M64" i="31"/>
  <c r="L64" i="31"/>
  <c r="O49" i="31"/>
  <c r="N49" i="31"/>
  <c r="M49" i="31"/>
  <c r="L49" i="31"/>
  <c r="O34" i="31"/>
  <c r="N34" i="31"/>
  <c r="M34" i="31"/>
  <c r="L34" i="31"/>
  <c r="O19" i="31"/>
  <c r="D27" i="24" s="1"/>
  <c r="N19" i="31"/>
  <c r="E27" i="24" s="1"/>
  <c r="M19" i="31"/>
  <c r="L19" i="31"/>
  <c r="E8" i="31"/>
  <c r="E9" i="31" s="1"/>
  <c r="E10" i="31" s="1"/>
  <c r="E11" i="31" s="1"/>
  <c r="E12" i="31" s="1"/>
  <c r="E13" i="31" s="1"/>
  <c r="E14" i="31" s="1"/>
  <c r="E15" i="31" s="1"/>
  <c r="E16" i="31" s="1"/>
  <c r="E17" i="31" s="1"/>
  <c r="E18" i="31" s="1"/>
  <c r="B8" i="31"/>
  <c r="B9" i="31" s="1"/>
  <c r="B10" i="31" s="1"/>
  <c r="B11" i="31" s="1"/>
  <c r="B12" i="31" s="1"/>
  <c r="B13" i="31" s="1"/>
  <c r="B14" i="31" s="1"/>
  <c r="B15" i="31" s="1"/>
  <c r="B16" i="31" s="1"/>
  <c r="B17" i="31" s="1"/>
  <c r="B18" i="31" s="1"/>
  <c r="A6" i="31"/>
  <c r="J51" i="31" s="1"/>
  <c r="Q79" i="30"/>
  <c r="P79" i="30"/>
  <c r="O79" i="30"/>
  <c r="M79" i="30"/>
  <c r="Q64" i="30"/>
  <c r="P64" i="30"/>
  <c r="O64" i="30"/>
  <c r="M64" i="30"/>
  <c r="Q49" i="30"/>
  <c r="P49" i="30"/>
  <c r="O49" i="30"/>
  <c r="M49" i="30"/>
  <c r="Q34" i="30"/>
  <c r="P34" i="30"/>
  <c r="O34" i="30"/>
  <c r="M34" i="30"/>
  <c r="Q19" i="30"/>
  <c r="D24" i="24" s="1"/>
  <c r="P19" i="30"/>
  <c r="E24" i="24" s="1"/>
  <c r="F8" i="30"/>
  <c r="F9" i="30" s="1"/>
  <c r="F10" i="30" s="1"/>
  <c r="F11" i="30" s="1"/>
  <c r="F12" i="30" s="1"/>
  <c r="F13" i="30" s="1"/>
  <c r="F14" i="30" s="1"/>
  <c r="F15" i="30" s="1"/>
  <c r="F16" i="30" s="1"/>
  <c r="F17" i="30" s="1"/>
  <c r="F18" i="30" s="1"/>
  <c r="B8" i="30"/>
  <c r="B9" i="30" s="1"/>
  <c r="B10" i="30" s="1"/>
  <c r="B11" i="30" s="1"/>
  <c r="B12" i="30" s="1"/>
  <c r="B13" i="30" s="1"/>
  <c r="B14" i="30" s="1"/>
  <c r="B15" i="30" s="1"/>
  <c r="B16" i="30" s="1"/>
  <c r="B17" i="30" s="1"/>
  <c r="B18" i="30" s="1"/>
  <c r="A6" i="30"/>
  <c r="K66" i="30" s="1"/>
  <c r="E8" i="29"/>
  <c r="E9" i="29" s="1"/>
  <c r="E10" i="29" s="1"/>
  <c r="E11" i="29" s="1"/>
  <c r="E12" i="29" s="1"/>
  <c r="E13" i="29" s="1"/>
  <c r="E14" i="29" s="1"/>
  <c r="E15" i="29" s="1"/>
  <c r="E16" i="29" s="1"/>
  <c r="E17" i="29" s="1"/>
  <c r="E18" i="29" s="1"/>
  <c r="B8" i="29"/>
  <c r="B9" i="29" s="1"/>
  <c r="B10" i="29" s="1"/>
  <c r="B11" i="29" s="1"/>
  <c r="B12" i="29" s="1"/>
  <c r="B13" i="29" s="1"/>
  <c r="B14" i="29" s="1"/>
  <c r="B15" i="29" s="1"/>
  <c r="B16" i="29" s="1"/>
  <c r="B17" i="29" s="1"/>
  <c r="B18" i="29" s="1"/>
  <c r="O79" i="29"/>
  <c r="N79" i="29"/>
  <c r="M79" i="29"/>
  <c r="L79" i="29"/>
  <c r="O64" i="29"/>
  <c r="N64" i="29"/>
  <c r="M64" i="29"/>
  <c r="L64" i="29"/>
  <c r="O49" i="29"/>
  <c r="N49" i="29"/>
  <c r="M49" i="29"/>
  <c r="L49" i="29"/>
  <c r="O34" i="29"/>
  <c r="N34" i="29"/>
  <c r="M34" i="29"/>
  <c r="L34" i="29"/>
  <c r="O19" i="29"/>
  <c r="N19" i="29"/>
  <c r="M19" i="29"/>
  <c r="L19" i="29"/>
  <c r="A6" i="29"/>
  <c r="J66" i="29" s="1"/>
  <c r="O79" i="28"/>
  <c r="N79" i="28"/>
  <c r="M79" i="28"/>
  <c r="L79" i="28"/>
  <c r="O64" i="28"/>
  <c r="N64" i="28"/>
  <c r="M64" i="28"/>
  <c r="L64" i="28"/>
  <c r="O49" i="28"/>
  <c r="N49" i="28"/>
  <c r="M49" i="28"/>
  <c r="L49" i="28"/>
  <c r="O34" i="28"/>
  <c r="N34" i="28"/>
  <c r="M34" i="28"/>
  <c r="L34" i="28"/>
  <c r="O19" i="28"/>
  <c r="D16" i="24" s="1"/>
  <c r="N19" i="28"/>
  <c r="E16" i="24" s="1"/>
  <c r="M19" i="28"/>
  <c r="D17" i="24" s="1"/>
  <c r="L19" i="28"/>
  <c r="E17" i="24" s="1"/>
  <c r="A6" i="28"/>
  <c r="J66" i="28" s="1"/>
  <c r="O79" i="27"/>
  <c r="N79" i="27"/>
  <c r="M79" i="27"/>
  <c r="L79" i="27"/>
  <c r="O64" i="27"/>
  <c r="N64" i="27"/>
  <c r="M64" i="27"/>
  <c r="L64" i="27"/>
  <c r="O49" i="27"/>
  <c r="N49" i="27"/>
  <c r="M49" i="27"/>
  <c r="L49" i="27"/>
  <c r="O34" i="27"/>
  <c r="N34" i="27"/>
  <c r="M34" i="27"/>
  <c r="L34" i="27"/>
  <c r="O19" i="27"/>
  <c r="D18" i="24" s="1"/>
  <c r="N19" i="27"/>
  <c r="E18" i="24" s="1"/>
  <c r="M19" i="27"/>
  <c r="D19" i="24" s="1"/>
  <c r="L19" i="27"/>
  <c r="E19" i="24" s="1"/>
  <c r="A6" i="27"/>
  <c r="J66" i="27" s="1"/>
  <c r="O79" i="26"/>
  <c r="N79" i="26"/>
  <c r="M79" i="26"/>
  <c r="L79" i="26"/>
  <c r="O64" i="26"/>
  <c r="N64" i="26"/>
  <c r="M64" i="26"/>
  <c r="L64" i="26"/>
  <c r="O49" i="26"/>
  <c r="N49" i="26"/>
  <c r="M49" i="26"/>
  <c r="L49" i="26"/>
  <c r="O34" i="26"/>
  <c r="N34" i="26"/>
  <c r="M34" i="26"/>
  <c r="L34" i="26"/>
  <c r="D14" i="24"/>
  <c r="E14" i="24"/>
  <c r="M19" i="26"/>
  <c r="D15" i="24" s="1"/>
  <c r="L19" i="26"/>
  <c r="E15" i="24" s="1"/>
  <c r="A6" i="26"/>
  <c r="J66" i="26" s="1"/>
  <c r="O79" i="25"/>
  <c r="N79" i="25"/>
  <c r="M79" i="25"/>
  <c r="L79" i="25"/>
  <c r="O64" i="25"/>
  <c r="N64" i="25"/>
  <c r="M64" i="25"/>
  <c r="L64" i="25"/>
  <c r="O49" i="25"/>
  <c r="N49" i="25"/>
  <c r="M49" i="25"/>
  <c r="L49" i="25"/>
  <c r="O34" i="25"/>
  <c r="N34" i="25"/>
  <c r="M34" i="25"/>
  <c r="L34" i="25"/>
  <c r="D22" i="24"/>
  <c r="E22" i="24"/>
  <c r="D23" i="24"/>
  <c r="E23" i="24"/>
  <c r="A6" i="25"/>
  <c r="J66" i="25" s="1"/>
  <c r="O79" i="13"/>
  <c r="N79" i="13"/>
  <c r="M79" i="13"/>
  <c r="L79" i="13"/>
  <c r="O64" i="13"/>
  <c r="N64" i="13"/>
  <c r="M64" i="13"/>
  <c r="L64" i="13"/>
  <c r="O49" i="13"/>
  <c r="N49" i="13"/>
  <c r="M49" i="13"/>
  <c r="L49" i="13"/>
  <c r="O34" i="13"/>
  <c r="N34" i="13"/>
  <c r="M34" i="13"/>
  <c r="L34" i="13"/>
  <c r="D20" i="24"/>
  <c r="E20" i="24"/>
  <c r="D21" i="24"/>
  <c r="E21" i="24"/>
  <c r="A6" i="13"/>
  <c r="J66" i="13" s="1"/>
  <c r="I11" i="32" l="1"/>
  <c r="I12" i="32"/>
  <c r="D10" i="33"/>
  <c r="I16" i="32"/>
  <c r="I15" i="32"/>
  <c r="I13" i="32"/>
  <c r="I14" i="32"/>
  <c r="H33" i="7"/>
  <c r="J36" i="27"/>
  <c r="J66" i="31"/>
  <c r="J21" i="29"/>
  <c r="J21" i="28"/>
  <c r="J21" i="27"/>
  <c r="J21" i="26"/>
  <c r="J21" i="25"/>
  <c r="J36" i="13"/>
  <c r="J51" i="13"/>
  <c r="J21" i="13"/>
  <c r="J21" i="31"/>
  <c r="J6" i="31"/>
  <c r="J36" i="31"/>
  <c r="K6" i="30"/>
  <c r="K36" i="30"/>
  <c r="K51" i="30"/>
  <c r="K21" i="30"/>
  <c r="J36" i="29"/>
  <c r="J51" i="29"/>
  <c r="J6" i="29"/>
  <c r="J36" i="28"/>
  <c r="J51" i="28"/>
  <c r="J6" i="28"/>
  <c r="J51" i="27"/>
  <c r="J6" i="27"/>
  <c r="J51" i="26"/>
  <c r="J36" i="26"/>
  <c r="J6" i="26"/>
  <c r="J36" i="25"/>
  <c r="J51" i="25"/>
  <c r="J6" i="25"/>
  <c r="D25" i="6"/>
  <c r="E25" i="6"/>
  <c r="F25" i="6"/>
  <c r="C25" i="6"/>
  <c r="B5" i="8"/>
  <c r="A3" i="8"/>
  <c r="A1" i="8"/>
  <c r="E19" i="7"/>
  <c r="G15" i="7"/>
  <c r="B4" i="7"/>
  <c r="A3" i="7"/>
  <c r="A8" i="7"/>
  <c r="H62" i="6"/>
  <c r="H60" i="6"/>
  <c r="B50" i="6"/>
  <c r="G47" i="6"/>
  <c r="G46" i="6"/>
  <c r="G45" i="6"/>
  <c r="G44" i="6"/>
  <c r="G43" i="6"/>
  <c r="D14" i="33" s="1"/>
  <c r="G41" i="6"/>
  <c r="D13" i="33" s="1"/>
  <c r="G40" i="6"/>
  <c r="H40" i="6" s="1"/>
  <c r="G39" i="6"/>
  <c r="D11" i="33" s="1"/>
  <c r="D12" i="33" s="1"/>
  <c r="G34" i="6"/>
  <c r="G33" i="6"/>
  <c r="G32" i="6"/>
  <c r="G31" i="6"/>
  <c r="G27" i="6"/>
  <c r="G26" i="6"/>
  <c r="H26" i="6" s="1"/>
  <c r="G24" i="6"/>
  <c r="D11" i="8" s="1"/>
  <c r="G11" i="8" s="1"/>
  <c r="G23" i="6"/>
  <c r="H23" i="6" s="1"/>
  <c r="G22" i="6"/>
  <c r="D12" i="8" s="1"/>
  <c r="G21" i="6"/>
  <c r="H21" i="6" s="1"/>
  <c r="G17" i="6"/>
  <c r="H17" i="6" s="1"/>
  <c r="G14" i="6"/>
  <c r="G12" i="6"/>
  <c r="H12" i="6" s="1"/>
  <c r="G11" i="6"/>
  <c r="G10" i="6"/>
  <c r="G9" i="6"/>
  <c r="G8" i="6"/>
  <c r="H44" i="6" l="1"/>
  <c r="D15" i="33"/>
  <c r="H15" i="33" s="1"/>
  <c r="H12" i="33"/>
  <c r="H13" i="33"/>
  <c r="H14" i="33"/>
  <c r="H11" i="33"/>
  <c r="H45" i="6"/>
  <c r="D13" i="8"/>
  <c r="H43" i="6"/>
  <c r="E32" i="7"/>
  <c r="H32" i="7" s="1"/>
  <c r="E31" i="7"/>
  <c r="H31" i="7" s="1"/>
  <c r="H39" i="6"/>
  <c r="E29" i="7"/>
  <c r="E30" i="7" s="1"/>
  <c r="H30" i="7" s="1"/>
  <c r="H34" i="6"/>
  <c r="E12" i="7"/>
  <c r="I12" i="7" s="1"/>
  <c r="H33" i="6"/>
  <c r="E13" i="7"/>
  <c r="I13" i="7" s="1"/>
  <c r="H32" i="6"/>
  <c r="G18" i="7"/>
  <c r="H31" i="6"/>
  <c r="E11" i="7"/>
  <c r="D10" i="8"/>
  <c r="H24" i="6"/>
  <c r="D14" i="8"/>
  <c r="G14" i="8" s="1"/>
  <c r="H27" i="6"/>
  <c r="H22" i="6"/>
  <c r="G15" i="6"/>
  <c r="H18" i="6" s="1"/>
  <c r="G25" i="6"/>
  <c r="A27" i="7"/>
  <c r="A39" i="7" s="1"/>
  <c r="H29" i="7" l="1"/>
  <c r="I18" i="7"/>
  <c r="G19" i="7"/>
  <c r="E15" i="7"/>
  <c r="I11" i="7"/>
  <c r="H8" i="6"/>
  <c r="H16" i="6"/>
  <c r="H10" i="6"/>
  <c r="H14" i="6"/>
  <c r="H11" i="6"/>
  <c r="H9" i="6"/>
  <c r="G20" i="7" l="1"/>
  <c r="I19" i="7"/>
  <c r="I15" i="7"/>
  <c r="E20" i="7"/>
  <c r="I20" i="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Jane Hall</author>
  </authors>
  <commentList>
    <comment ref="F11" authorId="0" shapeId="0" xr:uid="{44D4080D-240B-4497-850E-16997DFF1EC4}">
      <text>
        <r>
          <rPr>
            <b/>
            <sz val="9"/>
            <color indexed="81"/>
            <rFont val="Tahoma"/>
            <family val="2"/>
          </rPr>
          <t>Jane Hall:</t>
        </r>
        <r>
          <rPr>
            <sz val="9"/>
            <color indexed="81"/>
            <rFont val="Tahoma"/>
            <family val="2"/>
          </rPr>
          <t xml:space="preserve">
These values are calculated from individual values in table to the right</t>
        </r>
      </text>
    </comment>
    <comment ref="U11" authorId="0" shapeId="0" xr:uid="{5AFFD274-2379-462A-919A-3B57D2147C26}">
      <text>
        <r>
          <rPr>
            <b/>
            <sz val="9"/>
            <color indexed="81"/>
            <rFont val="Tahoma"/>
            <family val="2"/>
          </rPr>
          <t>Jane Hall:</t>
        </r>
        <r>
          <rPr>
            <sz val="9"/>
            <color indexed="81"/>
            <rFont val="Tahoma"/>
            <family val="2"/>
          </rPr>
          <t xml:space="preserve">
Complete each entry from Form A8 for each quarter and each parameter.
If &lt; use value without symbol.
Where multiple results for one parameter or a range was recorded on form A8, use highest value rather than all values.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tc={28D82509-7C5F-44DF-BE04-2BF87E100EC4}</author>
  </authors>
  <commentList>
    <comment ref="E14" authorId="0" shapeId="0" xr:uid="{28D82509-7C5F-44DF-BE04-2BF87E100EC4}">
      <text>
        <t>[Threaded comment]
Your version of Excel allows you to read this threaded comment; however, any edits to it will get removed if the file is opened in a newer version of Excel. Learn more: https://go.microsoft.com/fwlink/?linkid=870924
Comment:
    Suggest this is an average of the max daily mean values to avoid faffing about with the mean of the daily mean.</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Jane Hall</author>
  </authors>
  <commentList>
    <comment ref="A49" authorId="0" shapeId="0" xr:uid="{45F2B9EA-2E7B-41D6-B24E-26013BAD9A2F}">
      <text>
        <r>
          <rPr>
            <b/>
            <sz val="9"/>
            <color indexed="81"/>
            <rFont val="Tahoma"/>
            <family val="2"/>
          </rPr>
          <t>Jane Hall:</t>
        </r>
        <r>
          <rPr>
            <sz val="9"/>
            <color indexed="81"/>
            <rFont val="Tahoma"/>
            <family val="2"/>
          </rPr>
          <t xml:space="preserve">
Was this reported?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Jane Hall</author>
  </authors>
  <commentList>
    <comment ref="J21" authorId="0" shapeId="0" xr:uid="{B8322FA7-A3F8-46C5-A9A5-D83830799731}">
      <text>
        <r>
          <rPr>
            <b/>
            <sz val="9"/>
            <color indexed="81"/>
            <rFont val="Tahoma"/>
            <family val="2"/>
          </rPr>
          <t>Jane Hall:</t>
        </r>
        <r>
          <rPr>
            <sz val="9"/>
            <color indexed="81"/>
            <rFont val="Tahoma"/>
            <family val="2"/>
          </rPr>
          <t xml:space="preserve">
Ignore A2-A5 - only 1 line.</t>
        </r>
      </text>
    </comment>
  </commentList>
</comments>
</file>

<file path=xl/sharedStrings.xml><?xml version="1.0" encoding="utf-8"?>
<sst xmlns="http://schemas.openxmlformats.org/spreadsheetml/2006/main" count="1747" uniqueCount="482">
  <si>
    <t>Add company logo</t>
  </si>
  <si>
    <t xml:space="preserve">Version 20.6 </t>
  </si>
  <si>
    <t>Add photo</t>
  </si>
  <si>
    <t>Notes:</t>
  </si>
  <si>
    <t>This template may require adjustments by individual operators to meet specific reporting requirements as defined in the site Permit(s)</t>
  </si>
  <si>
    <t>Annual Performance Report 2022</t>
  </si>
  <si>
    <t>Permit EPR/XP3730QZ</t>
  </si>
  <si>
    <t>Baddesley EfW Facility</t>
  </si>
  <si>
    <t>Equitix EEEF WTE Baddesley Limited</t>
  </si>
  <si>
    <t>Year:</t>
  </si>
  <si>
    <t>Address:</t>
  </si>
  <si>
    <t>Merevale Lane, Atherstone, Warwickshire, CV9 2LA</t>
  </si>
  <si>
    <t xml:space="preserve">Tel: </t>
  </si>
  <si>
    <t>01827 946317</t>
  </si>
  <si>
    <t xml:space="preserve">Email: </t>
  </si>
  <si>
    <t>Gareth.cullen@kantorenergy.com</t>
  </si>
  <si>
    <t>Prepared by:</t>
  </si>
  <si>
    <t>Tim Stocker</t>
  </si>
  <si>
    <t>Position:</t>
  </si>
  <si>
    <t>Operations Manager</t>
  </si>
  <si>
    <t>Approved by:</t>
  </si>
  <si>
    <t>Gareth Cullen</t>
  </si>
  <si>
    <t xml:space="preserve">Plant Manager </t>
  </si>
  <si>
    <t>Version:</t>
  </si>
  <si>
    <t>Issue Date:</t>
  </si>
  <si>
    <t>Contents</t>
  </si>
  <si>
    <t>Section</t>
  </si>
  <si>
    <t>Subject</t>
  </si>
  <si>
    <t xml:space="preserve">Page </t>
  </si>
  <si>
    <t>Section references and Page nos. to be inserted</t>
  </si>
  <si>
    <t>Facility Information</t>
  </si>
  <si>
    <t>Sections and Subjects may require adjustment by individual operators to meet specific reporting requirements as defined in the sites Permit(s)</t>
  </si>
  <si>
    <t>Operational Summary</t>
  </si>
  <si>
    <t>Operational Data</t>
  </si>
  <si>
    <t>Performance Form 1</t>
  </si>
  <si>
    <t>Energy Form 1</t>
  </si>
  <si>
    <t>Permit Compliance</t>
  </si>
  <si>
    <t>Improvements</t>
  </si>
  <si>
    <t>Public Liasion</t>
  </si>
  <si>
    <t>Residue Quality - Optional</t>
  </si>
  <si>
    <t>Emissions to Water</t>
  </si>
  <si>
    <t>Emissions to Air (periodically monitored)</t>
  </si>
  <si>
    <t>Emissions to Air (continuously monitored)</t>
  </si>
  <si>
    <t>Hydrogen Chloride emissions</t>
  </si>
  <si>
    <t>Sulphur Dioxdie emsissions</t>
  </si>
  <si>
    <t>Oxides of Notrigen emissions</t>
  </si>
  <si>
    <t>Total Organic Carbon emissions</t>
  </si>
  <si>
    <t>Particulate Matter emissions</t>
  </si>
  <si>
    <t>Carbon Monoxide emissions</t>
  </si>
  <si>
    <t>Ammonia emissions</t>
  </si>
  <si>
    <t>Version Control</t>
  </si>
  <si>
    <t>Information</t>
  </si>
  <si>
    <t>Date</t>
  </si>
  <si>
    <t>Distribution</t>
  </si>
  <si>
    <t>Copy</t>
  </si>
  <si>
    <t>Name, Role</t>
  </si>
  <si>
    <t>No.</t>
  </si>
  <si>
    <t xml:space="preserve">This report is required under the Industrial Emissions Directive’s Article 55(2) requirements on reporting and public information on waste incineration plants and co-incineration plants, which require the operator to produce an annual report on the functioning and monitoring of the plant and make it available to the public. </t>
  </si>
  <si>
    <t>Plant Description and Design</t>
  </si>
  <si>
    <t xml:space="preserve">The plant has been designed to generate around 10.4 MW of electricity, of which approx. 1.66 MW is consumed by the installation and the remaining 8.74 MW is exported to the national gird. There is 1 combustion line. 
All RDF is delivered by road and weighed on entry to the site. Waste acceptance procedures is in place to ensure that only those materials which the EfW facility is designed to accept are accepted for treatment. 
The site is located within the Merevale and Blyth Estate. The Site comprises 1.4 hectares of levelled land surrounded by a landscaped bund, located approximately 0.25 km to the east of the village of Baxterley and 0.8 km to the south east of the village of Baddesley Ensor.
</t>
  </si>
  <si>
    <t xml:space="preserve">Include summary of plant design, design capacity, no. of combustion lines, electrical and heat capacity and any other general information that descibes the facility, its location and purpose </t>
  </si>
  <si>
    <t>Summary of Operational Processes and Procedures</t>
  </si>
  <si>
    <t xml:space="preserve">The waste delivery vehicles transport the waste to the fuel hall and unload into the bunker.
Moving grate technology is used for combusting the waste material. The grate is designed as a stepped grate and is longitudinally inclined. The grate bars are cooled by primary air.
Primary combustion air is fed into the furnace through the funnels on the underside of the grates which
are equipped with flow regulators. 
Secondary air is injected at high velocity at the inlet of the first empty pass. This creates turbulence, which assists mixing of secondary air and combustion gases to achieve complete combustion of the gases. The volume of both primary and secondary air is regulated by the combustion control system.
An integrated furnace and boiler design is installed. Hot gases from the furnace section pass into the
radiation and then into the convection boiler sections, in which steam is raised. Steam raised passes to a single turbine to generate electricity.
The EfW facility includes abatement to ensure that releases to air are controlled below the limits specified
within the IED. The following flue gas treatment plant is provided:
- Skimmer;
- Hydrated lime and powdered activated carbon (PAC) injection;
- Baghouse filter; and
- Selective Catalytic Reduction (SCR).
The residues of the bag filter and the skimmer are collected and directed to separate residue silos. The residue silos are designed to discharge product via an enclosed loading chute. Boiler and economiser fly ash is discharged into a skip and bottom ash is transferred to an outdoor, covered IBA bay.
Clean flue gases exiting the abatement system are discharged through one 25 m stack.							
								</t>
  </si>
  <si>
    <t>Include summary of key processes and procedures such as (but not limited to); waste reception, control rooms, grate, bed and bolier, energy &amp; heat  generation, cooling systems, residue management, emission controls, health and safety systems, maintenance</t>
  </si>
  <si>
    <t>Plant Size</t>
  </si>
  <si>
    <t>tonnes pa</t>
  </si>
  <si>
    <t>MWe</t>
  </si>
  <si>
    <t xml:space="preserve">* - RDF to include SRF </t>
  </si>
  <si>
    <t>No. of combustion lines</t>
  </si>
  <si>
    <t>No. of Turbines:</t>
  </si>
  <si>
    <t>** - CHP plants only</t>
  </si>
  <si>
    <t>2020 updates include;  heat in MWh, water in Litres, NCV in MJ/kg</t>
  </si>
  <si>
    <t>Waste types received</t>
  </si>
  <si>
    <t>Unit</t>
  </si>
  <si>
    <t>Q1</t>
  </si>
  <si>
    <t>Q2</t>
  </si>
  <si>
    <t>Q3</t>
  </si>
  <si>
    <t>Q4</t>
  </si>
  <si>
    <t>Year Total</t>
  </si>
  <si>
    <t>%</t>
  </si>
  <si>
    <t>Household / Local Authority</t>
  </si>
  <si>
    <t>tonnes</t>
  </si>
  <si>
    <r>
      <rPr>
        <b/>
        <sz val="9"/>
        <color theme="1"/>
        <rFont val="Arial"/>
        <family val="2"/>
      </rPr>
      <t>Availabiity Definition</t>
    </r>
    <r>
      <rPr>
        <sz val="9"/>
        <rFont val="Arial"/>
        <family val="2"/>
      </rPr>
      <t xml:space="preserve">: </t>
    </r>
    <r>
      <rPr>
        <sz val="9"/>
        <color rgb="FF000000"/>
        <rFont val="Arial"/>
        <family val="2"/>
      </rPr>
      <t>'the availability of a line is to be calculated by the number of hours the line reported Continuously Monitored emission levels to the Regulator through the calendar year divided by the total number of hours in that year. 
The overall plant availability is calculated as the Mean of all lines in the plant. For clarity this includes periods of Other Than Normal Operating Conditions (OTNOC) and abnormal operation.'  
Rationale: The primary function of an Energy from Waste facility is the disposal of waste. It follows therefore that the availability of a plant is determined by the period of time a facility spends undertaking this activity.</t>
    </r>
  </si>
  <si>
    <t xml:space="preserve">Commercial &amp; Industrial </t>
  </si>
  <si>
    <t xml:space="preserve">Hazardous </t>
  </si>
  <si>
    <t>Clinical</t>
  </si>
  <si>
    <t xml:space="preserve">Waste wood (biomass) </t>
  </si>
  <si>
    <t>Refuse Derived Fuel * - H'hold/LA</t>
  </si>
  <si>
    <t>Refuse Derived Fuel *  - C&amp;I</t>
  </si>
  <si>
    <t>Total waste received</t>
  </si>
  <si>
    <t xml:space="preserve">Rejected Waste </t>
  </si>
  <si>
    <t>Unprocessed waste transferred out</t>
  </si>
  <si>
    <t>Total waste combusted</t>
  </si>
  <si>
    <t>Energy Useage / Export</t>
  </si>
  <si>
    <t>KWh/te</t>
  </si>
  <si>
    <t>Power Generated</t>
  </si>
  <si>
    <t>MWh</t>
  </si>
  <si>
    <t>Power Exported</t>
  </si>
  <si>
    <t>Power Used on site</t>
  </si>
  <si>
    <t>Power Imported</t>
  </si>
  <si>
    <t>Parasitic Load</t>
  </si>
  <si>
    <t>Thermal Energy Produced **</t>
  </si>
  <si>
    <t>Thermal Energy Exported **</t>
  </si>
  <si>
    <t>R1 value</t>
  </si>
  <si>
    <t>Design / Operational / n/a</t>
  </si>
  <si>
    <t>Waste Disposal &amp; Recovery</t>
  </si>
  <si>
    <t>% inputs</t>
  </si>
  <si>
    <t>APC Residues - produced</t>
  </si>
  <si>
    <t>IBA - produced</t>
  </si>
  <si>
    <t xml:space="preserve">Skimmer - produced </t>
  </si>
  <si>
    <t>Fly - produced</t>
  </si>
  <si>
    <t>Raw Material Usage</t>
  </si>
  <si>
    <t>kg or Ltr /te</t>
  </si>
  <si>
    <t>Mains Water</t>
  </si>
  <si>
    <t>m3</t>
  </si>
  <si>
    <t>Other Water</t>
  </si>
  <si>
    <t>Ammonia</t>
  </si>
  <si>
    <t>Tonnes</t>
  </si>
  <si>
    <t>Urea</t>
  </si>
  <si>
    <t>kgs</t>
  </si>
  <si>
    <t>Activated Carbon</t>
  </si>
  <si>
    <t>Lime / hydrated lime</t>
  </si>
  <si>
    <t>Fuel oil</t>
  </si>
  <si>
    <t>ltrs</t>
  </si>
  <si>
    <t>Gas</t>
  </si>
  <si>
    <t>cf</t>
  </si>
  <si>
    <t>Other</t>
  </si>
  <si>
    <t xml:space="preserve">Summary </t>
  </si>
  <si>
    <t>Line/Unit</t>
  </si>
  <si>
    <t xml:space="preserve">Hrs in year </t>
  </si>
  <si>
    <t>Availability of waste combustion by line, hrs</t>
  </si>
  <si>
    <t>x %</t>
  </si>
  <si>
    <t>Overall Availability, mean avg. of all lines, hrs</t>
  </si>
  <si>
    <t>Hours of turbine operations, hrs</t>
  </si>
  <si>
    <t>Hours of heat / steam export</t>
  </si>
  <si>
    <t>Net Calorific Value of waste</t>
  </si>
  <si>
    <t>MJ/kg</t>
  </si>
  <si>
    <t>-</t>
  </si>
  <si>
    <t>Abnormal Events</t>
  </si>
  <si>
    <t>qty.</t>
  </si>
  <si>
    <t>Abnormal operation</t>
  </si>
  <si>
    <t>hours</t>
  </si>
  <si>
    <t>Permit Breaches</t>
  </si>
  <si>
    <t>Summary of Plant Operations and Maintenance during the reporting year</t>
  </si>
  <si>
    <t xml:space="preserve">Plant is in first full year of operation with reporting period from 01/01/2022 to 31/12/2022. Annual maintenance and inspection outage from 11th November - 26th November. General maintenance carried out as required including incline feeding conveyor replacement and furnace grate repairs.
</t>
  </si>
  <si>
    <t xml:space="preserve">Include summary of key operational and/or mainteanance activity undertaken in the year, such as any major component upgrades and/or replacements </t>
  </si>
  <si>
    <t>Summary of Residue Handling for the reporting year</t>
  </si>
  <si>
    <t>EWC 19 01 15* - Boiler dust containing hazardous substances (Boiler/Econ Ash)– transported in sealed Ro-Ro skips to Augean Plc at Kings Cliffe facility near Peterborough.
EWC 19 01 07 * - Solid wastes from gas treatment (APCr) - transported in sealed powder tankers to Augean Plc at Kings Cliffe facility near Peterborough.
EWC 19 01 12 - Bottom ash and slag (IBA) – transported in opened sheeted high-sided trailers to Johnson Aggregates at Nottingham. The same vehicles that deliver RDF are utilised for the removal of the IBA residues to save on haulier costs and carbon footprint. 
EWC 19 01 13* - Fly ash containing hazardous substances (Skimmer Residue) - transported in sealed powder tankers to Augean Plc at Kings Cliffe facility near Peterborough.</t>
  </si>
  <si>
    <t xml:space="preserve">Include in here a summary of residue handling regimes and destinations </t>
  </si>
  <si>
    <t xml:space="preserve"> Annual Reporting Performance Form 1</t>
  </si>
  <si>
    <t xml:space="preserve">Operator: </t>
  </si>
  <si>
    <t xml:space="preserve"> Equitix EEEF WTE Baddesley Limited</t>
  </si>
  <si>
    <t>Facility:</t>
  </si>
  <si>
    <t>Form:</t>
  </si>
  <si>
    <t>Performance 1</t>
  </si>
  <si>
    <t xml:space="preserve">Reporting  Period from: </t>
  </si>
  <si>
    <t>to:</t>
  </si>
  <si>
    <t>Annual Reporting of Waste Disposal and Recovery</t>
  </si>
  <si>
    <t>Waste Description</t>
  </si>
  <si>
    <t>Disposal Route(s)</t>
  </si>
  <si>
    <t>Disposal Tonnes</t>
  </si>
  <si>
    <t>Recovery Tonnes</t>
  </si>
  <si>
    <t>Tonnes / tonne of waste incinerated</t>
  </si>
  <si>
    <t>1) Hazardous Wastes</t>
  </si>
  <si>
    <t>APC Residues</t>
  </si>
  <si>
    <t>Treatment and disposal into landfill</t>
  </si>
  <si>
    <t xml:space="preserve">Fly </t>
  </si>
  <si>
    <t>Skimmer</t>
  </si>
  <si>
    <t>Total Hazardous Waste</t>
  </si>
  <si>
    <t>2) Non-Hazardous Wastes</t>
  </si>
  <si>
    <t>IBA</t>
  </si>
  <si>
    <t>Sent for recovery for secondary aggregate</t>
  </si>
  <si>
    <t>Total Non-Hazardous Waste</t>
  </si>
  <si>
    <t>TOTAL WASTE</t>
  </si>
  <si>
    <t>Operator’s comments :</t>
  </si>
  <si>
    <t>Annual Reporting of Water and Other Raw Material Usage</t>
  </si>
  <si>
    <t>Raw Material</t>
  </si>
  <si>
    <t>Usage</t>
  </si>
  <si>
    <t>Specific Useage</t>
  </si>
  <si>
    <r>
      <t>m</t>
    </r>
    <r>
      <rPr>
        <vertAlign val="superscript"/>
        <sz val="10"/>
        <color theme="1"/>
        <rFont val="Arial"/>
        <family val="2"/>
      </rPr>
      <t>3</t>
    </r>
  </si>
  <si>
    <r>
      <t>m</t>
    </r>
    <r>
      <rPr>
        <vertAlign val="superscript"/>
        <sz val="10"/>
        <color theme="1"/>
        <rFont val="Arial"/>
        <family val="2"/>
      </rPr>
      <t>3</t>
    </r>
    <r>
      <rPr>
        <sz val="10"/>
        <color theme="1"/>
        <rFont val="Arial"/>
        <family val="2"/>
      </rPr>
      <t>/te</t>
    </r>
  </si>
  <si>
    <t>Total Water</t>
  </si>
  <si>
    <t>ltr/te</t>
  </si>
  <si>
    <t>kg/te</t>
  </si>
  <si>
    <t xml:space="preserve">Lime </t>
  </si>
  <si>
    <t xml:space="preserve">Annual Reporting of other performance indicators </t>
  </si>
  <si>
    <t>Parameter</t>
  </si>
  <si>
    <t>Results by Line</t>
  </si>
  <si>
    <t>A1</t>
  </si>
  <si>
    <t>A2</t>
  </si>
  <si>
    <t>A3</t>
  </si>
  <si>
    <t>A4</t>
  </si>
  <si>
    <t>A5</t>
  </si>
  <si>
    <t>Turbine 1</t>
  </si>
  <si>
    <t>Turbine 2</t>
  </si>
  <si>
    <t>Operating hours for the year, hours</t>
  </si>
  <si>
    <t>Number of periods of abnormal operation, qty.</t>
  </si>
  <si>
    <t>Cumulative hours of abnormal operation for this year, hours</t>
  </si>
  <si>
    <t xml:space="preserve">Signed: </t>
  </si>
  <si>
    <t>T. Stocker</t>
  </si>
  <si>
    <t>Date:</t>
  </si>
  <si>
    <t xml:space="preserve">Baddesley Operations Manager </t>
  </si>
  <si>
    <t xml:space="preserve"> Annual Reporting of Waste disposal and Recovery</t>
  </si>
  <si>
    <t>R1 (Waste)</t>
  </si>
  <si>
    <t>Waste description</t>
  </si>
  <si>
    <t>Disposal Route</t>
  </si>
  <si>
    <t>Units</t>
  </si>
  <si>
    <t>Tonnes/tonne waste incinerated</t>
  </si>
  <si>
    <t>1) Hazardous Waste</t>
  </si>
  <si>
    <t>Boiler and Economiser (fly) ash</t>
  </si>
  <si>
    <t>Skimmer ash</t>
  </si>
  <si>
    <t>Total Hazardous waste</t>
  </si>
  <si>
    <t>IBA (non-hazardous)</t>
  </si>
  <si>
    <t>Total non-hazardous waste</t>
  </si>
  <si>
    <t>T Stocker</t>
  </si>
  <si>
    <t xml:space="preserve">Baddesley Operations Manager. </t>
  </si>
  <si>
    <t xml:space="preserve"> Annual Reporting of Water and Other Raw Material Usage</t>
  </si>
  <si>
    <t>WURM 1</t>
  </si>
  <si>
    <t>Specific Usage</t>
  </si>
  <si>
    <t>Total RDF Incinerated</t>
  </si>
  <si>
    <t>NA</t>
  </si>
  <si>
    <t>m3/tonne waste input</t>
  </si>
  <si>
    <t>Total Water Usage</t>
  </si>
  <si>
    <t>tonne/tonne waste input</t>
  </si>
  <si>
    <t>Kg</t>
  </si>
  <si>
    <t>kg/tonne waste input</t>
  </si>
  <si>
    <t>Hydrated Lime</t>
  </si>
  <si>
    <t xml:space="preserve">Operator’s comments : </t>
  </si>
  <si>
    <t xml:space="preserve"> Annual Reporting of Energy Usage/Export</t>
  </si>
  <si>
    <t>Energy 1</t>
  </si>
  <si>
    <t>Energy Source</t>
  </si>
  <si>
    <t>Energy Usage</t>
  </si>
  <si>
    <t>Primary Energy note 1 (MWh)</t>
  </si>
  <si>
    <t>Electricity Produced</t>
  </si>
  <si>
    <t xml:space="preserve">Electricity Imported   </t>
  </si>
  <si>
    <t>Electricity Exported</t>
  </si>
  <si>
    <t>Gas Oil</t>
  </si>
  <si>
    <t>Steam/hot water exported</t>
  </si>
  <si>
    <t>GWh</t>
  </si>
  <si>
    <t>Note 1: Conversion factor for imported electricty to primary energy =2.1</t>
  </si>
  <si>
    <t>Summary of Permit Compliance</t>
  </si>
  <si>
    <t>Compliance with permit limits for continuously monitored pollutants</t>
  </si>
  <si>
    <t>The plant met its emission limits as shown in the table below:</t>
  </si>
  <si>
    <t>Substance</t>
  </si>
  <si>
    <t>Percentage time compliant during operation</t>
  </si>
  <si>
    <t>Half-hourly limit</t>
  </si>
  <si>
    <t>Daily limit</t>
  </si>
  <si>
    <t xml:space="preserve">Report to 2 decimal places, i.e. xx.xx%. 
Please provide a brief summary of each notification or non-compliance in the table (rather than just referring to notifications that were sent to the Regulator).  
</t>
  </si>
  <si>
    <t>Particulates</t>
  </si>
  <si>
    <t>Oxides of nitrogen</t>
  </si>
  <si>
    <t>Sulphur dioxide</t>
  </si>
  <si>
    <t>Carbon monoxide</t>
  </si>
  <si>
    <t>Total organic carbon</t>
  </si>
  <si>
    <t>Hydrogen chloride</t>
  </si>
  <si>
    <t>Hydrogen fluoride</t>
  </si>
  <si>
    <t>n/a</t>
  </si>
  <si>
    <t>Summary of any notifications or non-compliances under the permit</t>
  </si>
  <si>
    <t>Summary of notification or non-compliance [including Line/Reference]</t>
  </si>
  <si>
    <t xml:space="preserve">Reason </t>
  </si>
  <si>
    <t>Measures taken to prevent reoccurrence</t>
  </si>
  <si>
    <t xml:space="preserve">NOx limit exceedence </t>
  </si>
  <si>
    <t>Ammonia crystalisation caused SCR failure and NOx breach.</t>
  </si>
  <si>
    <t>Regular cleaning of injector nozzles</t>
  </si>
  <si>
    <t>CO limit exceedence</t>
  </si>
  <si>
    <t>RDF Fuel blockage and burner failure. Unable to maintain furnace temeperature.</t>
  </si>
  <si>
    <t>Regular chute checks and burner maintenance</t>
  </si>
  <si>
    <t>Unable to feed RDF due to feed conveyor issue creating unstable conditions.</t>
  </si>
  <si>
    <t>Investigation into Feeder conveyor failures. Planned maintenance</t>
  </si>
  <si>
    <t>Boiler on shutdown, not feeding at the time.</t>
  </si>
  <si>
    <t>Review and update CEMS recording criteria when in shutdown mode.</t>
  </si>
  <si>
    <t>CO and TOC half hour limit exceedence.</t>
  </si>
  <si>
    <t>CEMS still reporting after shutdown criteria met. No RDF feeding at the time.</t>
  </si>
  <si>
    <t>CO and NH3 daily limit exceedences</t>
  </si>
  <si>
    <t>Excess Ammonia in system on start up creating Ammonia slip. CO exceedence when feed stopped due to Ammonia situation</t>
  </si>
  <si>
    <t>Further investigation required due to Ammonia saturation on start up.</t>
  </si>
  <si>
    <t>CO half hour limit exceedence</t>
  </si>
  <si>
    <t>Boiler in shutdown condition, no fuel feeding. CEMS remained in reporting condition.</t>
  </si>
  <si>
    <t>Investigation into shutdown criteria for the CEMS to come off reporting.</t>
  </si>
  <si>
    <t>CO and TOC daily limit exceedence</t>
  </si>
  <si>
    <t>Further Investigation into shutdown criteria for the CEMS to come off reporting.</t>
  </si>
  <si>
    <t>Daily and half hour SO2 limit exceedence.</t>
  </si>
  <si>
    <t>High moisture fuel used on start up. Difficulty maintaining furnace temperature at end of start up phase.</t>
  </si>
  <si>
    <t xml:space="preserve">Ensure fuel quality is optimised for starting a cold boiler. </t>
  </si>
  <si>
    <t>Daily CO and TOC limit exceedence.</t>
  </si>
  <si>
    <t>Half hour Nox limit exceedence</t>
  </si>
  <si>
    <t>Low ambient temperature had frozen and compromised air supply to SCR system</t>
  </si>
  <si>
    <t>Defrosted line re-established air supply and normal SCR system. Lagged and trace heating applied.</t>
  </si>
  <si>
    <t>Summary of any complaints received and actions to taken to resolve them.</t>
  </si>
  <si>
    <t>Summary of complaint [including Line/Reference]</t>
  </si>
  <si>
    <t>Reason *</t>
  </si>
  <si>
    <t>* including whether substantiated by the operator or the EA</t>
  </si>
  <si>
    <t>Summary of Plant Improvements</t>
  </si>
  <si>
    <t>Summary of any efficiency improvements that have been completed within the year.</t>
  </si>
  <si>
    <t>N/A</t>
  </si>
  <si>
    <t>Summary of any permit improvement conditions that have been completed within the year and the resulting environmental benefits.</t>
  </si>
  <si>
    <t>Progress made with IC5, due for submission 2023.</t>
  </si>
  <si>
    <t>Summary of any changes to the plant or operating techniques which required a variation to the permit and a summary of the resulting environmental impact.</t>
  </si>
  <si>
    <t>Summary of any other improvements made to the plant or planned to be made and a summary of the resulting environmental benefits.</t>
  </si>
  <si>
    <t>Details of Public &amp; Stakeholder Liasion</t>
  </si>
  <si>
    <t>Summary of events held during the reporting year.</t>
  </si>
  <si>
    <t>Description</t>
  </si>
  <si>
    <t>List of events planned for next year</t>
  </si>
  <si>
    <t>If you wish to be involved in the public liasion programme, please contact _________________</t>
  </si>
  <si>
    <t>Residue Quality Monitoring Requirements</t>
  </si>
  <si>
    <t>Summary of monitoring undertaken and compliance</t>
  </si>
  <si>
    <t>Permit compliance monitoring of IBA, Boiler Ash (BA), Skimmer residue (FGTS) and APCr is conducted monthly in the first year of operation, then quarterly from October 2022.</t>
  </si>
  <si>
    <t>Hazardous property assessment of IBA conducted twice a month. It is currently subject to ESA Protocol.</t>
  </si>
  <si>
    <t>Commentary on any specific events</t>
  </si>
  <si>
    <t>Date &amp; Event</t>
  </si>
  <si>
    <t>Reduced compliance monitoring of IBA, Boiler Ash (BA), Skimmer residue (FGTS) and APCr to quarterly.</t>
  </si>
  <si>
    <t>11/11/2022-26/11/2022</t>
  </si>
  <si>
    <t>Planned outage waste volumes reduced. No ash discharged from site therefore 2nd monthly ESA compliance monitoring not carried out. Ref email WRC 23/11/2022.</t>
  </si>
  <si>
    <t>Residue Quality Monitoring Results</t>
  </si>
  <si>
    <t xml:space="preserve">Parameter (unit) </t>
  </si>
  <si>
    <t>Limit</t>
  </si>
  <si>
    <t xml:space="preserve">Normal Operation </t>
  </si>
  <si>
    <t xml:space="preserve">Bottom ash  </t>
  </si>
  <si>
    <t>Loss on Ignition (average %)</t>
  </si>
  <si>
    <t>&lt;5%</t>
  </si>
  <si>
    <t>2.0 max</t>
  </si>
  <si>
    <t>Total Organic Carbon (average %)</t>
  </si>
  <si>
    <t>&lt;3%</t>
  </si>
  <si>
    <t>0.31 max</t>
  </si>
  <si>
    <t>No. of Assessments Undertaken</t>
  </si>
  <si>
    <t>---</t>
  </si>
  <si>
    <t>No. of Hazardous Results</t>
  </si>
  <si>
    <t>Comments :</t>
  </si>
  <si>
    <t>No sample taken in November as reduced days of feeding with maintenance shutdown. Residue sample frequency now quarterly from October 2022.</t>
  </si>
  <si>
    <t>Trade Effluent is monitored by Severn Trent Water. There are no specific monitoring requirements in the Permit.</t>
  </si>
  <si>
    <t>Severn Trent Water monitoring reports are available to review upon request.</t>
  </si>
  <si>
    <t>Emissions to Water / Sewer</t>
  </si>
  <si>
    <t>Monitoring Frequency</t>
  </si>
  <si>
    <t>Target</t>
  </si>
  <si>
    <t>Max.</t>
  </si>
  <si>
    <t>Average</t>
  </si>
  <si>
    <t>pH</t>
  </si>
  <si>
    <t>6-10</t>
  </si>
  <si>
    <t>Suspended solids</t>
  </si>
  <si>
    <t>600 mg/ltr</t>
  </si>
  <si>
    <t>Chemical Oxygen Demand</t>
  </si>
  <si>
    <t>Sulphate</t>
  </si>
  <si>
    <t>1000 mg/ltr</t>
  </si>
  <si>
    <t>Chloride</t>
  </si>
  <si>
    <t>2000 mg/ltr</t>
  </si>
  <si>
    <t>Total Copper</t>
  </si>
  <si>
    <t>2.5 mg/ltr</t>
  </si>
  <si>
    <t>Total Phosphorus</t>
  </si>
  <si>
    <t>25 mg/ltr</t>
  </si>
  <si>
    <t>Summary of monitoring undertaken, standards used and compliance</t>
  </si>
  <si>
    <t>Quarterly stack testing in first year, then Bi-annual as per the Permit. The following test methods were used PD CEN TS 17340, BS EN 14385, BS EN 13211, BS EN 1948, BS ISO 11338</t>
  </si>
  <si>
    <t xml:space="preserve">Template may require adjustment for any bespoke monitoring requirements of permit. </t>
  </si>
  <si>
    <t>Results of emissions to air that are periodically monitored</t>
  </si>
  <si>
    <t>Ref. Period</t>
  </si>
  <si>
    <t>Emission Limit Value</t>
  </si>
  <si>
    <t>User to add additional tables as necessary, depending on whether quarterly or bi-annual reporting is required for the compliance year</t>
  </si>
  <si>
    <t>1 hr</t>
  </si>
  <si>
    <r>
      <t>2 mg/m</t>
    </r>
    <r>
      <rPr>
        <vertAlign val="superscript"/>
        <sz val="10"/>
        <color theme="1"/>
        <rFont val="Arial"/>
        <family val="2"/>
      </rPr>
      <t>3</t>
    </r>
  </si>
  <si>
    <t>Cd and Th and their compounds</t>
  </si>
  <si>
    <t>6-8hrs</t>
  </si>
  <si>
    <r>
      <t>0.05 mg/m</t>
    </r>
    <r>
      <rPr>
        <vertAlign val="superscript"/>
        <sz val="10"/>
        <color theme="1"/>
        <rFont val="Arial"/>
        <family val="2"/>
      </rPr>
      <t>3</t>
    </r>
  </si>
  <si>
    <t>Hg and its compounds</t>
  </si>
  <si>
    <t>Sb, As, Pb, Cr, Co, Cu, Mn, Ni, V and their compounds</t>
  </si>
  <si>
    <r>
      <t>0.5 mg/m</t>
    </r>
    <r>
      <rPr>
        <vertAlign val="superscript"/>
        <sz val="10"/>
        <color theme="1"/>
        <rFont val="Arial"/>
        <family val="2"/>
      </rPr>
      <t>3</t>
    </r>
  </si>
  <si>
    <t>Dioxins &amp; Furans (I-TEQ)</t>
  </si>
  <si>
    <r>
      <t>0.1 ng/m</t>
    </r>
    <r>
      <rPr>
        <vertAlign val="superscript"/>
        <sz val="10"/>
        <color theme="1"/>
        <rFont val="Arial"/>
        <family val="2"/>
      </rPr>
      <t>3</t>
    </r>
  </si>
  <si>
    <t>PCBs (WHO-TEQ Humans / Mammals)</t>
  </si>
  <si>
    <r>
      <t>None set ng/m</t>
    </r>
    <r>
      <rPr>
        <vertAlign val="superscript"/>
        <sz val="10"/>
        <color theme="1"/>
        <rFont val="Arial"/>
        <family val="2"/>
      </rPr>
      <t>3</t>
    </r>
  </si>
  <si>
    <t>PCBs (WHO-TEQ Fish)</t>
  </si>
  <si>
    <t>PCBs (WHO-TEQ Birds)</t>
  </si>
  <si>
    <t>Dioxins &amp; Furans (WHO-TEQ Humans / Mammals)</t>
  </si>
  <si>
    <t>Dioxins &amp; Furans (WHO-TEQ Fish)</t>
  </si>
  <si>
    <t>Dioxins &amp; Furans (WHO-TEQ Birds)</t>
  </si>
  <si>
    <t>Anthanthrene</t>
  </si>
  <si>
    <r>
      <t>None set µg/m</t>
    </r>
    <r>
      <rPr>
        <vertAlign val="superscript"/>
        <sz val="10"/>
        <color theme="1"/>
        <rFont val="Arial"/>
        <family val="2"/>
      </rPr>
      <t>3</t>
    </r>
  </si>
  <si>
    <t>Benzo(a)anthracene</t>
  </si>
  <si>
    <t>Benzo(b)fluoranthene</t>
  </si>
  <si>
    <t>Benzo(k)fluoranthene</t>
  </si>
  <si>
    <t>Benzo(b)naptho(2,1-d) thiophene</t>
  </si>
  <si>
    <t>Benzo(c)phenanthrene</t>
  </si>
  <si>
    <t>Benzo(ghi)perylene</t>
  </si>
  <si>
    <t>Benzo(a)pyrene</t>
  </si>
  <si>
    <t>Cholanthrene</t>
  </si>
  <si>
    <t>Chrysene</t>
  </si>
  <si>
    <t>Cyclopenta(cd)pyrene</t>
  </si>
  <si>
    <t>Dibenzo(ah)anthracene</t>
  </si>
  <si>
    <t>Dibenzo(ai)pyrene</t>
  </si>
  <si>
    <t>Fluoranthene</t>
  </si>
  <si>
    <t>Indeno(123-cd) pyrene</t>
  </si>
  <si>
    <t>Naphthalene</t>
  </si>
  <si>
    <t>Where &lt; values have been reported in monitoring results, upper value has been presented to allow averaging of results. Where multiple results recorded during monitoring, highest value has been entered.</t>
  </si>
  <si>
    <t>Emissions to Air (continously monitored)</t>
  </si>
  <si>
    <t>Template may require adjustment for any bespoke monitoring requirements of permit</t>
  </si>
  <si>
    <t>Stack emmisions are continuously measured with 1no duty and 1no hot standby analysers MCS100FT. Particulates are continuously measured with 1no duty and 1no standby instruments Dusthunter SP100. All instruments are Mcerts certified.</t>
  </si>
  <si>
    <t>Report to 2 decimal places, i.e. xx.xx%</t>
  </si>
  <si>
    <t>Results of emissions to air that are continuously monitored (maximum and average values for each line)</t>
  </si>
  <si>
    <t>Reference Period</t>
  </si>
  <si>
    <t>Avg.</t>
  </si>
  <si>
    <t>Daily mean</t>
  </si>
  <si>
    <r>
      <t>200 mg/m</t>
    </r>
    <r>
      <rPr>
        <vertAlign val="superscript"/>
        <sz val="10"/>
        <color theme="1"/>
        <rFont val="Arial"/>
        <family val="2"/>
      </rPr>
      <t>3</t>
    </r>
    <r>
      <rPr>
        <sz val="10"/>
        <color theme="1"/>
        <rFont val="Arial"/>
        <family val="2"/>
      </rPr>
      <t xml:space="preserve"> </t>
    </r>
  </si>
  <si>
    <t>½ hourly mean</t>
  </si>
  <si>
    <r>
      <t>400 mg/m</t>
    </r>
    <r>
      <rPr>
        <vertAlign val="superscript"/>
        <sz val="10"/>
        <color theme="1"/>
        <rFont val="Arial"/>
        <family val="2"/>
      </rPr>
      <t>3</t>
    </r>
    <r>
      <rPr>
        <sz val="10"/>
        <color theme="1"/>
        <rFont val="Arial"/>
        <family val="2"/>
      </rPr>
      <t xml:space="preserve"> </t>
    </r>
  </si>
  <si>
    <r>
      <t>10 mg/m</t>
    </r>
    <r>
      <rPr>
        <vertAlign val="superscript"/>
        <sz val="10"/>
        <color theme="1"/>
        <rFont val="Arial"/>
        <family val="2"/>
      </rPr>
      <t>3</t>
    </r>
  </si>
  <si>
    <r>
      <t>30 mg/m</t>
    </r>
    <r>
      <rPr>
        <vertAlign val="superscript"/>
        <sz val="10"/>
        <color theme="1"/>
        <rFont val="Arial"/>
        <family val="2"/>
      </rPr>
      <t>3</t>
    </r>
    <r>
      <rPr>
        <sz val="10"/>
        <color theme="1"/>
        <rFont val="Arial"/>
        <family val="2"/>
      </rPr>
      <t xml:space="preserve"> </t>
    </r>
  </si>
  <si>
    <t xml:space="preserve">Total Organic Carbon </t>
  </si>
  <si>
    <r>
      <t>10 mg/m</t>
    </r>
    <r>
      <rPr>
        <vertAlign val="superscript"/>
        <sz val="10"/>
        <color theme="1"/>
        <rFont val="Arial"/>
        <family val="2"/>
      </rPr>
      <t>3</t>
    </r>
    <r>
      <rPr>
        <sz val="10"/>
        <color theme="1"/>
        <rFont val="Arial"/>
        <family val="2"/>
      </rPr>
      <t xml:space="preserve"> </t>
    </r>
  </si>
  <si>
    <r>
      <t>20 mg/m</t>
    </r>
    <r>
      <rPr>
        <vertAlign val="superscript"/>
        <sz val="10"/>
        <color theme="1"/>
        <rFont val="Arial"/>
        <family val="2"/>
      </rPr>
      <t>3</t>
    </r>
    <r>
      <rPr>
        <sz val="10"/>
        <color theme="1"/>
        <rFont val="Arial"/>
        <family val="2"/>
      </rPr>
      <t xml:space="preserve"> </t>
    </r>
  </si>
  <si>
    <t xml:space="preserve">Hydrogen chloride </t>
  </si>
  <si>
    <r>
      <t>60 mg/m</t>
    </r>
    <r>
      <rPr>
        <vertAlign val="superscript"/>
        <sz val="10"/>
        <color theme="1"/>
        <rFont val="Arial"/>
        <family val="2"/>
      </rPr>
      <t>3</t>
    </r>
    <r>
      <rPr>
        <sz val="10"/>
        <color theme="1"/>
        <rFont val="Arial"/>
        <family val="2"/>
      </rPr>
      <t xml:space="preserve"> </t>
    </r>
  </si>
  <si>
    <r>
      <t>50 mg/m</t>
    </r>
    <r>
      <rPr>
        <vertAlign val="superscript"/>
        <sz val="10"/>
        <color theme="1"/>
        <rFont val="Arial"/>
        <family val="2"/>
      </rPr>
      <t>3</t>
    </r>
    <r>
      <rPr>
        <sz val="10"/>
        <color theme="1"/>
        <rFont val="Arial"/>
        <family val="2"/>
      </rPr>
      <t xml:space="preserve"> </t>
    </r>
  </si>
  <si>
    <t xml:space="preserve">Carbon monoxide </t>
  </si>
  <si>
    <t>½ hourly mean *</t>
  </si>
  <si>
    <r>
      <t>100 mg/m</t>
    </r>
    <r>
      <rPr>
        <vertAlign val="superscript"/>
        <sz val="10"/>
        <color theme="1"/>
        <rFont val="Arial"/>
        <family val="2"/>
      </rPr>
      <t>3</t>
    </r>
    <r>
      <rPr>
        <sz val="10"/>
        <color theme="1"/>
        <rFont val="Arial"/>
        <family val="2"/>
      </rPr>
      <t xml:space="preserve"> *</t>
    </r>
  </si>
  <si>
    <t>95%ile 10-min avg *</t>
  </si>
  <si>
    <r>
      <t>150 mg/m</t>
    </r>
    <r>
      <rPr>
        <vertAlign val="superscript"/>
        <sz val="10"/>
        <color theme="1"/>
        <rFont val="Arial"/>
        <family val="2"/>
      </rPr>
      <t>3</t>
    </r>
    <r>
      <rPr>
        <sz val="10"/>
        <color theme="1"/>
        <rFont val="Arial"/>
        <family val="2"/>
      </rPr>
      <t xml:space="preserve"> *</t>
    </r>
  </si>
  <si>
    <t xml:space="preserve"> Ammonia</t>
  </si>
  <si>
    <t>No limit set</t>
  </si>
  <si>
    <t>* = delete or amend as appropriate</t>
  </si>
  <si>
    <t>Monitoring of Hydrogen Chloride emissions</t>
  </si>
  <si>
    <t>Whole Installation</t>
  </si>
  <si>
    <t>See  Notes in Cell Q3</t>
  </si>
  <si>
    <t>Per Combustion Line</t>
  </si>
  <si>
    <t>User to add logic to complete Whole installation, Table A5:G18. From the data in Per Combustion Line, Table J6:O79, subject to No. of lines installed</t>
  </si>
  <si>
    <r>
      <t>mg/Nm</t>
    </r>
    <r>
      <rPr>
        <b/>
        <vertAlign val="superscript"/>
        <sz val="11"/>
        <color theme="1"/>
        <rFont val="Arial"/>
        <family val="2"/>
      </rPr>
      <t>3</t>
    </r>
  </si>
  <si>
    <t>1/2 Hourly Reference Periods</t>
  </si>
  <si>
    <t>Daily Reference Periods</t>
  </si>
  <si>
    <t>1/2 hourly HCl ELV</t>
  </si>
  <si>
    <t>Monthly 1/2 hourly mean</t>
  </si>
  <si>
    <t>Highest 1/2 hourly maximum</t>
  </si>
  <si>
    <t>Daily HCl ELV</t>
  </si>
  <si>
    <t>Monthly daily mean</t>
  </si>
  <si>
    <t>Highest daily maximum</t>
  </si>
  <si>
    <t>mg/Nm3</t>
  </si>
  <si>
    <t>Monthly 1/2 hourly maximum</t>
  </si>
  <si>
    <t>Monthly daily maximum</t>
  </si>
  <si>
    <t>Jan</t>
  </si>
  <si>
    <t>Feb</t>
  </si>
  <si>
    <t>Mar</t>
  </si>
  <si>
    <t>Whole Installation table A5:G18:</t>
  </si>
  <si>
    <t>Apr</t>
  </si>
  <si>
    <r>
      <rPr>
        <b/>
        <sz val="11"/>
        <color theme="1"/>
        <rFont val="Arial"/>
        <family val="2"/>
      </rPr>
      <t>Mean</t>
    </r>
    <r>
      <rPr>
        <sz val="11"/>
        <color theme="1"/>
        <rFont val="Arial"/>
        <family val="2"/>
      </rPr>
      <t>: for 1/2 hourly and daily periods calculate mean of values across all operational combustion lines for the month</t>
    </r>
  </si>
  <si>
    <t>May</t>
  </si>
  <si>
    <t>Jun</t>
  </si>
  <si>
    <t>Jul</t>
  </si>
  <si>
    <r>
      <rPr>
        <b/>
        <sz val="11"/>
        <color theme="1"/>
        <rFont val="Arial"/>
        <family val="2"/>
      </rPr>
      <t>Maximum</t>
    </r>
    <r>
      <rPr>
        <sz val="11"/>
        <color theme="1"/>
        <rFont val="Arial"/>
        <family val="2"/>
      </rPr>
      <t xml:space="preserve">: for 1/2 hourly and daily periods use the </t>
    </r>
    <r>
      <rPr>
        <i/>
        <sz val="11"/>
        <color theme="1"/>
        <rFont val="Arial"/>
        <family val="2"/>
      </rPr>
      <t>highest</t>
    </r>
    <r>
      <rPr>
        <sz val="11"/>
        <color theme="1"/>
        <rFont val="Arial"/>
        <family val="2"/>
      </rPr>
      <t xml:space="preserve"> value across all operational combustion lines for the month</t>
    </r>
  </si>
  <si>
    <t>Aug</t>
  </si>
  <si>
    <t>Sep</t>
  </si>
  <si>
    <t>Oct</t>
  </si>
  <si>
    <t>Nov</t>
  </si>
  <si>
    <t>Dec</t>
  </si>
  <si>
    <t>Annual</t>
  </si>
  <si>
    <t>Monitoring of Sulphur dioxide emissions</t>
  </si>
  <si>
    <t>1/2 hourly SO2 ELV</t>
  </si>
  <si>
    <t>Daily SO2 ELV</t>
  </si>
  <si>
    <t>Monitoring of Oxides of Nitrogen emissions</t>
  </si>
  <si>
    <t>1/2 hourly NOx ELV</t>
  </si>
  <si>
    <t>Daily NOx ELV</t>
  </si>
  <si>
    <t>Monitoring of Total organic carbon emissions</t>
  </si>
  <si>
    <t>1/2 hourly TOC ELV</t>
  </si>
  <si>
    <t>Daily TOC ELV</t>
  </si>
  <si>
    <t>Monitoring of Particulate matter emissions</t>
  </si>
  <si>
    <t>1/2 hourly PM ELV</t>
  </si>
  <si>
    <t>Daily PM ELV</t>
  </si>
  <si>
    <t>Monitoring of Carbon Monoxide (half hourly)</t>
  </si>
  <si>
    <t>1/2 hourly CO ELV</t>
  </si>
  <si>
    <t>Daily CO ELV</t>
  </si>
  <si>
    <t>Monitoring of Carbon Monoxide (10-minute avg)</t>
  </si>
  <si>
    <t>See  Notes in Cell S3</t>
  </si>
  <si>
    <t>User to add logic to complete Whole installation, Table A5:H18. From the data in Per Combustion Line, Table K6:Q79, subject to No. of lines installed</t>
  </si>
  <si>
    <t>10-minute Reference Periods</t>
  </si>
  <si>
    <t>95%ile 10-min avg CO ELV</t>
  </si>
  <si>
    <t>95%ile 10-min avg maximum</t>
  </si>
  <si>
    <t>Monthly CO 10-min avg mean</t>
  </si>
  <si>
    <t>10-min avg maximum</t>
  </si>
  <si>
    <t>No limit</t>
  </si>
  <si>
    <t>Whole Installation table A5:H18:</t>
  </si>
  <si>
    <r>
      <rPr>
        <b/>
        <sz val="11"/>
        <color theme="1"/>
        <rFont val="Arial"/>
        <family val="2"/>
      </rPr>
      <t>Mean</t>
    </r>
    <r>
      <rPr>
        <sz val="11"/>
        <color theme="1"/>
        <rFont val="Arial"/>
        <family val="2"/>
      </rPr>
      <t>: for 10-min and daily periods use average of all operational combustion lines.</t>
    </r>
  </si>
  <si>
    <r>
      <rPr>
        <b/>
        <sz val="11"/>
        <color theme="1"/>
        <rFont val="Arial"/>
        <family val="2"/>
      </rPr>
      <t>Maximum</t>
    </r>
    <r>
      <rPr>
        <sz val="11"/>
        <color theme="1"/>
        <rFont val="Arial"/>
        <family val="2"/>
      </rPr>
      <t xml:space="preserve">: for 10-min and daily periods use the </t>
    </r>
    <r>
      <rPr>
        <i/>
        <sz val="11"/>
        <color theme="1"/>
        <rFont val="Arial"/>
        <family val="2"/>
      </rPr>
      <t>highest</t>
    </r>
    <r>
      <rPr>
        <sz val="11"/>
        <color theme="1"/>
        <rFont val="Arial"/>
        <family val="2"/>
      </rPr>
      <t xml:space="preserve"> of all operational combustion lines in any month.</t>
    </r>
  </si>
  <si>
    <t xml:space="preserve">Environment Agency explanatory note: The 10-minute average ELV is based on the “95th percentile”. In this case this means that 95% of the 10 minute averages in the relevant 24-hour period (i.e. 137) must be below 150 mg/Nm3, and 5% (i.e. 7) are allowed to be any value above 150 mg/Nm3. Whilst we expect operators to minimise CO emissions at all times, it is perfectly acceptable for the value of the maximum 10-minute average to be above 150 mg/Nm3, provided the 95th percentile ELV has been met for that period. </t>
  </si>
  <si>
    <t xml:space="preserve">Monitoring of Ammnonia emissions </t>
  </si>
  <si>
    <t>1/2 hourly NH3 ELV</t>
  </si>
  <si>
    <t>Daily NH3 ELV</t>
  </si>
  <si>
    <t xml:space="preserve">An indicated ELV value of zero in the table above means that no ammonia limit is set in the permit.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</si>
</sst>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 #,##0.00_-;_-* &quot;-&quot;??_-;_-@_-"/>
    <numFmt numFmtId="164" formatCode="_-* #,##0_-;\-* #,##0_-;_-* &quot;-&quot;??_-;_-@_-"/>
    <numFmt numFmtId="165" formatCode="0.0%"/>
    <numFmt numFmtId="166" formatCode="_-* #,##0.0_-;\-* #,##0.0_-;_-* &quot;-&quot;??_-;_-@_-"/>
    <numFmt numFmtId="167" formatCode="[$-F800]dddd\,\ mmmm\ dd\,\ yyyy"/>
    <numFmt numFmtId="168" formatCode="#,##0.0"/>
    <numFmt numFmtId="169" formatCode="0.000"/>
    <numFmt numFmtId="170" formatCode="0.0000"/>
    <numFmt numFmtId="171" formatCode="0.0"/>
  </numFmts>
  <fonts count="39">
    <font>
      <sz val="11"/>
      <color theme="1"/>
      <name val="Calibri"/>
      <family val="2"/>
      <scheme val="minor"/>
    </font>
    <font>
      <sz val="12"/>
      <color theme="1"/>
      <name val="Arial"/>
      <family val="2"/>
    </font>
    <font>
      <sz val="10"/>
      <color theme="1"/>
      <name val="Arial"/>
      <family val="2"/>
    </font>
    <font>
      <sz val="11"/>
      <color theme="1"/>
      <name val="Calibri"/>
      <family val="2"/>
      <scheme val="minor"/>
    </font>
    <font>
      <b/>
      <sz val="12"/>
      <color theme="1"/>
      <name val="Arial"/>
      <family val="2"/>
    </font>
    <font>
      <sz val="12"/>
      <color theme="1"/>
      <name val="Arial"/>
      <family val="2"/>
    </font>
    <font>
      <sz val="11"/>
      <color theme="1"/>
      <name val="Arial"/>
      <family val="2"/>
    </font>
    <font>
      <b/>
      <sz val="11"/>
      <color theme="1"/>
      <name val="Arial"/>
      <family val="2"/>
    </font>
    <font>
      <b/>
      <sz val="14"/>
      <color theme="1"/>
      <name val="Arial"/>
      <family val="2"/>
    </font>
    <font>
      <sz val="14"/>
      <color theme="1"/>
      <name val="Arial"/>
      <family val="2"/>
    </font>
    <font>
      <b/>
      <sz val="10"/>
      <color theme="1"/>
      <name val="Arial"/>
      <family val="2"/>
    </font>
    <font>
      <sz val="10"/>
      <color theme="1"/>
      <name val="Arial"/>
      <family val="2"/>
    </font>
    <font>
      <sz val="9"/>
      <color theme="1"/>
      <name val="Arial"/>
      <family val="2"/>
    </font>
    <font>
      <vertAlign val="superscript"/>
      <sz val="10"/>
      <color theme="1"/>
      <name val="Arial"/>
      <family val="2"/>
    </font>
    <font>
      <sz val="10"/>
      <color theme="0"/>
      <name val="Arial"/>
      <family val="2"/>
    </font>
    <font>
      <u/>
      <sz val="11"/>
      <color theme="1"/>
      <name val="Arial"/>
      <family val="2"/>
    </font>
    <font>
      <sz val="12"/>
      <color theme="0"/>
      <name val="Arial"/>
      <family val="2"/>
    </font>
    <font>
      <b/>
      <sz val="10"/>
      <name val="Arial"/>
      <family val="2"/>
    </font>
    <font>
      <b/>
      <sz val="11"/>
      <name val="Arial"/>
      <family val="2"/>
    </font>
    <font>
      <sz val="11"/>
      <color rgb="FFFF0000"/>
      <name val="Arial"/>
      <family val="2"/>
    </font>
    <font>
      <b/>
      <vertAlign val="superscript"/>
      <sz val="11"/>
      <color theme="1"/>
      <name val="Arial"/>
      <family val="2"/>
    </font>
    <font>
      <sz val="12"/>
      <color rgb="FFFF0000"/>
      <name val="Arial"/>
      <family val="2"/>
    </font>
    <font>
      <i/>
      <sz val="12"/>
      <color theme="1"/>
      <name val="Arial"/>
      <family val="2"/>
    </font>
    <font>
      <i/>
      <sz val="11"/>
      <color theme="1"/>
      <name val="Arial"/>
      <family val="2"/>
    </font>
    <font>
      <i/>
      <u/>
      <sz val="12"/>
      <color theme="1"/>
      <name val="Arial"/>
      <family val="2"/>
    </font>
    <font>
      <sz val="8"/>
      <name val="Calibri"/>
      <family val="2"/>
      <scheme val="minor"/>
    </font>
    <font>
      <i/>
      <u/>
      <sz val="11"/>
      <color theme="1"/>
      <name val="Arial"/>
      <family val="2"/>
    </font>
    <font>
      <b/>
      <u/>
      <sz val="11"/>
      <color theme="1"/>
      <name val="Arial"/>
      <family val="2"/>
    </font>
    <font>
      <b/>
      <i/>
      <u/>
      <sz val="11"/>
      <color theme="1"/>
      <name val="Arial"/>
      <family val="2"/>
    </font>
    <font>
      <b/>
      <u/>
      <sz val="12"/>
      <color theme="1"/>
      <name val="Arial"/>
      <family val="2"/>
    </font>
    <font>
      <b/>
      <i/>
      <u/>
      <sz val="12"/>
      <color theme="1"/>
      <name val="Arial"/>
      <family val="2"/>
    </font>
    <font>
      <sz val="9"/>
      <name val="Arial"/>
      <family val="2"/>
    </font>
    <font>
      <sz val="9"/>
      <color rgb="FF000000"/>
      <name val="Arial"/>
      <family val="2"/>
    </font>
    <font>
      <b/>
      <sz val="9"/>
      <color theme="1"/>
      <name val="Arial"/>
      <family val="2"/>
    </font>
    <font>
      <u/>
      <sz val="11"/>
      <color theme="10"/>
      <name val="Calibri"/>
      <family val="2"/>
      <scheme val="minor"/>
    </font>
    <font>
      <sz val="9"/>
      <color indexed="81"/>
      <name val="Tahoma"/>
      <family val="2"/>
    </font>
    <font>
      <b/>
      <sz val="9"/>
      <color indexed="81"/>
      <name val="Tahoma"/>
      <family val="2"/>
    </font>
    <font>
      <sz val="9"/>
      <color rgb="FF000000"/>
      <name val="ArialMT"/>
    </font>
    <font>
      <sz val="11"/>
      <name val="Arial"/>
      <family val="2"/>
    </font>
  </fonts>
  <fills count="10">
    <fill>
      <patternFill patternType="none"/>
    </fill>
    <fill>
      <patternFill patternType="gray125"/>
    </fill>
    <fill>
      <patternFill patternType="solid">
        <fgColor theme="6" tint="0.79998168889431442"/>
        <bgColor indexed="64"/>
      </patternFill>
    </fill>
    <fill>
      <patternFill patternType="solid">
        <fgColor theme="0"/>
        <bgColor indexed="64"/>
      </patternFill>
    </fill>
    <fill>
      <patternFill patternType="solid">
        <bgColor indexed="64"/>
      </patternFill>
    </fill>
    <fill>
      <patternFill patternType="solid">
        <fgColor theme="0" tint="-4.9989318521683403E-2"/>
        <bgColor indexed="64"/>
      </patternFill>
    </fill>
    <fill>
      <patternFill patternType="solid">
        <fgColor rgb="FFD9D9D9"/>
        <bgColor indexed="64"/>
      </patternFill>
    </fill>
    <fill>
      <patternFill patternType="solid">
        <fgColor theme="2"/>
        <bgColor indexed="64"/>
      </patternFill>
    </fill>
    <fill>
      <patternFill patternType="solid">
        <fgColor rgb="FF92D050"/>
        <bgColor indexed="64"/>
      </patternFill>
    </fill>
    <fill>
      <patternFill patternType="solid">
        <fgColor rgb="FFFF0000"/>
        <bgColor indexed="64"/>
      </patternFill>
    </fill>
  </fills>
  <borders count="18">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diagonalUp="1" diagonalDown="1">
      <left style="thin">
        <color indexed="64"/>
      </left>
      <right/>
      <top style="thin">
        <color indexed="64"/>
      </top>
      <bottom style="thin">
        <color indexed="64"/>
      </bottom>
      <diagonal style="thin">
        <color indexed="64"/>
      </diagonal>
    </border>
    <border diagonalUp="1" diagonalDown="1">
      <left/>
      <right style="thin">
        <color indexed="64"/>
      </right>
      <top style="thin">
        <color indexed="64"/>
      </top>
      <bottom style="thin">
        <color indexed="64"/>
      </bottom>
      <diagonal style="thin">
        <color indexed="64"/>
      </diagonal>
    </border>
  </borders>
  <cellStyleXfs count="4">
    <xf numFmtId="0" fontId="0" fillId="0" borderId="0"/>
    <xf numFmtId="43" fontId="3" fillId="0" borderId="0" applyFont="0" applyFill="0" applyBorder="0" applyAlignment="0" applyProtection="0"/>
    <xf numFmtId="9" fontId="3" fillId="0" borderId="0" applyFont="0" applyFill="0" applyBorder="0" applyAlignment="0" applyProtection="0"/>
    <xf numFmtId="0" fontId="34" fillId="0" borderId="0" applyNumberFormat="0" applyFill="0" applyBorder="0" applyAlignment="0" applyProtection="0"/>
  </cellStyleXfs>
  <cellXfs count="494">
    <xf numFmtId="0" fontId="0" fillId="0" borderId="0" xfId="0"/>
    <xf numFmtId="0" fontId="4" fillId="0" borderId="0" xfId="0" applyFont="1"/>
    <xf numFmtId="0" fontId="5" fillId="0" borderId="0" xfId="0" applyFont="1"/>
    <xf numFmtId="0" fontId="6" fillId="0" borderId="0" xfId="0" applyFont="1"/>
    <xf numFmtId="0" fontId="6" fillId="2" borderId="2" xfId="0" applyFont="1" applyFill="1" applyBorder="1" applyAlignment="1">
      <alignment horizontal="center"/>
    </xf>
    <xf numFmtId="0" fontId="7" fillId="0" borderId="2" xfId="0" applyFont="1" applyBorder="1" applyAlignment="1">
      <alignment horizontal="center"/>
    </xf>
    <xf numFmtId="0" fontId="7" fillId="0" borderId="2" xfId="0" applyFont="1" applyBorder="1"/>
    <xf numFmtId="0" fontId="8" fillId="0" borderId="0" xfId="0" applyFont="1"/>
    <xf numFmtId="0" fontId="9" fillId="0" borderId="0" xfId="0" applyFont="1"/>
    <xf numFmtId="0" fontId="7" fillId="0" borderId="0" xfId="0" applyFont="1"/>
    <xf numFmtId="0" fontId="10" fillId="0" borderId="2" xfId="0" applyFont="1" applyBorder="1" applyAlignment="1">
      <alignment horizontal="center"/>
    </xf>
    <xf numFmtId="0" fontId="10" fillId="0" borderId="2" xfId="0" applyFont="1" applyBorder="1"/>
    <xf numFmtId="0" fontId="11" fillId="0" borderId="0" xfId="0" applyFont="1"/>
    <xf numFmtId="0" fontId="10" fillId="0" borderId="2" xfId="0" applyFont="1" applyBorder="1" applyAlignment="1">
      <alignment horizontal="center" vertical="top"/>
    </xf>
    <xf numFmtId="0" fontId="10" fillId="0" borderId="2" xfId="0" applyFont="1" applyBorder="1" applyAlignment="1">
      <alignment vertical="top"/>
    </xf>
    <xf numFmtId="0" fontId="10" fillId="0" borderId="0" xfId="0" applyFont="1"/>
    <xf numFmtId="0" fontId="11" fillId="0" borderId="0" xfId="0" applyFont="1" applyAlignment="1">
      <alignment horizontal="center"/>
    </xf>
    <xf numFmtId="0" fontId="12" fillId="0" borderId="0" xfId="0" applyFont="1"/>
    <xf numFmtId="0" fontId="6" fillId="0" borderId="6" xfId="0" applyFont="1" applyBorder="1"/>
    <xf numFmtId="164" fontId="6" fillId="2" borderId="7" xfId="1" applyNumberFormat="1" applyFont="1" applyFill="1" applyBorder="1"/>
    <xf numFmtId="0" fontId="6" fillId="3" borderId="7" xfId="0" applyFont="1" applyFill="1" applyBorder="1" applyAlignment="1">
      <alignment vertical="center"/>
    </xf>
    <xf numFmtId="0" fontId="6" fillId="0" borderId="11" xfId="0" applyFont="1" applyBorder="1"/>
    <xf numFmtId="0" fontId="6" fillId="2" borderId="12" xfId="0" applyFont="1" applyFill="1" applyBorder="1" applyAlignment="1">
      <alignment horizontal="center" vertical="center"/>
    </xf>
    <xf numFmtId="0" fontId="6" fillId="0" borderId="12" xfId="0" applyFont="1" applyBorder="1"/>
    <xf numFmtId="0" fontId="6" fillId="2" borderId="12" xfId="0" applyFont="1" applyFill="1" applyBorder="1" applyAlignment="1">
      <alignment horizontal="center"/>
    </xf>
    <xf numFmtId="0" fontId="7" fillId="0" borderId="12" xfId="0" applyFont="1" applyBorder="1"/>
    <xf numFmtId="0" fontId="6" fillId="0" borderId="13" xfId="0" applyFont="1" applyBorder="1" applyAlignment="1">
      <alignment horizontal="center"/>
    </xf>
    <xf numFmtId="0" fontId="10" fillId="0" borderId="4" xfId="0" applyFont="1" applyBorder="1" applyAlignment="1">
      <alignment horizontal="center"/>
    </xf>
    <xf numFmtId="164" fontId="10" fillId="0" borderId="7" xfId="1" applyNumberFormat="1" applyFont="1" applyBorder="1" applyAlignment="1">
      <alignment horizontal="center"/>
    </xf>
    <xf numFmtId="164" fontId="10" fillId="0" borderId="0" xfId="1" applyNumberFormat="1" applyFont="1" applyAlignment="1">
      <alignment horizontal="center"/>
    </xf>
    <xf numFmtId="164" fontId="10" fillId="0" borderId="12" xfId="1" applyNumberFormat="1" applyFont="1" applyBorder="1" applyAlignment="1">
      <alignment horizontal="center"/>
    </xf>
    <xf numFmtId="0" fontId="10" fillId="0" borderId="0" xfId="0" applyFont="1" applyAlignment="1">
      <alignment horizontal="center"/>
    </xf>
    <xf numFmtId="0" fontId="10" fillId="0" borderId="7" xfId="0" applyFont="1" applyBorder="1" applyAlignment="1">
      <alignment horizontal="center"/>
    </xf>
    <xf numFmtId="0" fontId="4" fillId="0" borderId="0" xfId="0" applyFont="1" applyAlignment="1">
      <alignment horizontal="right"/>
    </xf>
    <xf numFmtId="0" fontId="4" fillId="0" borderId="0" xfId="0" applyFont="1" applyAlignment="1">
      <alignment vertical="center"/>
    </xf>
    <xf numFmtId="0" fontId="6" fillId="0" borderId="0" xfId="0" applyFont="1" applyAlignment="1">
      <alignment horizontal="center"/>
    </xf>
    <xf numFmtId="0" fontId="14" fillId="4" borderId="2" xfId="0" applyFont="1" applyFill="1" applyBorder="1" applyAlignment="1">
      <alignment horizontal="center" vertical="center" wrapText="1"/>
    </xf>
    <xf numFmtId="0" fontId="11" fillId="0" borderId="0" xfId="0" applyFont="1" applyAlignment="1">
      <alignment vertical="center"/>
    </xf>
    <xf numFmtId="0" fontId="14" fillId="4" borderId="6" xfId="0" applyFont="1" applyFill="1" applyBorder="1" applyAlignment="1">
      <alignment vertical="center" wrapText="1"/>
    </xf>
    <xf numFmtId="0" fontId="14" fillId="4" borderId="8" xfId="0" applyFont="1" applyFill="1" applyBorder="1" applyAlignment="1">
      <alignment vertical="center" wrapText="1"/>
    </xf>
    <xf numFmtId="0" fontId="14" fillId="4" borderId="1" xfId="0" applyFont="1" applyFill="1" applyBorder="1" applyAlignment="1">
      <alignment horizontal="center" vertical="center" wrapText="1"/>
    </xf>
    <xf numFmtId="0" fontId="14" fillId="4" borderId="1" xfId="0" applyFont="1" applyFill="1" applyBorder="1" applyAlignment="1">
      <alignment vertical="center" wrapText="1"/>
    </xf>
    <xf numFmtId="0" fontId="6" fillId="0" borderId="0" xfId="0" applyFont="1" applyAlignment="1">
      <alignment horizontal="left" vertical="top" wrapText="1"/>
    </xf>
    <xf numFmtId="0" fontId="14" fillId="4" borderId="2" xfId="0" applyFont="1" applyFill="1" applyBorder="1" applyAlignment="1">
      <alignment vertical="center" wrapText="1"/>
    </xf>
    <xf numFmtId="0" fontId="15" fillId="0" borderId="12" xfId="0" applyFont="1" applyBorder="1"/>
    <xf numFmtId="0" fontId="6" fillId="0" borderId="0" xfId="0" applyFont="1" applyAlignment="1">
      <alignment vertical="center"/>
    </xf>
    <xf numFmtId="0" fontId="10" fillId="0" borderId="2" xfId="0" applyFont="1" applyBorder="1" applyAlignment="1">
      <alignment horizontal="center" vertical="center" wrapText="1"/>
    </xf>
    <xf numFmtId="0" fontId="5" fillId="0" borderId="0" xfId="0" applyFont="1" applyAlignment="1">
      <alignment horizontal="left" vertical="center" wrapText="1"/>
    </xf>
    <xf numFmtId="0" fontId="7" fillId="0" borderId="3" xfId="0" applyFont="1" applyBorder="1" applyAlignment="1">
      <alignment vertical="center"/>
    </xf>
    <xf numFmtId="0" fontId="7" fillId="0" borderId="4" xfId="0" applyFont="1" applyBorder="1" applyAlignment="1">
      <alignment vertical="center"/>
    </xf>
    <xf numFmtId="0" fontId="7" fillId="0" borderId="5" xfId="0" applyFont="1" applyBorder="1" applyAlignment="1">
      <alignment vertical="center"/>
    </xf>
    <xf numFmtId="0" fontId="7" fillId="0" borderId="6" xfId="0" applyFont="1" applyBorder="1"/>
    <xf numFmtId="0" fontId="7" fillId="0" borderId="3" xfId="0" applyFont="1" applyBorder="1"/>
    <xf numFmtId="0" fontId="4" fillId="0" borderId="3" xfId="0" applyFont="1" applyBorder="1"/>
    <xf numFmtId="0" fontId="10" fillId="0" borderId="2" xfId="0" applyFont="1" applyBorder="1" applyAlignment="1">
      <alignment horizontal="center" vertical="center"/>
    </xf>
    <xf numFmtId="0" fontId="7" fillId="0" borderId="2" xfId="0" applyFont="1" applyBorder="1" applyAlignment="1">
      <alignment horizontal="center" vertical="center" wrapText="1"/>
    </xf>
    <xf numFmtId="0" fontId="16" fillId="0" borderId="0" xfId="0" applyFont="1"/>
    <xf numFmtId="0" fontId="17" fillId="0" borderId="2" xfId="0" applyFont="1" applyBorder="1" applyAlignment="1">
      <alignment horizontal="center" vertical="center" wrapText="1"/>
    </xf>
    <xf numFmtId="0" fontId="6" fillId="0" borderId="0" xfId="0" applyFont="1" applyAlignment="1">
      <alignment horizontal="center" vertical="center"/>
    </xf>
    <xf numFmtId="0" fontId="6" fillId="0" borderId="0" xfId="0" applyFont="1" applyAlignment="1">
      <alignment horizontal="center" vertical="center" wrapText="1"/>
    </xf>
    <xf numFmtId="0" fontId="7" fillId="0" borderId="0" xfId="0" applyFont="1" applyAlignment="1">
      <alignment vertical="top"/>
    </xf>
    <xf numFmtId="0" fontId="7" fillId="0" borderId="2" xfId="0" applyFont="1" applyBorder="1" applyAlignment="1">
      <alignment horizontal="center" vertical="center"/>
    </xf>
    <xf numFmtId="0" fontId="6" fillId="0" borderId="2" xfId="0" applyFont="1" applyBorder="1"/>
    <xf numFmtId="0" fontId="19" fillId="0" borderId="2" xfId="0" applyFont="1" applyBorder="1" applyAlignment="1">
      <alignment horizontal="center"/>
    </xf>
    <xf numFmtId="0" fontId="6" fillId="5" borderId="2" xfId="0" applyFont="1" applyFill="1" applyBorder="1" applyAlignment="1">
      <alignment horizontal="center"/>
    </xf>
    <xf numFmtId="0" fontId="7" fillId="0" borderId="2" xfId="0" applyFont="1" applyBorder="1" applyAlignment="1">
      <alignment horizontal="left" vertical="center"/>
    </xf>
    <xf numFmtId="0" fontId="6" fillId="0" borderId="2" xfId="0" applyFont="1" applyBorder="1" applyAlignment="1">
      <alignment horizontal="left"/>
    </xf>
    <xf numFmtId="0" fontId="7" fillId="0" borderId="1" xfId="0" applyFont="1" applyBorder="1" applyAlignment="1">
      <alignment horizontal="center" vertical="center" wrapText="1"/>
    </xf>
    <xf numFmtId="0" fontId="7" fillId="0" borderId="0" xfId="0" applyFont="1" applyAlignment="1">
      <alignment vertical="center"/>
    </xf>
    <xf numFmtId="0" fontId="19" fillId="5" borderId="2" xfId="0" applyFont="1" applyFill="1" applyBorder="1" applyAlignment="1">
      <alignment horizontal="center"/>
    </xf>
    <xf numFmtId="0" fontId="6" fillId="0" borderId="8" xfId="0" applyFont="1" applyBorder="1" applyAlignment="1">
      <alignment horizontal="left"/>
    </xf>
    <xf numFmtId="0" fontId="21" fillId="0" borderId="0" xfId="0" applyFont="1"/>
    <xf numFmtId="0" fontId="6" fillId="0" borderId="9" xfId="0" applyFont="1" applyBorder="1"/>
    <xf numFmtId="0" fontId="22" fillId="0" borderId="0" xfId="0" applyFont="1"/>
    <xf numFmtId="0" fontId="23" fillId="0" borderId="0" xfId="0" applyFont="1"/>
    <xf numFmtId="0" fontId="24" fillId="0" borderId="0" xfId="0" applyFont="1"/>
    <xf numFmtId="0" fontId="7" fillId="0" borderId="0" xfId="0" applyFont="1" applyAlignment="1">
      <alignment horizontal="center"/>
    </xf>
    <xf numFmtId="0" fontId="26" fillId="0" borderId="0" xfId="0" applyFont="1"/>
    <xf numFmtId="0" fontId="27" fillId="0" borderId="0" xfId="0" applyFont="1"/>
    <xf numFmtId="0" fontId="28" fillId="0" borderId="0" xfId="0" applyFont="1"/>
    <xf numFmtId="0" fontId="23" fillId="0" borderId="0" xfId="0" applyFont="1" applyAlignment="1">
      <alignment horizontal="right"/>
    </xf>
    <xf numFmtId="0" fontId="29" fillId="0" borderId="0" xfId="0" applyFont="1"/>
    <xf numFmtId="0" fontId="30" fillId="0" borderId="0" xfId="0" applyFont="1"/>
    <xf numFmtId="0" fontId="7" fillId="0" borderId="11" xfId="0" applyFont="1" applyBorder="1" applyAlignment="1">
      <alignment horizontal="left" vertical="top" wrapText="1"/>
    </xf>
    <xf numFmtId="0" fontId="7" fillId="0" borderId="12" xfId="0" applyFont="1" applyBorder="1" applyAlignment="1">
      <alignment horizontal="left" vertical="top" wrapText="1"/>
    </xf>
    <xf numFmtId="0" fontId="7" fillId="0" borderId="13" xfId="0" applyFont="1" applyBorder="1" applyAlignment="1">
      <alignment horizontal="left" vertical="top" wrapText="1"/>
    </xf>
    <xf numFmtId="0" fontId="12" fillId="0" borderId="0" xfId="0" applyFont="1" applyAlignment="1">
      <alignment horizontal="center"/>
    </xf>
    <xf numFmtId="165" fontId="10" fillId="0" borderId="10" xfId="2" applyNumberFormat="1" applyFont="1" applyBorder="1" applyAlignment="1">
      <alignment horizontal="center"/>
    </xf>
    <xf numFmtId="0" fontId="12" fillId="5" borderId="0" xfId="0" applyFont="1" applyFill="1" applyAlignment="1">
      <alignment horizontal="center"/>
    </xf>
    <xf numFmtId="164" fontId="10" fillId="0" borderId="0" xfId="1" applyNumberFormat="1" applyFont="1" applyBorder="1" applyAlignment="1">
      <alignment horizontal="center"/>
    </xf>
    <xf numFmtId="0" fontId="10" fillId="0" borderId="9" xfId="0" applyFont="1" applyBorder="1" applyAlignment="1">
      <alignment vertical="center"/>
    </xf>
    <xf numFmtId="0" fontId="10" fillId="0" borderId="11" xfId="0" applyFont="1" applyBorder="1" applyAlignment="1">
      <alignment vertical="center"/>
    </xf>
    <xf numFmtId="0" fontId="1" fillId="0" borderId="0" xfId="0" applyFont="1"/>
    <xf numFmtId="0" fontId="2" fillId="0" borderId="9" xfId="0" applyFont="1" applyBorder="1"/>
    <xf numFmtId="0" fontId="2" fillId="0" borderId="2" xfId="0" applyFont="1" applyBorder="1" applyAlignment="1">
      <alignment horizontal="center" vertical="center" wrapText="1"/>
    </xf>
    <xf numFmtId="0" fontId="2" fillId="0" borderId="0" xfId="0" applyFont="1" applyAlignment="1">
      <alignment horizontal="center" vertical="center"/>
    </xf>
    <xf numFmtId="4" fontId="2" fillId="0" borderId="2" xfId="0" applyNumberFormat="1" applyFont="1" applyBorder="1" applyAlignment="1">
      <alignment horizontal="center" vertical="center" wrapText="1"/>
    </xf>
    <xf numFmtId="0" fontId="2" fillId="5" borderId="2" xfId="0" applyFont="1" applyFill="1" applyBorder="1" applyAlignment="1">
      <alignment horizontal="center" vertical="center" wrapText="1"/>
    </xf>
    <xf numFmtId="16" fontId="2" fillId="5" borderId="2" xfId="0" quotePrefix="1" applyNumberFormat="1" applyFont="1" applyFill="1" applyBorder="1" applyAlignment="1">
      <alignment horizontal="center" vertical="center" wrapText="1"/>
    </xf>
    <xf numFmtId="171" fontId="2" fillId="5" borderId="2" xfId="0" applyNumberFormat="1" applyFont="1" applyFill="1" applyBorder="1" applyAlignment="1">
      <alignment horizontal="center" vertical="center" wrapText="1"/>
    </xf>
    <xf numFmtId="171" fontId="6" fillId="5" borderId="2" xfId="0" applyNumberFormat="1" applyFont="1" applyFill="1" applyBorder="1" applyAlignment="1">
      <alignment horizontal="center"/>
    </xf>
    <xf numFmtId="2" fontId="6" fillId="0" borderId="2" xfId="0" applyNumberFormat="1" applyFont="1" applyBorder="1"/>
    <xf numFmtId="171" fontId="6" fillId="0" borderId="2" xfId="0" applyNumberFormat="1" applyFont="1" applyBorder="1" applyAlignment="1">
      <alignment horizontal="center"/>
    </xf>
    <xf numFmtId="14" fontId="6" fillId="0" borderId="12" xfId="0" applyNumberFormat="1" applyFont="1" applyBorder="1"/>
    <xf numFmtId="14" fontId="2" fillId="5" borderId="2" xfId="0" quotePrefix="1" applyNumberFormat="1" applyFont="1" applyFill="1" applyBorder="1" applyAlignment="1">
      <alignment horizontal="right" vertical="top" wrapText="1"/>
    </xf>
    <xf numFmtId="14" fontId="2" fillId="5" borderId="2" xfId="0" applyNumberFormat="1" applyFont="1" applyFill="1" applyBorder="1" applyAlignment="1">
      <alignment horizontal="right" vertical="top" wrapText="1"/>
    </xf>
    <xf numFmtId="0" fontId="2" fillId="3" borderId="2" xfId="0" applyFont="1" applyFill="1" applyBorder="1" applyAlignment="1">
      <alignment horizontal="center" vertical="center" wrapText="1"/>
    </xf>
    <xf numFmtId="0" fontId="10" fillId="3" borderId="4" xfId="0" applyFont="1" applyFill="1" applyBorder="1" applyAlignment="1">
      <alignment horizontal="left" vertical="center" wrapText="1"/>
    </xf>
    <xf numFmtId="0" fontId="2" fillId="0" borderId="0" xfId="0" applyFont="1" applyAlignment="1">
      <alignment vertical="center"/>
    </xf>
    <xf numFmtId="4" fontId="2" fillId="2" borderId="2" xfId="0" applyNumberFormat="1" applyFont="1" applyFill="1" applyBorder="1" applyAlignment="1">
      <alignment horizontal="center" vertical="center" wrapText="1"/>
    </xf>
    <xf numFmtId="0" fontId="2" fillId="2" borderId="2" xfId="0" applyFont="1" applyFill="1" applyBorder="1" applyAlignment="1">
      <alignment vertical="center" wrapText="1"/>
    </xf>
    <xf numFmtId="0" fontId="1" fillId="2" borderId="2" xfId="0" applyFont="1" applyFill="1" applyBorder="1"/>
    <xf numFmtId="1" fontId="1" fillId="2" borderId="2" xfId="0" applyNumberFormat="1" applyFont="1" applyFill="1" applyBorder="1"/>
    <xf numFmtId="171" fontId="1" fillId="2" borderId="2" xfId="0" applyNumberFormat="1" applyFont="1" applyFill="1" applyBorder="1"/>
    <xf numFmtId="164" fontId="10" fillId="5" borderId="7" xfId="1" applyNumberFormat="1" applyFont="1" applyFill="1" applyBorder="1" applyAlignment="1">
      <alignment horizontal="center"/>
    </xf>
    <xf numFmtId="164" fontId="10" fillId="5" borderId="0" xfId="1" applyNumberFormat="1" applyFont="1" applyFill="1" applyBorder="1" applyAlignment="1">
      <alignment horizontal="center"/>
    </xf>
    <xf numFmtId="0" fontId="2" fillId="3" borderId="9" xfId="0" applyFont="1" applyFill="1" applyBorder="1"/>
    <xf numFmtId="164" fontId="10" fillId="3" borderId="12" xfId="1" applyNumberFormat="1" applyFont="1" applyFill="1" applyBorder="1" applyAlignment="1">
      <alignment horizontal="center"/>
    </xf>
    <xf numFmtId="0" fontId="2" fillId="8" borderId="2" xfId="0" applyFont="1" applyFill="1" applyBorder="1" applyAlignment="1">
      <alignment horizontal="center" vertical="center" wrapText="1"/>
    </xf>
    <xf numFmtId="2" fontId="2" fillId="3" borderId="2" xfId="0" applyNumberFormat="1" applyFont="1" applyFill="1" applyBorder="1" applyAlignment="1">
      <alignment horizontal="center" vertical="center" wrapText="1"/>
    </xf>
    <xf numFmtId="0" fontId="37" fillId="8" borderId="2" xfId="0" applyFont="1" applyFill="1" applyBorder="1" applyAlignment="1">
      <alignment vertical="center" wrapText="1"/>
    </xf>
    <xf numFmtId="0" fontId="2" fillId="0" borderId="2" xfId="0" applyFont="1" applyBorder="1"/>
    <xf numFmtId="171" fontId="6" fillId="3" borderId="2" xfId="0" applyNumberFormat="1" applyFont="1" applyFill="1" applyBorder="1" applyAlignment="1">
      <alignment horizontal="center"/>
    </xf>
    <xf numFmtId="0" fontId="2" fillId="5" borderId="8" xfId="0" applyFont="1" applyFill="1" applyBorder="1" applyAlignment="1">
      <alignment horizontal="center" vertical="center" wrapText="1"/>
    </xf>
    <xf numFmtId="0" fontId="2" fillId="5" borderId="10" xfId="0" applyFont="1" applyFill="1" applyBorder="1" applyAlignment="1">
      <alignment horizontal="center" vertical="center" wrapText="1"/>
    </xf>
    <xf numFmtId="0" fontId="2" fillId="5" borderId="13" xfId="0" applyFont="1" applyFill="1" applyBorder="1" applyAlignment="1">
      <alignment horizontal="center" vertical="center" wrapText="1"/>
    </xf>
    <xf numFmtId="171" fontId="7" fillId="9" borderId="2" xfId="0" applyNumberFormat="1" applyFont="1" applyFill="1" applyBorder="1" applyAlignment="1">
      <alignment horizontal="center"/>
    </xf>
    <xf numFmtId="169" fontId="2" fillId="0" borderId="2" xfId="0" applyNumberFormat="1" applyFont="1" applyBorder="1" applyAlignment="1">
      <alignment horizontal="center" vertical="center" wrapText="1"/>
    </xf>
    <xf numFmtId="0" fontId="2" fillId="0" borderId="5" xfId="0" applyFont="1" applyBorder="1" applyAlignment="1">
      <alignment horizontal="center"/>
    </xf>
    <xf numFmtId="0" fontId="2" fillId="0" borderId="8" xfId="0" applyFont="1" applyBorder="1" applyAlignment="1">
      <alignment horizontal="center"/>
    </xf>
    <xf numFmtId="164" fontId="2" fillId="0" borderId="0" xfId="1" applyNumberFormat="1" applyFont="1" applyFill="1" applyAlignment="1">
      <alignment horizontal="center"/>
    </xf>
    <xf numFmtId="171" fontId="6" fillId="0" borderId="2" xfId="0" applyNumberFormat="1" applyFont="1" applyBorder="1"/>
    <xf numFmtId="0" fontId="38" fillId="9" borderId="2" xfId="0" applyFont="1" applyFill="1" applyBorder="1" applyAlignment="1">
      <alignment horizontal="center"/>
    </xf>
    <xf numFmtId="0" fontId="6" fillId="9" borderId="2" xfId="0" applyFont="1" applyFill="1" applyBorder="1" applyAlignment="1">
      <alignment horizontal="center"/>
    </xf>
    <xf numFmtId="0" fontId="2" fillId="5" borderId="0" xfId="0" applyFont="1" applyFill="1" applyAlignment="1">
      <alignment horizontal="center" vertical="center" wrapText="1"/>
    </xf>
    <xf numFmtId="0" fontId="6" fillId="3" borderId="0" xfId="0" applyFont="1" applyFill="1"/>
    <xf numFmtId="166" fontId="10" fillId="0" borderId="0" xfId="1" applyNumberFormat="1" applyFont="1" applyAlignment="1">
      <alignment horizontal="center"/>
    </xf>
    <xf numFmtId="0" fontId="2" fillId="0" borderId="2" xfId="0" applyFont="1" applyBorder="1" applyAlignment="1">
      <alignment horizontal="left" vertical="center" wrapText="1"/>
    </xf>
    <xf numFmtId="0" fontId="2" fillId="0" borderId="2" xfId="0" applyFont="1" applyBorder="1" applyAlignment="1">
      <alignment vertical="center" wrapText="1"/>
    </xf>
    <xf numFmtId="0" fontId="1" fillId="2" borderId="0" xfId="0" applyFont="1" applyFill="1" applyAlignment="1">
      <alignment horizontal="center"/>
    </xf>
    <xf numFmtId="0" fontId="8" fillId="2" borderId="0" xfId="0" applyFont="1" applyFill="1" applyAlignment="1">
      <alignment horizontal="center"/>
    </xf>
    <xf numFmtId="0" fontId="34" fillId="2" borderId="0" xfId="3" applyFill="1" applyAlignment="1">
      <alignment horizontal="center"/>
    </xf>
    <xf numFmtId="0" fontId="22" fillId="0" borderId="0" xfId="0" applyFont="1" applyAlignment="1">
      <alignment horizontal="left" wrapText="1"/>
    </xf>
    <xf numFmtId="0" fontId="6" fillId="3" borderId="3" xfId="0" applyFont="1" applyFill="1" applyBorder="1" applyAlignment="1">
      <alignment horizontal="left"/>
    </xf>
    <xf numFmtId="0" fontId="6" fillId="3" borderId="4" xfId="0" applyFont="1" applyFill="1" applyBorder="1" applyAlignment="1">
      <alignment horizontal="left"/>
    </xf>
    <xf numFmtId="0" fontId="6" fillId="3" borderId="5" xfId="0" applyFont="1" applyFill="1" applyBorder="1" applyAlignment="1">
      <alignment horizontal="left"/>
    </xf>
    <xf numFmtId="0" fontId="6" fillId="2" borderId="2" xfId="0" applyFont="1" applyFill="1" applyBorder="1" applyAlignment="1">
      <alignment horizontal="left"/>
    </xf>
    <xf numFmtId="0" fontId="10" fillId="0" borderId="2" xfId="0" applyFont="1" applyBorder="1" applyAlignment="1">
      <alignment horizontal="left"/>
    </xf>
    <xf numFmtId="0" fontId="10" fillId="0" borderId="2" xfId="0" applyFont="1" applyBorder="1" applyAlignment="1">
      <alignment horizontal="left" vertical="top"/>
    </xf>
    <xf numFmtId="0" fontId="6" fillId="3" borderId="2" xfId="0" applyFont="1" applyFill="1" applyBorder="1" applyAlignment="1">
      <alignment horizontal="left"/>
    </xf>
    <xf numFmtId="0" fontId="7" fillId="0" borderId="2" xfId="0" applyFont="1" applyBorder="1" applyAlignment="1">
      <alignment horizontal="left"/>
    </xf>
    <xf numFmtId="0" fontId="2" fillId="2" borderId="6" xfId="0" applyFont="1" applyFill="1" applyBorder="1" applyAlignment="1">
      <alignment horizontal="left" vertical="top" wrapText="1"/>
    </xf>
    <xf numFmtId="0" fontId="12" fillId="0" borderId="0" xfId="0" applyFont="1" applyAlignment="1">
      <alignment horizontal="left" wrapText="1"/>
    </xf>
    <xf numFmtId="0" fontId="12" fillId="0" borderId="0" xfId="0" applyFont="1" applyAlignment="1">
      <alignment horizontal="left" vertical="top" wrapText="1"/>
    </xf>
    <xf numFmtId="0" fontId="2" fillId="0" borderId="6" xfId="0" applyFont="1" applyBorder="1" applyAlignment="1">
      <alignment horizontal="left" vertical="top" wrapText="1"/>
    </xf>
    <xf numFmtId="0" fontId="2" fillId="0" borderId="2" xfId="0" applyFont="1" applyBorder="1" applyAlignment="1">
      <alignment horizontal="left" vertical="center" wrapText="1"/>
    </xf>
    <xf numFmtId="0" fontId="7" fillId="0" borderId="2" xfId="0" applyFont="1" applyBorder="1" applyAlignment="1">
      <alignment horizontal="left" vertical="top" wrapText="1"/>
    </xf>
    <xf numFmtId="0" fontId="6" fillId="2" borderId="2" xfId="0" applyFont="1" applyFill="1" applyBorder="1" applyAlignment="1">
      <alignment horizontal="left" vertical="top" wrapText="1"/>
    </xf>
    <xf numFmtId="0" fontId="14" fillId="4" borderId="2" xfId="0" applyFont="1" applyFill="1" applyBorder="1" applyAlignment="1">
      <alignment horizontal="left" vertical="center" wrapText="1"/>
    </xf>
    <xf numFmtId="0" fontId="2" fillId="0" borderId="3" xfId="0" applyFont="1" applyBorder="1" applyAlignment="1">
      <alignment horizontal="left" vertical="center" wrapText="1"/>
    </xf>
    <xf numFmtId="0" fontId="2" fillId="0" borderId="4" xfId="0" applyFont="1" applyBorder="1" applyAlignment="1">
      <alignment horizontal="left" vertical="center" wrapText="1"/>
    </xf>
    <xf numFmtId="0" fontId="2" fillId="0" borderId="5" xfId="0" applyFont="1" applyBorder="1" applyAlignment="1">
      <alignment horizontal="left" vertical="center" wrapText="1"/>
    </xf>
    <xf numFmtId="0" fontId="2" fillId="0" borderId="3" xfId="0" applyFont="1" applyBorder="1" applyAlignment="1">
      <alignment horizontal="center" vertical="center" wrapText="1"/>
    </xf>
    <xf numFmtId="0" fontId="2" fillId="0" borderId="5" xfId="0" applyFont="1" applyBorder="1" applyAlignment="1">
      <alignment horizontal="center" vertical="center" wrapText="1"/>
    </xf>
    <xf numFmtId="4" fontId="2" fillId="0" borderId="3" xfId="0" applyNumberFormat="1" applyFont="1" applyBorder="1" applyAlignment="1">
      <alignment horizontal="center" vertical="center" wrapText="1"/>
    </xf>
    <xf numFmtId="4" fontId="2" fillId="0" borderId="5" xfId="0" applyNumberFormat="1" applyFont="1" applyBorder="1" applyAlignment="1">
      <alignment horizontal="center" vertical="center" wrapText="1"/>
    </xf>
    <xf numFmtId="0" fontId="2" fillId="2" borderId="3" xfId="0" applyFont="1" applyFill="1" applyBorder="1" applyAlignment="1">
      <alignment horizontal="left" vertical="center" wrapText="1"/>
    </xf>
    <xf numFmtId="0" fontId="2" fillId="2" borderId="4" xfId="0" applyFont="1" applyFill="1" applyBorder="1" applyAlignment="1">
      <alignment horizontal="left" vertical="center" wrapText="1"/>
    </xf>
    <xf numFmtId="0" fontId="2" fillId="2" borderId="5" xfId="0" applyFont="1" applyFill="1" applyBorder="1" applyAlignment="1">
      <alignment horizontal="left" vertical="center" wrapText="1"/>
    </xf>
    <xf numFmtId="0" fontId="2" fillId="2" borderId="3" xfId="0" applyFont="1" applyFill="1" applyBorder="1" applyAlignment="1">
      <alignment horizontal="center" vertical="center" wrapText="1"/>
    </xf>
    <xf numFmtId="0" fontId="2" fillId="2" borderId="5" xfId="0" applyFont="1" applyFill="1" applyBorder="1" applyAlignment="1">
      <alignment horizontal="center" vertical="center" wrapText="1"/>
    </xf>
    <xf numFmtId="4" fontId="2" fillId="2" borderId="3" xfId="0" applyNumberFormat="1" applyFont="1" applyFill="1" applyBorder="1" applyAlignment="1">
      <alignment horizontal="center" vertical="center" wrapText="1"/>
    </xf>
    <xf numFmtId="4" fontId="2" fillId="2" borderId="5" xfId="0" applyNumberFormat="1" applyFont="1" applyFill="1" applyBorder="1" applyAlignment="1">
      <alignment horizontal="center" vertical="center" wrapText="1"/>
    </xf>
    <xf numFmtId="0" fontId="2" fillId="0" borderId="2" xfId="0" applyFont="1" applyBorder="1" applyAlignment="1">
      <alignment vertical="center" wrapText="1"/>
    </xf>
    <xf numFmtId="168" fontId="2" fillId="0" borderId="1" xfId="0" applyNumberFormat="1" applyFont="1" applyBorder="1" applyAlignment="1">
      <alignment horizontal="center" vertical="center" wrapText="1"/>
    </xf>
    <xf numFmtId="2" fontId="2" fillId="0" borderId="1" xfId="2" applyNumberFormat="1" applyFont="1" applyBorder="1" applyAlignment="1">
      <alignment horizontal="center" vertical="center" wrapText="1"/>
    </xf>
    <xf numFmtId="0" fontId="14" fillId="4" borderId="9" xfId="0" applyFont="1" applyFill="1" applyBorder="1" applyAlignment="1">
      <alignment horizontal="center" vertical="center" wrapText="1"/>
    </xf>
    <xf numFmtId="0" fontId="14" fillId="4" borderId="0" xfId="0" applyFont="1" applyFill="1" applyAlignment="1">
      <alignment horizontal="center" vertical="center" wrapText="1"/>
    </xf>
    <xf numFmtId="0" fontId="14" fillId="4" borderId="10" xfId="0" applyFont="1" applyFill="1" applyBorder="1" applyAlignment="1">
      <alignment horizontal="center" vertical="center" wrapText="1"/>
    </xf>
    <xf numFmtId="0" fontId="14" fillId="4" borderId="6" xfId="0" applyFont="1" applyFill="1" applyBorder="1" applyAlignment="1">
      <alignment horizontal="center" vertical="center" wrapText="1"/>
    </xf>
    <xf numFmtId="0" fontId="14" fillId="4" borderId="8" xfId="0" applyFont="1" applyFill="1" applyBorder="1" applyAlignment="1">
      <alignment horizontal="center" vertical="center" wrapText="1"/>
    </xf>
    <xf numFmtId="0" fontId="10" fillId="0" borderId="2" xfId="0" applyFont="1" applyBorder="1" applyAlignment="1">
      <alignment vertical="center" wrapText="1"/>
    </xf>
    <xf numFmtId="168" fontId="10" fillId="0" borderId="2" xfId="0" applyNumberFormat="1" applyFont="1" applyBorder="1" applyAlignment="1">
      <alignment horizontal="center" vertical="center" wrapText="1"/>
    </xf>
    <xf numFmtId="2" fontId="2" fillId="0" borderId="2" xfId="2" applyNumberFormat="1" applyFont="1" applyBorder="1" applyAlignment="1">
      <alignment horizontal="center" vertical="center" wrapText="1"/>
    </xf>
    <xf numFmtId="0" fontId="2" fillId="3" borderId="2" xfId="0" applyFont="1" applyFill="1" applyBorder="1" applyAlignment="1">
      <alignment horizontal="left" vertical="center" wrapText="1"/>
    </xf>
    <xf numFmtId="0" fontId="2" fillId="3" borderId="2" xfId="0" applyFont="1" applyFill="1" applyBorder="1" applyAlignment="1">
      <alignment horizontal="center" vertical="center" wrapText="1"/>
    </xf>
    <xf numFmtId="168" fontId="2" fillId="3" borderId="1" xfId="0" applyNumberFormat="1" applyFont="1" applyFill="1" applyBorder="1" applyAlignment="1">
      <alignment horizontal="center" vertical="center" wrapText="1"/>
    </xf>
    <xf numFmtId="2" fontId="2" fillId="3" borderId="1" xfId="2" applyNumberFormat="1" applyFont="1" applyFill="1" applyBorder="1" applyAlignment="1">
      <alignment horizontal="center" vertical="center" wrapText="1"/>
    </xf>
    <xf numFmtId="0" fontId="2" fillId="3" borderId="14" xfId="0" applyFont="1" applyFill="1" applyBorder="1" applyAlignment="1">
      <alignment vertical="center" wrapText="1"/>
    </xf>
    <xf numFmtId="169" fontId="2" fillId="3" borderId="1" xfId="2" applyNumberFormat="1" applyFont="1" applyFill="1" applyBorder="1" applyAlignment="1">
      <alignment horizontal="center" vertical="center" wrapText="1"/>
    </xf>
    <xf numFmtId="0" fontId="2" fillId="3" borderId="1" xfId="0" applyFont="1" applyFill="1" applyBorder="1" applyAlignment="1">
      <alignment vertical="center" wrapText="1"/>
    </xf>
    <xf numFmtId="0" fontId="2" fillId="3" borderId="3" xfId="0" applyFont="1" applyFill="1" applyBorder="1" applyAlignment="1">
      <alignment horizontal="left" vertical="center" wrapText="1"/>
    </xf>
    <xf numFmtId="0" fontId="2" fillId="3" borderId="4" xfId="0" applyFont="1" applyFill="1" applyBorder="1" applyAlignment="1">
      <alignment horizontal="left" vertical="center" wrapText="1"/>
    </xf>
    <xf numFmtId="4" fontId="2" fillId="3" borderId="4" xfId="0" applyNumberFormat="1" applyFont="1" applyFill="1" applyBorder="1" applyAlignment="1">
      <alignment horizontal="center" vertical="center" wrapText="1"/>
    </xf>
    <xf numFmtId="0" fontId="2" fillId="3" borderId="4" xfId="0" applyFont="1" applyFill="1" applyBorder="1" applyAlignment="1">
      <alignment horizontal="center" vertical="center" wrapText="1"/>
    </xf>
    <xf numFmtId="0" fontId="2" fillId="3" borderId="5" xfId="0" applyFont="1" applyFill="1" applyBorder="1" applyAlignment="1">
      <alignment horizontal="center" vertical="center" wrapText="1"/>
    </xf>
    <xf numFmtId="170" fontId="2" fillId="3" borderId="1" xfId="2" applyNumberFormat="1" applyFont="1" applyFill="1" applyBorder="1" applyAlignment="1">
      <alignment horizontal="center" vertical="center" wrapText="1"/>
    </xf>
    <xf numFmtId="0" fontId="14" fillId="4" borderId="2" xfId="0" applyFont="1" applyFill="1" applyBorder="1" applyAlignment="1">
      <alignment horizontal="center" vertical="center" wrapText="1"/>
    </xf>
    <xf numFmtId="0" fontId="6" fillId="0" borderId="0" xfId="0" applyFont="1" applyAlignment="1">
      <alignment horizontal="left"/>
    </xf>
    <xf numFmtId="0" fontId="6" fillId="0" borderId="0" xfId="0" applyFont="1" applyAlignment="1">
      <alignment horizontal="left" vertical="top"/>
    </xf>
    <xf numFmtId="167" fontId="6" fillId="2" borderId="0" xfId="0" applyNumberFormat="1" applyFont="1" applyFill="1" applyAlignment="1">
      <alignment horizontal="center" vertical="top"/>
    </xf>
    <xf numFmtId="0" fontId="6" fillId="0" borderId="0" xfId="0" applyFont="1" applyAlignment="1">
      <alignment horizontal="center" vertical="top"/>
    </xf>
    <xf numFmtId="167" fontId="6" fillId="0" borderId="0" xfId="0" applyNumberFormat="1" applyFont="1" applyAlignment="1">
      <alignment horizontal="center" vertical="top"/>
    </xf>
    <xf numFmtId="0" fontId="14" fillId="4" borderId="3" xfId="0" applyFont="1" applyFill="1" applyBorder="1" applyAlignment="1">
      <alignment horizontal="center" vertical="center" wrapText="1"/>
    </xf>
    <xf numFmtId="0" fontId="14" fillId="4" borderId="5" xfId="0" applyFont="1" applyFill="1" applyBorder="1" applyAlignment="1">
      <alignment horizontal="center" vertical="center" wrapText="1"/>
    </xf>
    <xf numFmtId="0" fontId="2" fillId="3" borderId="5" xfId="0" applyFont="1" applyFill="1" applyBorder="1" applyAlignment="1">
      <alignment horizontal="left" vertical="center" wrapText="1"/>
    </xf>
    <xf numFmtId="0" fontId="2" fillId="3" borderId="3" xfId="0" applyFont="1" applyFill="1" applyBorder="1" applyAlignment="1">
      <alignment horizontal="center" vertical="center" wrapText="1"/>
    </xf>
    <xf numFmtId="169" fontId="2" fillId="0" borderId="3" xfId="0" applyNumberFormat="1" applyFont="1" applyBorder="1" applyAlignment="1">
      <alignment horizontal="center" vertical="center"/>
    </xf>
    <xf numFmtId="169" fontId="2" fillId="0" borderId="4" xfId="0" applyNumberFormat="1" applyFont="1" applyBorder="1" applyAlignment="1">
      <alignment horizontal="center" vertical="center"/>
    </xf>
    <xf numFmtId="169" fontId="2" fillId="0" borderId="5" xfId="0" applyNumberFormat="1" applyFont="1" applyBorder="1" applyAlignment="1">
      <alignment horizontal="center" vertical="center"/>
    </xf>
    <xf numFmtId="3" fontId="2" fillId="0" borderId="3" xfId="0" applyNumberFormat="1" applyFont="1" applyBorder="1" applyAlignment="1">
      <alignment horizontal="center" vertical="center" wrapText="1"/>
    </xf>
    <xf numFmtId="3" fontId="2" fillId="0" borderId="5" xfId="0" applyNumberFormat="1" applyFont="1" applyBorder="1" applyAlignment="1">
      <alignment horizontal="center" vertical="center" wrapText="1"/>
    </xf>
    <xf numFmtId="1" fontId="2" fillId="0" borderId="3" xfId="0" applyNumberFormat="1" applyFont="1" applyBorder="1" applyAlignment="1">
      <alignment horizontal="center" vertical="center"/>
    </xf>
    <xf numFmtId="1" fontId="2" fillId="0" borderId="4" xfId="0" applyNumberFormat="1" applyFont="1" applyBorder="1" applyAlignment="1">
      <alignment horizontal="center" vertical="center"/>
    </xf>
    <xf numFmtId="1" fontId="2" fillId="0" borderId="5" xfId="0" applyNumberFormat="1" applyFont="1" applyBorder="1" applyAlignment="1">
      <alignment horizontal="center" vertical="center"/>
    </xf>
    <xf numFmtId="3" fontId="2" fillId="3" borderId="3" xfId="0" applyNumberFormat="1" applyFont="1" applyFill="1" applyBorder="1" applyAlignment="1">
      <alignment horizontal="center" vertical="center" wrapText="1"/>
    </xf>
    <xf numFmtId="3" fontId="2" fillId="3" borderId="5" xfId="0" applyNumberFormat="1" applyFont="1" applyFill="1" applyBorder="1" applyAlignment="1">
      <alignment horizontal="center" vertical="center" wrapText="1"/>
    </xf>
    <xf numFmtId="0" fontId="10" fillId="3" borderId="2" xfId="0" applyFont="1" applyFill="1" applyBorder="1" applyAlignment="1">
      <alignment horizontal="left" vertical="center" wrapText="1"/>
    </xf>
    <xf numFmtId="0" fontId="10" fillId="3" borderId="2" xfId="0" applyFont="1" applyFill="1" applyBorder="1" applyAlignment="1">
      <alignment horizontal="center" vertical="center" wrapText="1"/>
    </xf>
    <xf numFmtId="169" fontId="10" fillId="0" borderId="2" xfId="0" applyNumberFormat="1" applyFont="1" applyBorder="1" applyAlignment="1">
      <alignment horizontal="center" vertical="center"/>
    </xf>
    <xf numFmtId="0" fontId="10" fillId="3" borderId="3" xfId="0" applyFont="1" applyFill="1" applyBorder="1" applyAlignment="1">
      <alignment horizontal="center" vertical="center" wrapText="1"/>
    </xf>
    <xf numFmtId="0" fontId="10" fillId="3" borderId="5" xfId="0" applyFont="1" applyFill="1" applyBorder="1" applyAlignment="1">
      <alignment horizontal="center" vertical="center" wrapText="1"/>
    </xf>
    <xf numFmtId="0" fontId="2" fillId="2" borderId="2" xfId="0" applyFont="1" applyFill="1" applyBorder="1" applyAlignment="1">
      <alignment horizontal="left" vertical="top" wrapText="1"/>
    </xf>
    <xf numFmtId="0" fontId="2" fillId="3" borderId="3" xfId="0" applyFont="1" applyFill="1" applyBorder="1" applyAlignment="1">
      <alignment horizontal="left" vertical="center"/>
    </xf>
    <xf numFmtId="0" fontId="2" fillId="3" borderId="4" xfId="0" applyFont="1" applyFill="1" applyBorder="1" applyAlignment="1">
      <alignment horizontal="left" vertical="center"/>
    </xf>
    <xf numFmtId="0" fontId="2" fillId="3" borderId="5" xfId="0" applyFont="1" applyFill="1" applyBorder="1" applyAlignment="1">
      <alignment horizontal="left" vertical="center"/>
    </xf>
    <xf numFmtId="169" fontId="2" fillId="0" borderId="2" xfId="0" applyNumberFormat="1" applyFont="1" applyBorder="1" applyAlignment="1">
      <alignment horizontal="center" vertical="center"/>
    </xf>
    <xf numFmtId="0" fontId="10" fillId="3" borderId="3" xfId="0" applyFont="1" applyFill="1" applyBorder="1" applyAlignment="1">
      <alignment horizontal="left" vertical="center" wrapText="1"/>
    </xf>
    <xf numFmtId="0" fontId="10" fillId="3" borderId="4" xfId="0" applyFont="1" applyFill="1" applyBorder="1" applyAlignment="1">
      <alignment horizontal="left" vertical="center" wrapText="1"/>
    </xf>
    <xf numFmtId="0" fontId="10" fillId="3" borderId="5" xfId="0" applyFont="1" applyFill="1" applyBorder="1" applyAlignment="1">
      <alignment horizontal="left" vertical="center" wrapText="1"/>
    </xf>
    <xf numFmtId="0" fontId="10" fillId="3" borderId="4" xfId="0" applyFont="1" applyFill="1" applyBorder="1" applyAlignment="1">
      <alignment horizontal="center" vertical="center" wrapText="1"/>
    </xf>
    <xf numFmtId="3" fontId="2" fillId="0" borderId="2" xfId="0" applyNumberFormat="1" applyFont="1" applyBorder="1" applyAlignment="1">
      <alignment horizontal="center" vertical="center" wrapText="1"/>
    </xf>
    <xf numFmtId="1" fontId="2" fillId="0" borderId="2" xfId="0" applyNumberFormat="1" applyFont="1" applyBorder="1" applyAlignment="1">
      <alignment horizontal="left" vertical="center"/>
    </xf>
    <xf numFmtId="0" fontId="2" fillId="0" borderId="2" xfId="0" applyFont="1" applyBorder="1" applyAlignment="1">
      <alignment horizontal="center" vertical="center" wrapText="1"/>
    </xf>
    <xf numFmtId="3" fontId="2" fillId="3" borderId="2" xfId="0" applyNumberFormat="1" applyFont="1" applyFill="1" applyBorder="1" applyAlignment="1">
      <alignment horizontal="center" vertical="center" wrapText="1"/>
    </xf>
    <xf numFmtId="169" fontId="2" fillId="0" borderId="2" xfId="0" applyNumberFormat="1" applyFont="1" applyBorder="1" applyAlignment="1">
      <alignment horizontal="left" vertical="center"/>
    </xf>
    <xf numFmtId="0" fontId="2" fillId="5" borderId="3" xfId="0" applyFont="1" applyFill="1" applyBorder="1" applyAlignment="1">
      <alignment horizontal="center" vertical="top"/>
    </xf>
    <xf numFmtId="0" fontId="2" fillId="5" borderId="4" xfId="0" applyFont="1" applyFill="1" applyBorder="1" applyAlignment="1">
      <alignment horizontal="center" vertical="top"/>
    </xf>
    <xf numFmtId="0" fontId="2" fillId="5" borderId="5" xfId="0" applyFont="1" applyFill="1" applyBorder="1" applyAlignment="1">
      <alignment horizontal="center" vertical="top"/>
    </xf>
    <xf numFmtId="0" fontId="2" fillId="5" borderId="3" xfId="0" applyFont="1" applyFill="1" applyBorder="1" applyAlignment="1">
      <alignment horizontal="center" vertical="center" wrapText="1"/>
    </xf>
    <xf numFmtId="0" fontId="2" fillId="5" borderId="4" xfId="0" applyFont="1" applyFill="1" applyBorder="1" applyAlignment="1">
      <alignment horizontal="center" vertical="center" wrapText="1"/>
    </xf>
    <xf numFmtId="0" fontId="2" fillId="5" borderId="5" xfId="0" applyFont="1" applyFill="1" applyBorder="1" applyAlignment="1">
      <alignment horizontal="center" vertical="center" wrapText="1"/>
    </xf>
    <xf numFmtId="0" fontId="2" fillId="5" borderId="2" xfId="0" applyFont="1" applyFill="1" applyBorder="1" applyAlignment="1">
      <alignment horizontal="left" vertical="top"/>
    </xf>
    <xf numFmtId="0" fontId="7" fillId="0" borderId="11" xfId="0" applyFont="1" applyBorder="1" applyAlignment="1">
      <alignment horizontal="center" vertical="center"/>
    </xf>
    <xf numFmtId="0" fontId="7" fillId="0" borderId="12" xfId="0" applyFont="1" applyBorder="1" applyAlignment="1">
      <alignment horizontal="center" vertical="center"/>
    </xf>
    <xf numFmtId="0" fontId="7" fillId="0" borderId="0" xfId="0" applyFont="1" applyAlignment="1">
      <alignment horizontal="center" vertical="center"/>
    </xf>
    <xf numFmtId="0" fontId="10" fillId="0" borderId="2" xfId="0" applyFont="1" applyBorder="1" applyAlignment="1">
      <alignment horizontal="center" vertical="center" wrapText="1"/>
    </xf>
    <xf numFmtId="0" fontId="2" fillId="5" borderId="2" xfId="0" applyFont="1" applyFill="1" applyBorder="1" applyAlignment="1">
      <alignment horizontal="left" vertical="top" wrapText="1"/>
    </xf>
    <xf numFmtId="2" fontId="2" fillId="2" borderId="2" xfId="0" applyNumberFormat="1" applyFont="1" applyFill="1" applyBorder="1" applyAlignment="1">
      <alignment horizontal="center" vertical="center"/>
    </xf>
    <xf numFmtId="0" fontId="7" fillId="0" borderId="2" xfId="0" applyFont="1" applyBorder="1" applyAlignment="1">
      <alignment horizontal="left" vertical="center" wrapText="1"/>
    </xf>
    <xf numFmtId="0" fontId="7" fillId="3" borderId="3" xfId="0" applyFont="1" applyFill="1" applyBorder="1" applyAlignment="1">
      <alignment horizontal="center" vertical="center"/>
    </xf>
    <xf numFmtId="0" fontId="7" fillId="3" borderId="5" xfId="0" applyFont="1" applyFill="1" applyBorder="1" applyAlignment="1">
      <alignment horizontal="center" vertical="center"/>
    </xf>
    <xf numFmtId="0" fontId="7" fillId="3" borderId="4" xfId="0" applyFont="1" applyFill="1" applyBorder="1" applyAlignment="1">
      <alignment horizontal="center" vertical="center"/>
    </xf>
    <xf numFmtId="0" fontId="6" fillId="3" borderId="3" xfId="0" applyFont="1" applyFill="1" applyBorder="1" applyAlignment="1">
      <alignment horizontal="center" vertical="center"/>
    </xf>
    <xf numFmtId="0" fontId="6" fillId="3" borderId="5" xfId="0" applyFont="1" applyFill="1" applyBorder="1" applyAlignment="1">
      <alignment horizontal="center" vertical="center"/>
    </xf>
    <xf numFmtId="0" fontId="7" fillId="3" borderId="2" xfId="0" applyFont="1" applyFill="1" applyBorder="1" applyAlignment="1">
      <alignment horizontal="center" vertical="center"/>
    </xf>
    <xf numFmtId="0" fontId="1" fillId="0" borderId="0" xfId="0" applyFont="1" applyAlignment="1">
      <alignment horizontal="left" vertical="top" wrapText="1"/>
    </xf>
    <xf numFmtId="0" fontId="10" fillId="0" borderId="7" xfId="0" applyFont="1" applyBorder="1" applyAlignment="1">
      <alignment horizontal="center" wrapText="1"/>
    </xf>
    <xf numFmtId="2" fontId="2" fillId="0" borderId="2" xfId="0" applyNumberFormat="1" applyFont="1" applyBorder="1" applyAlignment="1">
      <alignment horizontal="center" vertical="center" wrapText="1"/>
    </xf>
    <xf numFmtId="2" fontId="2" fillId="5" borderId="2" xfId="0" applyNumberFormat="1" applyFont="1" applyFill="1" applyBorder="1" applyAlignment="1">
      <alignment horizontal="center" vertical="center"/>
    </xf>
    <xf numFmtId="0" fontId="7" fillId="0" borderId="3" xfId="0" applyFont="1" applyBorder="1" applyAlignment="1">
      <alignment horizontal="left" vertical="center" wrapText="1"/>
    </xf>
    <xf numFmtId="0" fontId="7" fillId="0" borderId="4" xfId="0" applyFont="1" applyBorder="1" applyAlignment="1">
      <alignment horizontal="left" vertical="center" wrapText="1"/>
    </xf>
    <xf numFmtId="0" fontId="7" fillId="0" borderId="5" xfId="0" applyFont="1" applyBorder="1" applyAlignment="1">
      <alignment horizontal="left" vertical="center" wrapText="1"/>
    </xf>
    <xf numFmtId="0" fontId="2" fillId="2" borderId="6" xfId="0" applyFont="1" applyFill="1" applyBorder="1" applyAlignment="1">
      <alignment horizontal="left" vertical="top"/>
    </xf>
    <xf numFmtId="0" fontId="7" fillId="0" borderId="3" xfId="0" applyFont="1" applyBorder="1" applyAlignment="1">
      <alignment horizontal="left" vertical="center"/>
    </xf>
    <xf numFmtId="0" fontId="7" fillId="0" borderId="4" xfId="0" applyFont="1" applyBorder="1" applyAlignment="1">
      <alignment horizontal="left" vertical="center"/>
    </xf>
    <xf numFmtId="0" fontId="7" fillId="0" borderId="5" xfId="0" applyFont="1" applyBorder="1" applyAlignment="1">
      <alignment horizontal="left" vertical="center"/>
    </xf>
    <xf numFmtId="14" fontId="2" fillId="2" borderId="6" xfId="0" applyNumberFormat="1" applyFont="1" applyFill="1" applyBorder="1" applyAlignment="1">
      <alignment horizontal="left" vertical="top" wrapText="1"/>
    </xf>
    <xf numFmtId="0" fontId="18" fillId="0" borderId="2" xfId="0" applyFont="1" applyBorder="1" applyAlignment="1">
      <alignment horizontal="left" vertical="center" wrapText="1"/>
    </xf>
    <xf numFmtId="14" fontId="2" fillId="2" borderId="6" xfId="0" applyNumberFormat="1" applyFont="1" applyFill="1" applyBorder="1" applyAlignment="1">
      <alignment horizontal="left" vertical="top"/>
    </xf>
    <xf numFmtId="0" fontId="2" fillId="5" borderId="2" xfId="0" applyFont="1" applyFill="1" applyBorder="1" applyAlignment="1">
      <alignment horizontal="left" vertical="center" wrapText="1"/>
    </xf>
    <xf numFmtId="0" fontId="2" fillId="5" borderId="6" xfId="0" applyFont="1" applyFill="1" applyBorder="1" applyAlignment="1">
      <alignment horizontal="left" vertical="center" wrapText="1"/>
    </xf>
    <xf numFmtId="14" fontId="2" fillId="5" borderId="6" xfId="0" applyNumberFormat="1" applyFont="1" applyFill="1" applyBorder="1" applyAlignment="1">
      <alignment horizontal="center" vertical="center" wrapText="1"/>
    </xf>
    <xf numFmtId="14" fontId="2" fillId="5" borderId="7" xfId="0" applyNumberFormat="1" applyFont="1" applyFill="1" applyBorder="1" applyAlignment="1">
      <alignment horizontal="center" vertical="center" wrapText="1"/>
    </xf>
    <xf numFmtId="14" fontId="2" fillId="5" borderId="8" xfId="0" applyNumberFormat="1" applyFont="1" applyFill="1" applyBorder="1" applyAlignment="1">
      <alignment horizontal="center" vertical="center" wrapText="1"/>
    </xf>
    <xf numFmtId="14" fontId="2" fillId="5" borderId="9" xfId="0" applyNumberFormat="1" applyFont="1" applyFill="1" applyBorder="1" applyAlignment="1">
      <alignment horizontal="center" vertical="center" wrapText="1"/>
    </xf>
    <xf numFmtId="14" fontId="2" fillId="5" borderId="0" xfId="0" applyNumberFormat="1" applyFont="1" applyFill="1" applyAlignment="1">
      <alignment horizontal="center" vertical="center" wrapText="1"/>
    </xf>
    <xf numFmtId="14" fontId="2" fillId="5" borderId="10" xfId="0" applyNumberFormat="1" applyFont="1" applyFill="1" applyBorder="1" applyAlignment="1">
      <alignment horizontal="center" vertical="center" wrapText="1"/>
    </xf>
    <xf numFmtId="14" fontId="2" fillId="5" borderId="11" xfId="0" applyNumberFormat="1" applyFont="1" applyFill="1" applyBorder="1" applyAlignment="1">
      <alignment horizontal="center" vertical="center" wrapText="1"/>
    </xf>
    <xf numFmtId="14" fontId="2" fillId="5" borderId="12" xfId="0" applyNumberFormat="1" applyFont="1" applyFill="1" applyBorder="1" applyAlignment="1">
      <alignment horizontal="center" vertical="center" wrapText="1"/>
    </xf>
    <xf numFmtId="14" fontId="2" fillId="5" borderId="13" xfId="0" applyNumberFormat="1" applyFont="1" applyFill="1" applyBorder="1" applyAlignment="1">
      <alignment horizontal="center" vertical="center" wrapText="1"/>
    </xf>
    <xf numFmtId="0" fontId="7" fillId="0" borderId="11" xfId="0" applyFont="1" applyBorder="1" applyAlignment="1">
      <alignment horizontal="left" vertical="center" wrapText="1"/>
    </xf>
    <xf numFmtId="0" fontId="7" fillId="0" borderId="12" xfId="0" applyFont="1" applyBorder="1" applyAlignment="1">
      <alignment horizontal="left" vertical="center" wrapText="1"/>
    </xf>
    <xf numFmtId="0" fontId="10" fillId="0" borderId="6" xfId="0" applyFont="1" applyBorder="1" applyAlignment="1">
      <alignment horizontal="left" vertical="center"/>
    </xf>
    <xf numFmtId="0" fontId="10" fillId="0" borderId="7" xfId="0" applyFont="1" applyBorder="1" applyAlignment="1">
      <alignment horizontal="left" vertical="center"/>
    </xf>
    <xf numFmtId="0" fontId="10" fillId="0" borderId="8" xfId="0" applyFont="1" applyBorder="1" applyAlignment="1">
      <alignment horizontal="left" vertical="center"/>
    </xf>
    <xf numFmtId="0" fontId="10" fillId="0" borderId="3" xfId="0" applyFont="1" applyBorder="1" applyAlignment="1">
      <alignment horizontal="center" vertical="center"/>
    </xf>
    <xf numFmtId="0" fontId="10" fillId="0" borderId="4" xfId="0" applyFont="1" applyBorder="1" applyAlignment="1">
      <alignment horizontal="center" vertical="center"/>
    </xf>
    <xf numFmtId="0" fontId="10" fillId="0" borderId="5" xfId="0" applyFont="1" applyBorder="1" applyAlignment="1">
      <alignment horizontal="center" vertical="center"/>
    </xf>
    <xf numFmtId="0" fontId="2" fillId="5" borderId="6" xfId="0" applyFont="1" applyFill="1" applyBorder="1" applyAlignment="1">
      <alignment horizontal="left" vertical="top" wrapText="1"/>
    </xf>
    <xf numFmtId="0" fontId="2" fillId="5" borderId="7" xfId="0" applyFont="1" applyFill="1" applyBorder="1" applyAlignment="1">
      <alignment horizontal="left" vertical="top" wrapText="1"/>
    </xf>
    <xf numFmtId="0" fontId="2" fillId="5" borderId="8" xfId="0" applyFont="1" applyFill="1" applyBorder="1" applyAlignment="1">
      <alignment horizontal="left" vertical="top" wrapText="1"/>
    </xf>
    <xf numFmtId="0" fontId="2" fillId="5" borderId="11" xfId="0" applyFont="1" applyFill="1" applyBorder="1" applyAlignment="1">
      <alignment horizontal="left" vertical="top" wrapText="1"/>
    </xf>
    <xf numFmtId="0" fontId="2" fillId="5" borderId="12" xfId="0" applyFont="1" applyFill="1" applyBorder="1" applyAlignment="1">
      <alignment horizontal="left" vertical="top" wrapText="1"/>
    </xf>
    <xf numFmtId="0" fontId="2" fillId="5" borderId="13" xfId="0" applyFont="1" applyFill="1" applyBorder="1" applyAlignment="1">
      <alignment horizontal="left" vertical="top" wrapText="1"/>
    </xf>
    <xf numFmtId="0" fontId="2" fillId="5" borderId="6" xfId="0" applyFont="1" applyFill="1" applyBorder="1" applyAlignment="1">
      <alignment horizontal="left" vertical="top"/>
    </xf>
    <xf numFmtId="0" fontId="10" fillId="0" borderId="6" xfId="0" applyFont="1" applyBorder="1" applyAlignment="1">
      <alignment horizontal="left" vertical="center" wrapText="1"/>
    </xf>
    <xf numFmtId="0" fontId="10" fillId="0" borderId="8" xfId="0" applyFont="1" applyBorder="1" applyAlignment="1">
      <alignment horizontal="left" vertical="center" wrapText="1"/>
    </xf>
    <xf numFmtId="0" fontId="10" fillId="0" borderId="9" xfId="0" applyFont="1" applyBorder="1" applyAlignment="1">
      <alignment horizontal="left" vertical="center" wrapText="1"/>
    </xf>
    <xf numFmtId="0" fontId="10" fillId="0" borderId="10" xfId="0" applyFont="1" applyBorder="1" applyAlignment="1">
      <alignment horizontal="left" vertical="center" wrapText="1"/>
    </xf>
    <xf numFmtId="0" fontId="18" fillId="0" borderId="3" xfId="0" applyFont="1" applyBorder="1" applyAlignment="1">
      <alignment horizontal="center" vertical="center" wrapText="1"/>
    </xf>
    <xf numFmtId="0" fontId="18" fillId="0" borderId="4" xfId="0" applyFont="1" applyBorder="1" applyAlignment="1">
      <alignment horizontal="center" vertical="center" wrapText="1"/>
    </xf>
    <xf numFmtId="0" fontId="18" fillId="0" borderId="5" xfId="0" applyFont="1" applyBorder="1" applyAlignment="1">
      <alignment horizontal="center" vertical="center" wrapText="1"/>
    </xf>
    <xf numFmtId="0" fontId="10" fillId="0" borderId="6" xfId="0" applyFont="1" applyBorder="1" applyAlignment="1">
      <alignment horizontal="center" vertical="center" wrapText="1"/>
    </xf>
    <xf numFmtId="0" fontId="10" fillId="0" borderId="8"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0" xfId="0" applyFont="1" applyBorder="1" applyAlignment="1">
      <alignment horizontal="center" vertical="center" wrapText="1"/>
    </xf>
    <xf numFmtId="0" fontId="10" fillId="0" borderId="1" xfId="0" applyFont="1" applyBorder="1" applyAlignment="1">
      <alignment horizontal="center" vertical="center" wrapText="1"/>
    </xf>
    <xf numFmtId="0" fontId="10" fillId="0" borderId="15" xfId="0" applyFont="1" applyBorder="1" applyAlignment="1">
      <alignment horizontal="center" vertical="center" wrapText="1"/>
    </xf>
    <xf numFmtId="0" fontId="23" fillId="0" borderId="0" xfId="0" applyFont="1" applyAlignment="1">
      <alignment horizontal="left" vertical="top" wrapText="1"/>
    </xf>
    <xf numFmtId="0" fontId="12" fillId="0" borderId="6" xfId="0" applyFont="1" applyBorder="1" applyAlignment="1">
      <alignment horizontal="right" vertical="top" wrapText="1"/>
    </xf>
    <xf numFmtId="0" fontId="12" fillId="0" borderId="7" xfId="0" applyFont="1" applyBorder="1" applyAlignment="1">
      <alignment horizontal="right" vertical="top" wrapText="1"/>
    </xf>
    <xf numFmtId="0" fontId="12" fillId="0" borderId="8" xfId="0" applyFont="1" applyBorder="1" applyAlignment="1">
      <alignment horizontal="right" vertical="top" wrapText="1"/>
    </xf>
    <xf numFmtId="0" fontId="6" fillId="2" borderId="14" xfId="0" applyFont="1" applyFill="1" applyBorder="1" applyAlignment="1">
      <alignment horizontal="left" vertical="top"/>
    </xf>
    <xf numFmtId="0" fontId="6" fillId="2" borderId="2" xfId="0" applyFont="1" applyFill="1" applyBorder="1" applyAlignment="1">
      <alignment horizontal="left" vertical="top"/>
    </xf>
    <xf numFmtId="0" fontId="10" fillId="0" borderId="2" xfId="0" applyFont="1" applyBorder="1" applyAlignment="1">
      <alignment horizontal="left" vertical="center" wrapText="1"/>
    </xf>
    <xf numFmtId="0" fontId="10" fillId="0" borderId="14" xfId="0" applyFont="1" applyBorder="1" applyAlignment="1">
      <alignment horizontal="center" vertical="center" wrapText="1"/>
    </xf>
    <xf numFmtId="0" fontId="10" fillId="0" borderId="3" xfId="0" applyFont="1" applyBorder="1" applyAlignment="1">
      <alignment horizontal="center" vertical="center" wrapText="1"/>
    </xf>
    <xf numFmtId="0" fontId="10" fillId="0" borderId="5" xfId="0" applyFont="1" applyBorder="1" applyAlignment="1">
      <alignment horizontal="center" vertical="center" wrapText="1"/>
    </xf>
    <xf numFmtId="0" fontId="6" fillId="0" borderId="0" xfId="0" applyFont="1" applyAlignment="1">
      <alignment horizontal="left" wrapText="1"/>
    </xf>
    <xf numFmtId="0" fontId="6" fillId="0" borderId="2" xfId="0" applyFont="1" applyBorder="1" applyAlignment="1">
      <alignment horizontal="center" vertical="center"/>
    </xf>
    <xf numFmtId="0" fontId="7" fillId="0" borderId="12" xfId="0" applyFont="1" applyBorder="1" applyAlignment="1">
      <alignment horizontal="center"/>
    </xf>
    <xf numFmtId="0" fontId="7" fillId="0" borderId="2" xfId="0" applyFont="1" applyBorder="1" applyAlignment="1">
      <alignment horizontal="center"/>
    </xf>
    <xf numFmtId="0" fontId="6" fillId="2" borderId="6" xfId="0" applyFont="1" applyFill="1" applyBorder="1" applyAlignment="1">
      <alignment horizontal="left" vertical="top"/>
    </xf>
    <xf numFmtId="0" fontId="6" fillId="2" borderId="7" xfId="0" applyFont="1" applyFill="1" applyBorder="1" applyAlignment="1">
      <alignment horizontal="left" vertical="top"/>
    </xf>
    <xf numFmtId="0" fontId="6" fillId="2" borderId="8" xfId="0" applyFont="1" applyFill="1" applyBorder="1" applyAlignment="1">
      <alignment horizontal="left" vertical="top"/>
    </xf>
    <xf numFmtId="0" fontId="6" fillId="2" borderId="9" xfId="0" applyFont="1" applyFill="1" applyBorder="1" applyAlignment="1">
      <alignment horizontal="left" vertical="top"/>
    </xf>
    <xf numFmtId="0" fontId="6" fillId="2" borderId="0" xfId="0" applyFont="1" applyFill="1" applyAlignment="1">
      <alignment horizontal="left" vertical="top"/>
    </xf>
    <xf numFmtId="0" fontId="6" fillId="2" borderId="10" xfId="0" applyFont="1" applyFill="1" applyBorder="1" applyAlignment="1">
      <alignment horizontal="left" vertical="top"/>
    </xf>
    <xf numFmtId="0" fontId="6" fillId="2" borderId="11" xfId="0" applyFont="1" applyFill="1" applyBorder="1" applyAlignment="1">
      <alignment horizontal="left" vertical="top"/>
    </xf>
    <xf numFmtId="0" fontId="6" fillId="2" borderId="12" xfId="0" applyFont="1" applyFill="1" applyBorder="1" applyAlignment="1">
      <alignment horizontal="left" vertical="top"/>
    </xf>
    <xf numFmtId="0" fontId="6" fillId="2" borderId="13" xfId="0" applyFont="1" applyFill="1" applyBorder="1" applyAlignment="1">
      <alignment horizontal="left" vertical="top"/>
    </xf>
    <xf numFmtId="0" fontId="7" fillId="0" borderId="3" xfId="0" applyFont="1" applyBorder="1" applyAlignment="1">
      <alignment horizontal="left" vertical="top" wrapText="1"/>
    </xf>
    <xf numFmtId="0" fontId="7" fillId="0" borderId="4" xfId="0" applyFont="1" applyBorder="1" applyAlignment="1">
      <alignment horizontal="left" vertical="top" wrapText="1"/>
    </xf>
    <xf numFmtId="0" fontId="7" fillId="0" borderId="5" xfId="0" applyFont="1" applyBorder="1" applyAlignment="1">
      <alignment horizontal="left" vertical="top" wrapText="1"/>
    </xf>
    <xf numFmtId="0" fontId="6" fillId="3" borderId="6" xfId="0" applyFont="1" applyFill="1" applyBorder="1" applyAlignment="1">
      <alignment horizontal="left" vertical="top"/>
    </xf>
    <xf numFmtId="0" fontId="6" fillId="3" borderId="7" xfId="0" applyFont="1" applyFill="1" applyBorder="1" applyAlignment="1">
      <alignment horizontal="left" vertical="top"/>
    </xf>
    <xf numFmtId="0" fontId="6" fillId="3" borderId="8" xfId="0" applyFont="1" applyFill="1" applyBorder="1" applyAlignment="1">
      <alignment horizontal="left" vertical="top"/>
    </xf>
    <xf numFmtId="0" fontId="6" fillId="3" borderId="9" xfId="0" applyFont="1" applyFill="1" applyBorder="1" applyAlignment="1">
      <alignment horizontal="left" vertical="top"/>
    </xf>
    <xf numFmtId="0" fontId="6" fillId="3" borderId="0" xfId="0" applyFont="1" applyFill="1" applyAlignment="1">
      <alignment horizontal="left" vertical="top"/>
    </xf>
    <xf numFmtId="0" fontId="6" fillId="3" borderId="10" xfId="0" applyFont="1" applyFill="1" applyBorder="1" applyAlignment="1">
      <alignment horizontal="left" vertical="top"/>
    </xf>
    <xf numFmtId="0" fontId="6" fillId="3" borderId="11" xfId="0" applyFont="1" applyFill="1" applyBorder="1" applyAlignment="1">
      <alignment horizontal="left" vertical="top"/>
    </xf>
    <xf numFmtId="0" fontId="6" fillId="3" borderId="12" xfId="0" applyFont="1" applyFill="1" applyBorder="1" applyAlignment="1">
      <alignment horizontal="left" vertical="top"/>
    </xf>
    <xf numFmtId="0" fontId="6" fillId="3" borderId="13" xfId="0" applyFont="1" applyFill="1" applyBorder="1" applyAlignment="1">
      <alignment horizontal="left" vertical="top"/>
    </xf>
    <xf numFmtId="0" fontId="6" fillId="3" borderId="6" xfId="0" applyFont="1" applyFill="1" applyBorder="1" applyAlignment="1">
      <alignment horizontal="left" vertical="top" wrapText="1"/>
    </xf>
    <xf numFmtId="0" fontId="6" fillId="2" borderId="6" xfId="0" applyFont="1" applyFill="1" applyBorder="1" applyAlignment="1">
      <alignment horizontal="left" vertical="top" wrapText="1"/>
    </xf>
    <xf numFmtId="0" fontId="6" fillId="2" borderId="7" xfId="0" applyFont="1" applyFill="1" applyBorder="1" applyAlignment="1">
      <alignment horizontal="left" vertical="top" wrapText="1"/>
    </xf>
    <xf numFmtId="0" fontId="6" fillId="2" borderId="8" xfId="0" applyFont="1" applyFill="1" applyBorder="1" applyAlignment="1">
      <alignment horizontal="left" vertical="top" wrapText="1"/>
    </xf>
    <xf numFmtId="0" fontId="6" fillId="2" borderId="9" xfId="0" applyFont="1" applyFill="1" applyBorder="1" applyAlignment="1">
      <alignment horizontal="left" vertical="top" wrapText="1"/>
    </xf>
    <xf numFmtId="0" fontId="6" fillId="2" borderId="0" xfId="0" applyFont="1" applyFill="1" applyAlignment="1">
      <alignment horizontal="left" vertical="top" wrapText="1"/>
    </xf>
    <xf numFmtId="0" fontId="6" fillId="2" borderId="10" xfId="0" applyFont="1" applyFill="1" applyBorder="1" applyAlignment="1">
      <alignment horizontal="left" vertical="top" wrapText="1"/>
    </xf>
    <xf numFmtId="0" fontId="6" fillId="2" borderId="11" xfId="0" applyFont="1" applyFill="1" applyBorder="1" applyAlignment="1">
      <alignment horizontal="left" vertical="top" wrapText="1"/>
    </xf>
    <xf numFmtId="0" fontId="6" fillId="2" borderId="12" xfId="0" applyFont="1" applyFill="1" applyBorder="1" applyAlignment="1">
      <alignment horizontal="left" vertical="top" wrapText="1"/>
    </xf>
    <xf numFmtId="0" fontId="6" fillId="2" borderId="13" xfId="0" applyFont="1" applyFill="1" applyBorder="1" applyAlignment="1">
      <alignment horizontal="left" vertical="top" wrapText="1"/>
    </xf>
    <xf numFmtId="0" fontId="1" fillId="2" borderId="0" xfId="0" applyFont="1" applyFill="1" applyAlignment="1">
      <alignment horizontal="center" vertical="center"/>
    </xf>
    <xf numFmtId="17" fontId="1" fillId="0" borderId="0" xfId="0" applyNumberFormat="1" applyFont="1"/>
    <xf numFmtId="0" fontId="1" fillId="2" borderId="0" xfId="0" applyFont="1" applyFill="1"/>
    <xf numFmtId="0" fontId="1" fillId="0" borderId="0" xfId="0" applyFont="1" applyAlignment="1">
      <alignment horizontal="left"/>
    </xf>
    <xf numFmtId="14" fontId="1" fillId="2" borderId="0" xfId="0" applyNumberFormat="1" applyFont="1" applyFill="1" applyAlignment="1">
      <alignment horizontal="center"/>
    </xf>
    <xf numFmtId="0" fontId="1" fillId="0" borderId="4" xfId="0" applyFont="1" applyBorder="1"/>
    <xf numFmtId="0" fontId="1" fillId="0" borderId="5" xfId="0" applyFont="1" applyBorder="1"/>
    <xf numFmtId="0" fontId="2" fillId="2" borderId="2" xfId="0" applyFont="1" applyFill="1" applyBorder="1" applyAlignment="1">
      <alignment horizontal="center"/>
    </xf>
    <xf numFmtId="0" fontId="2" fillId="2" borderId="2" xfId="0" applyFont="1" applyFill="1" applyBorder="1" applyAlignment="1">
      <alignment horizontal="left"/>
    </xf>
    <xf numFmtId="0" fontId="2" fillId="2" borderId="2" xfId="0" applyFont="1" applyFill="1" applyBorder="1" applyAlignment="1">
      <alignment horizontal="center" vertical="top"/>
    </xf>
    <xf numFmtId="0" fontId="2" fillId="2" borderId="2" xfId="0" applyFont="1" applyFill="1" applyBorder="1" applyAlignment="1">
      <alignment horizontal="left" vertical="top"/>
    </xf>
    <xf numFmtId="0" fontId="2" fillId="0" borderId="7" xfId="0" applyFont="1" applyBorder="1" applyAlignment="1">
      <alignment horizontal="left" vertical="top" wrapText="1"/>
    </xf>
    <xf numFmtId="0" fontId="2" fillId="0" borderId="8" xfId="0" applyFont="1" applyBorder="1" applyAlignment="1">
      <alignment horizontal="left" vertical="top" wrapText="1"/>
    </xf>
    <xf numFmtId="0" fontId="2" fillId="0" borderId="9" xfId="0" applyFont="1" applyBorder="1" applyAlignment="1">
      <alignment horizontal="left" vertical="top" wrapText="1"/>
    </xf>
    <xf numFmtId="0" fontId="2" fillId="0" borderId="0" xfId="0" applyFont="1" applyAlignment="1">
      <alignment horizontal="left" vertical="top" wrapText="1"/>
    </xf>
    <xf numFmtId="0" fontId="2" fillId="0" borderId="10" xfId="0" applyFont="1" applyBorder="1" applyAlignment="1">
      <alignment horizontal="left" vertical="top" wrapText="1"/>
    </xf>
    <xf numFmtId="0" fontId="2" fillId="0" borderId="11" xfId="0" applyFont="1" applyBorder="1" applyAlignment="1">
      <alignment horizontal="left" vertical="top" wrapText="1"/>
    </xf>
    <xf numFmtId="0" fontId="2" fillId="0" borderId="12" xfId="0" applyFont="1" applyBorder="1" applyAlignment="1">
      <alignment horizontal="left" vertical="top" wrapText="1"/>
    </xf>
    <xf numFmtId="0" fontId="2" fillId="0" borderId="13" xfId="0" applyFont="1" applyBorder="1" applyAlignment="1">
      <alignment horizontal="left" vertical="top" wrapText="1"/>
    </xf>
    <xf numFmtId="0" fontId="1" fillId="0" borderId="7" xfId="0" applyFont="1" applyBorder="1"/>
    <xf numFmtId="0" fontId="1" fillId="0" borderId="8" xfId="0" applyFont="1" applyBorder="1"/>
    <xf numFmtId="0" fontId="1" fillId="0" borderId="11" xfId="0" applyFont="1" applyBorder="1"/>
    <xf numFmtId="0" fontId="1" fillId="0" borderId="12" xfId="0" applyFont="1" applyBorder="1"/>
    <xf numFmtId="0" fontId="1" fillId="0" borderId="13" xfId="0" applyFont="1" applyBorder="1"/>
    <xf numFmtId="0" fontId="2" fillId="2" borderId="7" xfId="0" applyFont="1" applyFill="1" applyBorder="1" applyAlignment="1">
      <alignment horizontal="left" vertical="top" wrapText="1"/>
    </xf>
    <xf numFmtId="0" fontId="2" fillId="2" borderId="8" xfId="0" applyFont="1" applyFill="1" applyBorder="1" applyAlignment="1">
      <alignment horizontal="left" vertical="top" wrapText="1"/>
    </xf>
    <xf numFmtId="0" fontId="2" fillId="2" borderId="9" xfId="0" applyFont="1" applyFill="1" applyBorder="1" applyAlignment="1">
      <alignment horizontal="left" vertical="top" wrapText="1"/>
    </xf>
    <xf numFmtId="0" fontId="2" fillId="2" borderId="0" xfId="0" applyFont="1" applyFill="1" applyAlignment="1">
      <alignment horizontal="left" vertical="top" wrapText="1"/>
    </xf>
    <xf numFmtId="0" fontId="2" fillId="2" borderId="10" xfId="0" applyFont="1" applyFill="1" applyBorder="1" applyAlignment="1">
      <alignment horizontal="left" vertical="top" wrapText="1"/>
    </xf>
    <xf numFmtId="0" fontId="2" fillId="2" borderId="11" xfId="0" applyFont="1" applyFill="1" applyBorder="1" applyAlignment="1">
      <alignment horizontal="left" vertical="top" wrapText="1"/>
    </xf>
    <xf numFmtId="0" fontId="2" fillId="2" borderId="12" xfId="0" applyFont="1" applyFill="1" applyBorder="1" applyAlignment="1">
      <alignment horizontal="left" vertical="top" wrapText="1"/>
    </xf>
    <xf numFmtId="0" fontId="2" fillId="2" borderId="13" xfId="0" applyFont="1" applyFill="1" applyBorder="1" applyAlignment="1">
      <alignment horizontal="left" vertical="top" wrapText="1"/>
    </xf>
    <xf numFmtId="0" fontId="2" fillId="2" borderId="7" xfId="0" applyFont="1" applyFill="1" applyBorder="1" applyAlignment="1">
      <alignment horizontal="left" vertical="top"/>
    </xf>
    <xf numFmtId="0" fontId="2" fillId="2" borderId="8" xfId="0" applyFont="1" applyFill="1" applyBorder="1" applyAlignment="1">
      <alignment horizontal="left" vertical="top"/>
    </xf>
    <xf numFmtId="0" fontId="2" fillId="2" borderId="9" xfId="0" applyFont="1" applyFill="1" applyBorder="1" applyAlignment="1">
      <alignment horizontal="left" vertical="top"/>
    </xf>
    <xf numFmtId="0" fontId="2" fillId="2" borderId="0" xfId="0" applyFont="1" applyFill="1" applyAlignment="1">
      <alignment horizontal="left" vertical="top"/>
    </xf>
    <xf numFmtId="0" fontId="2" fillId="2" borderId="10" xfId="0" applyFont="1" applyFill="1" applyBorder="1" applyAlignment="1">
      <alignment horizontal="left" vertical="top"/>
    </xf>
    <xf numFmtId="0" fontId="2" fillId="2" borderId="11" xfId="0" applyFont="1" applyFill="1" applyBorder="1" applyAlignment="1">
      <alignment horizontal="left" vertical="top"/>
    </xf>
    <xf numFmtId="0" fontId="2" fillId="2" borderId="12" xfId="0" applyFont="1" applyFill="1" applyBorder="1" applyAlignment="1">
      <alignment horizontal="left" vertical="top"/>
    </xf>
    <xf numFmtId="0" fontId="2" fillId="2" borderId="13" xfId="0" applyFont="1" applyFill="1" applyBorder="1" applyAlignment="1">
      <alignment horizontal="left" vertical="top"/>
    </xf>
    <xf numFmtId="0" fontId="2" fillId="0" borderId="0" xfId="0" applyFont="1"/>
    <xf numFmtId="0" fontId="2" fillId="0" borderId="0" xfId="0" applyFont="1" applyAlignment="1">
      <alignment horizontal="center"/>
    </xf>
    <xf numFmtId="164" fontId="6" fillId="2" borderId="7" xfId="1" applyNumberFormat="1" applyFont="1" applyFill="1" applyBorder="1" applyAlignment="1"/>
    <xf numFmtId="0" fontId="2" fillId="0" borderId="3" xfId="0" applyFont="1" applyBorder="1"/>
    <xf numFmtId="0" fontId="2" fillId="0" borderId="4" xfId="0" applyFont="1" applyBorder="1" applyAlignment="1">
      <alignment horizontal="center"/>
    </xf>
    <xf numFmtId="0" fontId="2" fillId="5" borderId="6" xfId="0" applyFont="1" applyFill="1" applyBorder="1" applyAlignment="1">
      <alignment vertical="center"/>
    </xf>
    <xf numFmtId="0" fontId="2" fillId="0" borderId="7" xfId="0" applyFont="1" applyBorder="1" applyAlignment="1">
      <alignment horizontal="center" vertical="center" textRotation="90"/>
    </xf>
    <xf numFmtId="164" fontId="2" fillId="5" borderId="7" xfId="1" applyNumberFormat="1" applyFont="1" applyFill="1" applyBorder="1" applyAlignment="1">
      <alignment horizontal="center"/>
    </xf>
    <xf numFmtId="165" fontId="2" fillId="5" borderId="8" xfId="2" applyNumberFormat="1" applyFont="1" applyFill="1" applyBorder="1" applyAlignment="1">
      <alignment horizontal="center"/>
    </xf>
    <xf numFmtId="0" fontId="2" fillId="5" borderId="9" xfId="0" applyFont="1" applyFill="1" applyBorder="1" applyAlignment="1">
      <alignment vertical="center"/>
    </xf>
    <xf numFmtId="0" fontId="2" fillId="0" borderId="0" xfId="0" applyFont="1" applyAlignment="1">
      <alignment horizontal="center" vertical="center" textRotation="90"/>
    </xf>
    <xf numFmtId="164" fontId="2" fillId="5" borderId="0" xfId="1" applyNumberFormat="1" applyFont="1" applyFill="1" applyBorder="1" applyAlignment="1">
      <alignment horizontal="center"/>
    </xf>
    <xf numFmtId="165" fontId="2" fillId="5" borderId="10" xfId="2" applyNumberFormat="1" applyFont="1" applyFill="1" applyBorder="1" applyAlignment="1">
      <alignment horizontal="center"/>
    </xf>
    <xf numFmtId="0" fontId="2" fillId="0" borderId="9" xfId="0" applyFont="1" applyBorder="1" applyAlignment="1">
      <alignment vertical="center"/>
    </xf>
    <xf numFmtId="164" fontId="2" fillId="3" borderId="0" xfId="1" applyNumberFormat="1" applyFont="1" applyFill="1" applyBorder="1" applyAlignment="1">
      <alignment horizontal="center"/>
    </xf>
    <xf numFmtId="165" fontId="2" fillId="0" borderId="10" xfId="2" applyNumberFormat="1" applyFont="1" applyBorder="1" applyAlignment="1">
      <alignment horizontal="center"/>
    </xf>
    <xf numFmtId="165" fontId="2" fillId="0" borderId="10" xfId="2" applyNumberFormat="1" applyFont="1" applyFill="1" applyBorder="1" applyAlignment="1">
      <alignment horizontal="center"/>
    </xf>
    <xf numFmtId="164" fontId="2" fillId="2" borderId="0" xfId="1" applyNumberFormat="1" applyFont="1" applyFill="1" applyBorder="1" applyAlignment="1">
      <alignment horizontal="center"/>
    </xf>
    <xf numFmtId="0" fontId="2" fillId="0" borderId="12" xfId="0" applyFont="1" applyBorder="1" applyAlignment="1">
      <alignment horizontal="center" vertical="center" textRotation="90"/>
    </xf>
    <xf numFmtId="165" fontId="2" fillId="0" borderId="13" xfId="2" applyNumberFormat="1" applyFont="1" applyBorder="1" applyAlignment="1">
      <alignment horizontal="center"/>
    </xf>
    <xf numFmtId="0" fontId="2" fillId="0" borderId="7" xfId="0" applyFont="1" applyBorder="1" applyAlignment="1">
      <alignment horizontal="center"/>
    </xf>
    <xf numFmtId="0" fontId="2" fillId="0" borderId="6" xfId="0" applyFont="1" applyBorder="1"/>
    <xf numFmtId="164" fontId="2" fillId="0" borderId="7" xfId="1" applyNumberFormat="1" applyFont="1" applyFill="1" applyBorder="1" applyAlignment="1">
      <alignment horizontal="center"/>
    </xf>
    <xf numFmtId="164" fontId="2" fillId="0" borderId="8" xfId="0" applyNumberFormat="1" applyFont="1" applyBorder="1" applyAlignment="1">
      <alignment horizontal="center"/>
    </xf>
    <xf numFmtId="164" fontId="2" fillId="3" borderId="0" xfId="1" applyNumberFormat="1" applyFont="1" applyFill="1" applyAlignment="1">
      <alignment horizontal="center"/>
    </xf>
    <xf numFmtId="164" fontId="2" fillId="0" borderId="10" xfId="0" applyNumberFormat="1" applyFont="1" applyBorder="1" applyAlignment="1">
      <alignment horizontal="center"/>
    </xf>
    <xf numFmtId="165" fontId="2" fillId="0" borderId="0" xfId="2" applyNumberFormat="1" applyFont="1" applyAlignment="1">
      <alignment horizontal="center" vertical="center"/>
    </xf>
    <xf numFmtId="0" fontId="2" fillId="5" borderId="9" xfId="0" applyFont="1" applyFill="1" applyBorder="1"/>
    <xf numFmtId="0" fontId="2" fillId="0" borderId="0" xfId="0" applyFont="1" applyAlignment="1">
      <alignment horizontal="center" textRotation="90"/>
    </xf>
    <xf numFmtId="164" fontId="2" fillId="2" borderId="0" xfId="1" applyNumberFormat="1" applyFont="1" applyFill="1" applyAlignment="1">
      <alignment horizontal="center"/>
    </xf>
    <xf numFmtId="0" fontId="2" fillId="5" borderId="11" xfId="0" applyFont="1" applyFill="1" applyBorder="1"/>
    <xf numFmtId="0" fontId="2" fillId="0" borderId="12" xfId="0" applyFont="1" applyBorder="1"/>
    <xf numFmtId="43" fontId="2" fillId="2" borderId="12" xfId="1" applyFont="1" applyFill="1" applyBorder="1" applyAlignment="1">
      <alignment horizontal="center"/>
    </xf>
    <xf numFmtId="166" fontId="2" fillId="2" borderId="12" xfId="0" applyNumberFormat="1" applyFont="1" applyFill="1" applyBorder="1" applyAlignment="1">
      <alignment horizontal="center"/>
    </xf>
    <xf numFmtId="166" fontId="2" fillId="2" borderId="13" xfId="0" applyNumberFormat="1" applyFont="1" applyFill="1" applyBorder="1" applyAlignment="1">
      <alignment horizontal="center"/>
    </xf>
    <xf numFmtId="0" fontId="2" fillId="0" borderId="6" xfId="0" applyFont="1" applyBorder="1" applyAlignment="1">
      <alignment horizontal="center" vertical="center"/>
    </xf>
    <xf numFmtId="0" fontId="2" fillId="0" borderId="8" xfId="0" quotePrefix="1" applyFont="1" applyBorder="1" applyAlignment="1">
      <alignment horizontal="center"/>
    </xf>
    <xf numFmtId="164" fontId="2" fillId="3" borderId="7" xfId="1" applyNumberFormat="1" applyFont="1" applyFill="1" applyBorder="1" applyAlignment="1">
      <alignment horizontal="center"/>
    </xf>
    <xf numFmtId="165" fontId="2" fillId="0" borderId="8" xfId="2" applyNumberFormat="1" applyFont="1" applyBorder="1" applyAlignment="1">
      <alignment horizontal="center"/>
    </xf>
    <xf numFmtId="0" fontId="2" fillId="2" borderId="9" xfId="0" applyFont="1" applyFill="1" applyBorder="1"/>
    <xf numFmtId="0" fontId="2" fillId="2" borderId="11" xfId="0" applyFont="1" applyFill="1" applyBorder="1"/>
    <xf numFmtId="0" fontId="2" fillId="0" borderId="12" xfId="0" applyFont="1" applyBorder="1" applyAlignment="1">
      <alignment horizontal="center" vertical="center" textRotation="90"/>
    </xf>
    <xf numFmtId="164" fontId="2" fillId="2" borderId="12" xfId="1" applyNumberFormat="1" applyFont="1" applyFill="1" applyBorder="1" applyAlignment="1">
      <alignment horizontal="center"/>
    </xf>
    <xf numFmtId="0" fontId="2" fillId="0" borderId="3" xfId="0" applyFont="1" applyBorder="1" applyAlignment="1">
      <alignment horizontal="center" vertical="center"/>
    </xf>
    <xf numFmtId="43" fontId="2" fillId="0" borderId="10" xfId="0" applyNumberFormat="1" applyFont="1" applyBorder="1" applyAlignment="1">
      <alignment horizontal="center" vertical="center"/>
    </xf>
    <xf numFmtId="164" fontId="2" fillId="3" borderId="0" xfId="1" applyNumberFormat="1" applyFont="1" applyFill="1" applyAlignment="1"/>
    <xf numFmtId="0" fontId="2" fillId="5" borderId="0" xfId="0" applyFont="1" applyFill="1" applyAlignment="1">
      <alignment horizontal="center" vertical="center"/>
    </xf>
    <xf numFmtId="43" fontId="2" fillId="5" borderId="10" xfId="0" applyNumberFormat="1" applyFont="1" applyFill="1" applyBorder="1" applyAlignment="1">
      <alignment horizontal="center" vertical="center"/>
    </xf>
    <xf numFmtId="0" fontId="2" fillId="5" borderId="12" xfId="0" applyFont="1" applyFill="1" applyBorder="1" applyAlignment="1">
      <alignment horizontal="center" vertical="center"/>
    </xf>
    <xf numFmtId="43" fontId="2" fillId="5" borderId="13" xfId="0" applyNumberFormat="1" applyFont="1" applyFill="1" applyBorder="1" applyAlignment="1">
      <alignment horizontal="center" vertical="center"/>
    </xf>
    <xf numFmtId="0" fontId="2" fillId="0" borderId="6" xfId="0" applyFont="1" applyBorder="1" applyAlignment="1">
      <alignment horizontal="center"/>
    </xf>
    <xf numFmtId="0" fontId="2" fillId="0" borderId="6" xfId="0" applyFont="1" applyBorder="1" applyAlignment="1">
      <alignment horizontal="left" vertical="center" wrapText="1"/>
    </xf>
    <xf numFmtId="0" fontId="2" fillId="0" borderId="9" xfId="0" applyFont="1" applyBorder="1" applyAlignment="1">
      <alignment horizontal="left" vertical="center" wrapText="1"/>
    </xf>
    <xf numFmtId="0" fontId="2" fillId="5" borderId="0" xfId="0" applyFont="1" applyFill="1" applyAlignment="1">
      <alignment horizontal="center"/>
    </xf>
    <xf numFmtId="165" fontId="2" fillId="0" borderId="10" xfId="2" quotePrefix="1" applyNumberFormat="1" applyFont="1" applyBorder="1" applyAlignment="1">
      <alignment horizontal="center"/>
    </xf>
    <xf numFmtId="166" fontId="2" fillId="0" borderId="0" xfId="1" applyNumberFormat="1" applyFont="1" applyFill="1" applyAlignment="1">
      <alignment horizontal="left"/>
    </xf>
    <xf numFmtId="166" fontId="2" fillId="0" borderId="0" xfId="1" applyNumberFormat="1" applyFont="1" applyFill="1" applyAlignment="1">
      <alignment horizontal="center"/>
    </xf>
    <xf numFmtId="10" fontId="2" fillId="0" borderId="10" xfId="2" applyNumberFormat="1" applyFont="1" applyBorder="1" applyAlignment="1">
      <alignment horizontal="center"/>
    </xf>
    <xf numFmtId="0" fontId="2" fillId="0" borderId="11" xfId="0" applyFont="1" applyBorder="1"/>
    <xf numFmtId="0" fontId="2" fillId="0" borderId="12" xfId="0" applyFont="1" applyBorder="1" applyAlignment="1">
      <alignment horizontal="center"/>
    </xf>
    <xf numFmtId="164" fontId="2" fillId="0" borderId="12" xfId="1" applyNumberFormat="1" applyFont="1" applyFill="1" applyBorder="1" applyAlignment="1"/>
    <xf numFmtId="164" fontId="2" fillId="0" borderId="13" xfId="0" applyNumberFormat="1" applyFont="1" applyBorder="1" applyAlignment="1">
      <alignment horizontal="center"/>
    </xf>
    <xf numFmtId="0" fontId="1" fillId="0" borderId="0" xfId="0" applyFont="1" applyAlignment="1">
      <alignment vertical="top" wrapText="1"/>
    </xf>
    <xf numFmtId="0" fontId="2" fillId="0" borderId="7" xfId="0" applyFont="1" applyBorder="1" applyAlignment="1">
      <alignment horizontal="left" vertical="top"/>
    </xf>
    <xf numFmtId="0" fontId="2" fillId="0" borderId="8" xfId="0" applyFont="1" applyBorder="1" applyAlignment="1">
      <alignment horizontal="left" vertical="top"/>
    </xf>
    <xf numFmtId="0" fontId="2" fillId="0" borderId="9" xfId="0" applyFont="1" applyBorder="1" applyAlignment="1">
      <alignment horizontal="left" vertical="top"/>
    </xf>
    <xf numFmtId="0" fontId="2" fillId="0" borderId="0" xfId="0" applyFont="1" applyAlignment="1">
      <alignment horizontal="left" vertical="top"/>
    </xf>
    <xf numFmtId="0" fontId="2" fillId="0" borderId="10" xfId="0" applyFont="1" applyBorder="1" applyAlignment="1">
      <alignment horizontal="left" vertical="top"/>
    </xf>
    <xf numFmtId="0" fontId="2" fillId="0" borderId="11" xfId="0" applyFont="1" applyBorder="1" applyAlignment="1">
      <alignment horizontal="left" vertical="top"/>
    </xf>
    <xf numFmtId="0" fontId="2" fillId="0" borderId="12" xfId="0" applyFont="1" applyBorder="1" applyAlignment="1">
      <alignment horizontal="left" vertical="top"/>
    </xf>
    <xf numFmtId="0" fontId="2" fillId="0" borderId="13" xfId="0" applyFont="1" applyBorder="1" applyAlignment="1">
      <alignment horizontal="left" vertical="top"/>
    </xf>
    <xf numFmtId="1" fontId="2" fillId="0" borderId="2" xfId="0" applyNumberFormat="1" applyFont="1" applyBorder="1" applyAlignment="1">
      <alignment horizontal="center" vertical="center"/>
    </xf>
    <xf numFmtId="1" fontId="2" fillId="0" borderId="2" xfId="0" applyNumberFormat="1" applyFont="1" applyBorder="1" applyAlignment="1">
      <alignment horizontal="center" vertical="center" wrapText="1"/>
    </xf>
    <xf numFmtId="1" fontId="2" fillId="3" borderId="2" xfId="0" applyNumberFormat="1" applyFont="1" applyFill="1" applyBorder="1" applyAlignment="1">
      <alignment horizontal="center" vertical="center" wrapText="1"/>
    </xf>
    <xf numFmtId="2" fontId="2" fillId="0" borderId="2" xfId="0" applyNumberFormat="1" applyFont="1" applyBorder="1" applyAlignment="1">
      <alignment horizontal="center" vertical="center"/>
    </xf>
    <xf numFmtId="0" fontId="2" fillId="2" borderId="2" xfId="0" applyFont="1" applyFill="1" applyBorder="1" applyAlignment="1">
      <alignment horizontal="left"/>
    </xf>
    <xf numFmtId="0" fontId="2" fillId="7" borderId="6" xfId="0" applyFont="1" applyFill="1" applyBorder="1" applyAlignment="1">
      <alignment horizontal="left" vertical="top"/>
    </xf>
    <xf numFmtId="0" fontId="2" fillId="7" borderId="8" xfId="0" applyFont="1" applyFill="1" applyBorder="1" applyAlignment="1">
      <alignment horizontal="left" vertical="top"/>
    </xf>
    <xf numFmtId="0" fontId="2" fillId="7" borderId="7" xfId="0" applyFont="1" applyFill="1" applyBorder="1" applyAlignment="1">
      <alignment horizontal="left" vertical="top"/>
    </xf>
    <xf numFmtId="0" fontId="2" fillId="7" borderId="11" xfId="0" applyFont="1" applyFill="1" applyBorder="1" applyAlignment="1">
      <alignment horizontal="left" vertical="top"/>
    </xf>
    <xf numFmtId="0" fontId="2" fillId="7" borderId="13" xfId="0" applyFont="1" applyFill="1" applyBorder="1" applyAlignment="1">
      <alignment horizontal="left" vertical="top"/>
    </xf>
    <xf numFmtId="0" fontId="2" fillId="7" borderId="12" xfId="0" applyFont="1" applyFill="1" applyBorder="1" applyAlignment="1">
      <alignment horizontal="left" vertical="top"/>
    </xf>
    <xf numFmtId="9" fontId="2" fillId="0" borderId="2" xfId="0" applyNumberFormat="1" applyFont="1" applyBorder="1" applyAlignment="1">
      <alignment horizontal="center" vertical="center" wrapText="1"/>
    </xf>
    <xf numFmtId="0" fontId="2" fillId="6" borderId="16" xfId="0" applyFont="1" applyFill="1" applyBorder="1" applyAlignment="1">
      <alignment horizontal="center" vertical="center" wrapText="1"/>
    </xf>
    <xf numFmtId="0" fontId="2" fillId="6" borderId="17" xfId="0" applyFont="1" applyFill="1" applyBorder="1" applyAlignment="1">
      <alignment horizontal="center" vertical="center" wrapText="1"/>
    </xf>
    <xf numFmtId="0" fontId="2" fillId="5" borderId="7" xfId="0" applyFont="1" applyFill="1" applyBorder="1" applyAlignment="1">
      <alignment horizontal="left" vertical="top"/>
    </xf>
    <xf numFmtId="0" fontId="2" fillId="5" borderId="8" xfId="0" applyFont="1" applyFill="1" applyBorder="1" applyAlignment="1">
      <alignment horizontal="left" vertical="top"/>
    </xf>
    <xf numFmtId="0" fontId="2" fillId="5" borderId="11" xfId="0" applyFont="1" applyFill="1" applyBorder="1" applyAlignment="1">
      <alignment horizontal="left" vertical="top"/>
    </xf>
    <xf numFmtId="0" fontId="2" fillId="5" borderId="12" xfId="0" applyFont="1" applyFill="1" applyBorder="1" applyAlignment="1">
      <alignment horizontal="left" vertical="top"/>
    </xf>
    <xf numFmtId="0" fontId="2" fillId="5" borderId="13" xfId="0" applyFont="1" applyFill="1" applyBorder="1" applyAlignment="1">
      <alignment horizontal="left" vertical="top"/>
    </xf>
    <xf numFmtId="0" fontId="2" fillId="5" borderId="7" xfId="0" applyFont="1" applyFill="1" applyBorder="1" applyAlignment="1">
      <alignment horizontal="left" vertical="center" wrapText="1"/>
    </xf>
    <xf numFmtId="0" fontId="2" fillId="5" borderId="8" xfId="0" applyFont="1" applyFill="1" applyBorder="1" applyAlignment="1">
      <alignment horizontal="left" vertical="center" wrapText="1"/>
    </xf>
    <xf numFmtId="1" fontId="2" fillId="5" borderId="2" xfId="0" applyNumberFormat="1" applyFont="1" applyFill="1" applyBorder="1" applyAlignment="1">
      <alignment horizontal="center" vertical="center" wrapText="1"/>
    </xf>
    <xf numFmtId="2" fontId="2" fillId="5" borderId="2" xfId="0" applyNumberFormat="1" applyFont="1" applyFill="1" applyBorder="1" applyAlignment="1">
      <alignment horizontal="center" vertical="center" wrapText="1"/>
    </xf>
    <xf numFmtId="0" fontId="2" fillId="0" borderId="2" xfId="0" applyFont="1" applyBorder="1" applyAlignment="1">
      <alignment horizontal="center"/>
    </xf>
    <xf numFmtId="0" fontId="2" fillId="8" borderId="2" xfId="0" applyFont="1" applyFill="1" applyBorder="1"/>
    <xf numFmtId="0" fontId="2" fillId="0" borderId="1" xfId="0" applyFont="1" applyBorder="1" applyAlignment="1">
      <alignment horizontal="left" vertical="center" wrapText="1"/>
    </xf>
    <xf numFmtId="0" fontId="2" fillId="0" borderId="1" xfId="0" applyFont="1" applyBorder="1" applyAlignment="1">
      <alignment horizontal="center" vertical="center" wrapText="1"/>
    </xf>
    <xf numFmtId="2" fontId="2" fillId="3" borderId="1" xfId="0" applyNumberFormat="1" applyFont="1" applyFill="1" applyBorder="1" applyAlignment="1">
      <alignment horizontal="center" vertical="center" wrapText="1"/>
    </xf>
    <xf numFmtId="0" fontId="2" fillId="5" borderId="1" xfId="0" applyFont="1" applyFill="1" applyBorder="1" applyAlignment="1">
      <alignment horizontal="center" vertical="center" wrapText="1"/>
    </xf>
  </cellXfs>
  <cellStyles count="4">
    <cellStyle name="Comma" xfId="1" builtinId="3"/>
    <cellStyle name="Hyperlink" xfId="3"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33"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openxmlformats.org/officeDocument/2006/relationships/customXml" Target="../customXml/item1.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HCl!$B$6</c:f>
              <c:strCache>
                <c:ptCount val="1"/>
                <c:pt idx="0">
                  <c:v>1/2 hourly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HCl!$B$7:$B$18</c:f>
              <c:numCache>
                <c:formatCode>General</c:formatCode>
                <c:ptCount val="12"/>
                <c:pt idx="0">
                  <c:v>60</c:v>
                </c:pt>
                <c:pt idx="1">
                  <c:v>60</c:v>
                </c:pt>
                <c:pt idx="2">
                  <c:v>60</c:v>
                </c:pt>
                <c:pt idx="3">
                  <c:v>60</c:v>
                </c:pt>
                <c:pt idx="4">
                  <c:v>60</c:v>
                </c:pt>
                <c:pt idx="5">
                  <c:v>60</c:v>
                </c:pt>
                <c:pt idx="6">
                  <c:v>60</c:v>
                </c:pt>
                <c:pt idx="7">
                  <c:v>60</c:v>
                </c:pt>
                <c:pt idx="8">
                  <c:v>60</c:v>
                </c:pt>
                <c:pt idx="9">
                  <c:v>60</c:v>
                </c:pt>
                <c:pt idx="10">
                  <c:v>60</c:v>
                </c:pt>
                <c:pt idx="11">
                  <c:v>60</c:v>
                </c:pt>
              </c:numCache>
            </c:numRef>
          </c:val>
          <c:smooth val="0"/>
          <c:extLst>
            <c:ext xmlns:c16="http://schemas.microsoft.com/office/drawing/2014/chart" uri="{C3380CC4-5D6E-409C-BE32-E72D297353CC}">
              <c16:uniqueId val="{00000000-AAD5-485F-961E-719430FC4133}"/>
            </c:ext>
          </c:extLst>
        </c:ser>
        <c:ser>
          <c:idx val="1"/>
          <c:order val="1"/>
          <c:tx>
            <c:strRef>
              <c:f>HCl!$C$6</c:f>
              <c:strCache>
                <c:ptCount val="1"/>
                <c:pt idx="0">
                  <c:v>Monthly 1/2 hourly mean</c:v>
                </c:pt>
              </c:strCache>
            </c:strRef>
          </c:tx>
          <c:spPr>
            <a:ln w="15875"/>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HCl!$C$7:$C$18</c:f>
              <c:numCache>
                <c:formatCode>0.0</c:formatCode>
                <c:ptCount val="12"/>
                <c:pt idx="0">
                  <c:v>2.4</c:v>
                </c:pt>
                <c:pt idx="1">
                  <c:v>2.4</c:v>
                </c:pt>
                <c:pt idx="2">
                  <c:v>2.2999999999999998</c:v>
                </c:pt>
                <c:pt idx="3">
                  <c:v>2.5</c:v>
                </c:pt>
                <c:pt idx="4">
                  <c:v>2</c:v>
                </c:pt>
                <c:pt idx="5">
                  <c:v>1.8</c:v>
                </c:pt>
                <c:pt idx="6">
                  <c:v>3.3</c:v>
                </c:pt>
                <c:pt idx="7">
                  <c:v>3.2</c:v>
                </c:pt>
                <c:pt idx="8">
                  <c:v>2.6</c:v>
                </c:pt>
                <c:pt idx="9">
                  <c:v>1.4</c:v>
                </c:pt>
                <c:pt idx="10">
                  <c:v>1.2</c:v>
                </c:pt>
                <c:pt idx="11">
                  <c:v>2.2000000000000002</c:v>
                </c:pt>
              </c:numCache>
            </c:numRef>
          </c:val>
          <c:smooth val="0"/>
          <c:extLst>
            <c:ext xmlns:c16="http://schemas.microsoft.com/office/drawing/2014/chart" uri="{C3380CC4-5D6E-409C-BE32-E72D297353CC}">
              <c16:uniqueId val="{00000001-AAD5-485F-961E-719430FC4133}"/>
            </c:ext>
          </c:extLst>
        </c:ser>
        <c:ser>
          <c:idx val="2"/>
          <c:order val="2"/>
          <c:tx>
            <c:strRef>
              <c:f>HCl!$D$6</c:f>
              <c:strCache>
                <c:ptCount val="1"/>
                <c:pt idx="0">
                  <c:v>Highest 1/2 hourly maximum</c:v>
                </c:pt>
              </c:strCache>
            </c:strRef>
          </c:tx>
          <c:spPr>
            <a:ln>
              <a:noFill/>
            </a:ln>
          </c:spPr>
          <c:marker>
            <c:symbol val="squar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HCl!$D$7:$D$18</c:f>
              <c:numCache>
                <c:formatCode>0.0</c:formatCode>
                <c:ptCount val="12"/>
                <c:pt idx="0">
                  <c:v>8.1</c:v>
                </c:pt>
                <c:pt idx="1">
                  <c:v>7.3</c:v>
                </c:pt>
                <c:pt idx="2">
                  <c:v>7.5</c:v>
                </c:pt>
                <c:pt idx="3">
                  <c:v>5.4</c:v>
                </c:pt>
                <c:pt idx="4">
                  <c:v>5</c:v>
                </c:pt>
                <c:pt idx="5">
                  <c:v>6.7</c:v>
                </c:pt>
                <c:pt idx="6">
                  <c:v>12.3</c:v>
                </c:pt>
                <c:pt idx="7">
                  <c:v>8</c:v>
                </c:pt>
                <c:pt idx="8">
                  <c:v>9.6</c:v>
                </c:pt>
                <c:pt idx="9">
                  <c:v>10.6</c:v>
                </c:pt>
                <c:pt idx="10">
                  <c:v>3.6</c:v>
                </c:pt>
                <c:pt idx="11">
                  <c:v>5.4</c:v>
                </c:pt>
              </c:numCache>
            </c:numRef>
          </c:val>
          <c:smooth val="0"/>
          <c:extLst>
            <c:ext xmlns:c16="http://schemas.microsoft.com/office/drawing/2014/chart" uri="{C3380CC4-5D6E-409C-BE32-E72D297353CC}">
              <c16:uniqueId val="{00000002-AAD5-485F-961E-719430FC4133}"/>
            </c:ext>
          </c:extLst>
        </c:ser>
        <c:ser>
          <c:idx val="3"/>
          <c:order val="3"/>
          <c:tx>
            <c:strRef>
              <c:f>HCl!$E$6</c:f>
              <c:strCache>
                <c:ptCount val="1"/>
                <c:pt idx="0">
                  <c:v>Daily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AD5-485F-961E-719430FC4133}"/>
            </c:ext>
          </c:extLst>
        </c:ser>
        <c:ser>
          <c:idx val="4"/>
          <c:order val="4"/>
          <c:tx>
            <c:strRef>
              <c:f>HCl!$F$6</c:f>
              <c:strCache>
                <c:ptCount val="1"/>
                <c:pt idx="0">
                  <c:v>Monthly daily mean</c:v>
                </c:pt>
              </c:strCache>
            </c:strRef>
          </c:tx>
          <c:spPr>
            <a:ln w="15875">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HCl!$F$7:$F$18</c:f>
              <c:numCache>
                <c:formatCode>0.0</c:formatCode>
                <c:ptCount val="12"/>
                <c:pt idx="0">
                  <c:v>2.2999999999999998</c:v>
                </c:pt>
                <c:pt idx="1">
                  <c:v>2.5</c:v>
                </c:pt>
                <c:pt idx="2">
                  <c:v>2.2999999999999998</c:v>
                </c:pt>
                <c:pt idx="3">
                  <c:v>2.5</c:v>
                </c:pt>
                <c:pt idx="4">
                  <c:v>1.8</c:v>
                </c:pt>
                <c:pt idx="5">
                  <c:v>1.8</c:v>
                </c:pt>
                <c:pt idx="6">
                  <c:v>3.3</c:v>
                </c:pt>
                <c:pt idx="7">
                  <c:v>3.1</c:v>
                </c:pt>
                <c:pt idx="8">
                  <c:v>2.7</c:v>
                </c:pt>
                <c:pt idx="9">
                  <c:v>1.2</c:v>
                </c:pt>
                <c:pt idx="10">
                  <c:v>0.5</c:v>
                </c:pt>
                <c:pt idx="11">
                  <c:v>2.2000000000000002</c:v>
                </c:pt>
              </c:numCache>
            </c:numRef>
          </c:val>
          <c:smooth val="0"/>
          <c:extLst>
            <c:ext xmlns:c16="http://schemas.microsoft.com/office/drawing/2014/chart" uri="{C3380CC4-5D6E-409C-BE32-E72D297353CC}">
              <c16:uniqueId val="{00000004-AAD5-485F-961E-719430FC4133}"/>
            </c:ext>
          </c:extLst>
        </c:ser>
        <c:ser>
          <c:idx val="5"/>
          <c:order val="5"/>
          <c:tx>
            <c:strRef>
              <c:f>HCl!$G$6</c:f>
              <c:strCache>
                <c:ptCount val="1"/>
                <c:pt idx="0">
                  <c:v>Highest daily maximum</c:v>
                </c:pt>
              </c:strCache>
            </c:strRef>
          </c:tx>
          <c:spPr>
            <a:ln w="12700">
              <a:noFill/>
              <a:prstDash val="solid"/>
            </a:ln>
          </c:spPr>
          <c:marker>
            <c:symbol val="triangl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HCl!$G$7:$G$18</c:f>
              <c:numCache>
                <c:formatCode>0.0</c:formatCode>
                <c:ptCount val="12"/>
                <c:pt idx="0">
                  <c:v>3</c:v>
                </c:pt>
                <c:pt idx="1">
                  <c:v>3.3</c:v>
                </c:pt>
                <c:pt idx="2">
                  <c:v>3</c:v>
                </c:pt>
                <c:pt idx="3">
                  <c:v>3.5</c:v>
                </c:pt>
                <c:pt idx="4">
                  <c:v>2.5</c:v>
                </c:pt>
                <c:pt idx="5">
                  <c:v>2.7</c:v>
                </c:pt>
                <c:pt idx="6">
                  <c:v>5.6</c:v>
                </c:pt>
                <c:pt idx="7">
                  <c:v>4.2</c:v>
                </c:pt>
                <c:pt idx="8">
                  <c:v>5</c:v>
                </c:pt>
                <c:pt idx="9">
                  <c:v>1.8</c:v>
                </c:pt>
                <c:pt idx="10">
                  <c:v>1.2</c:v>
                </c:pt>
                <c:pt idx="11">
                  <c:v>2.7</c:v>
                </c:pt>
              </c:numCache>
            </c:numRef>
          </c:val>
          <c:smooth val="0"/>
          <c:extLst>
            <c:ext xmlns:c16="http://schemas.microsoft.com/office/drawing/2014/chart" uri="{C3380CC4-5D6E-409C-BE32-E72D297353CC}">
              <c16:uniqueId val="{00000005-AAD5-485F-961E-719430FC4133}"/>
            </c:ext>
          </c:extLst>
        </c:ser>
        <c:dLbls>
          <c:showLegendKey val="0"/>
          <c:showVal val="0"/>
          <c:showCatName val="0"/>
          <c:showSerName val="0"/>
          <c:showPercent val="0"/>
          <c:showBubbleSize val="0"/>
        </c:dLbls>
        <c:smooth val="0"/>
        <c:axId val="309314616"/>
        <c:axId val="309313440"/>
      </c:lineChart>
      <c:catAx>
        <c:axId val="309314616"/>
        <c:scaling>
          <c:orientation val="minMax"/>
        </c:scaling>
        <c:delete val="0"/>
        <c:axPos val="b"/>
        <c:numFmt formatCode="General" sourceLinked="1"/>
        <c:majorTickMark val="out"/>
        <c:minorTickMark val="none"/>
        <c:tickLblPos val="nextTo"/>
        <c:crossAx val="309313440"/>
        <c:crosses val="autoZero"/>
        <c:auto val="1"/>
        <c:lblAlgn val="ctr"/>
        <c:lblOffset val="100"/>
        <c:noMultiLvlLbl val="0"/>
      </c:catAx>
      <c:valAx>
        <c:axId val="30931344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931461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'SO2'!$B$6</c:f>
              <c:strCache>
                <c:ptCount val="1"/>
                <c:pt idx="0">
                  <c:v>1/2 hourly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'SO2'!$B$7:$B$18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0-1D09-4E7E-BB67-033A5C3DC208}"/>
            </c:ext>
          </c:extLst>
        </c:ser>
        <c:ser>
          <c:idx val="1"/>
          <c:order val="1"/>
          <c:tx>
            <c:strRef>
              <c:f>'SO2'!$C$6</c:f>
              <c:strCache>
                <c:ptCount val="1"/>
                <c:pt idx="0">
                  <c:v>Monthly 1/2 hourly mean</c:v>
                </c:pt>
              </c:strCache>
            </c:strRef>
          </c:tx>
          <c:spPr>
            <a:ln w="15875"/>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'SO2'!$C$7:$C$18</c:f>
              <c:numCache>
                <c:formatCode>0.0</c:formatCode>
                <c:ptCount val="12"/>
                <c:pt idx="0">
                  <c:v>3.5</c:v>
                </c:pt>
                <c:pt idx="1">
                  <c:v>3.6</c:v>
                </c:pt>
                <c:pt idx="2">
                  <c:v>3.3</c:v>
                </c:pt>
                <c:pt idx="3">
                  <c:v>3.3</c:v>
                </c:pt>
                <c:pt idx="4">
                  <c:v>3.8</c:v>
                </c:pt>
                <c:pt idx="5">
                  <c:v>6</c:v>
                </c:pt>
                <c:pt idx="6">
                  <c:v>4.3</c:v>
                </c:pt>
                <c:pt idx="7">
                  <c:v>5.2</c:v>
                </c:pt>
                <c:pt idx="8">
                  <c:v>5.6</c:v>
                </c:pt>
                <c:pt idx="9">
                  <c:v>7.7</c:v>
                </c:pt>
                <c:pt idx="10">
                  <c:v>14.5</c:v>
                </c:pt>
                <c:pt idx="11">
                  <c:v>5.2</c:v>
                </c:pt>
              </c:numCache>
            </c:numRef>
          </c:val>
          <c:smooth val="0"/>
          <c:extLst>
            <c:ext xmlns:c16="http://schemas.microsoft.com/office/drawing/2014/chart" uri="{C3380CC4-5D6E-409C-BE32-E72D297353CC}">
              <c16:uniqueId val="{00000001-1D09-4E7E-BB67-033A5C3DC208}"/>
            </c:ext>
          </c:extLst>
        </c:ser>
        <c:ser>
          <c:idx val="2"/>
          <c:order val="2"/>
          <c:tx>
            <c:strRef>
              <c:f>'SO2'!$D$6</c:f>
              <c:strCache>
                <c:ptCount val="1"/>
                <c:pt idx="0">
                  <c:v>Highest 1/2 hourly maximum</c:v>
                </c:pt>
              </c:strCache>
            </c:strRef>
          </c:tx>
          <c:spPr>
            <a:ln>
              <a:noFill/>
            </a:ln>
          </c:spPr>
          <c:marker>
            <c:symbol val="squar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'SO2'!$D$7:$D$18</c:f>
              <c:numCache>
                <c:formatCode>0.0</c:formatCode>
                <c:ptCount val="12"/>
                <c:pt idx="0">
                  <c:v>35.799999999999997</c:v>
                </c:pt>
                <c:pt idx="1">
                  <c:v>12.1</c:v>
                </c:pt>
                <c:pt idx="2">
                  <c:v>20.3</c:v>
                </c:pt>
                <c:pt idx="3">
                  <c:v>12</c:v>
                </c:pt>
                <c:pt idx="4">
                  <c:v>151.9</c:v>
                </c:pt>
                <c:pt idx="5">
                  <c:v>44.8</c:v>
                </c:pt>
                <c:pt idx="6">
                  <c:v>33.799999999999997</c:v>
                </c:pt>
                <c:pt idx="7">
                  <c:v>116.9</c:v>
                </c:pt>
                <c:pt idx="8">
                  <c:v>88.4</c:v>
                </c:pt>
                <c:pt idx="9">
                  <c:v>70.8</c:v>
                </c:pt>
                <c:pt idx="10">
                  <c:v>247.5</c:v>
                </c:pt>
                <c:pt idx="11">
                  <c:v>71.5</c:v>
                </c:pt>
              </c:numCache>
            </c:numRef>
          </c:val>
          <c:smooth val="0"/>
          <c:extLst>
            <c:ext xmlns:c16="http://schemas.microsoft.com/office/drawing/2014/chart" uri="{C3380CC4-5D6E-409C-BE32-E72D297353CC}">
              <c16:uniqueId val="{00000002-1D09-4E7E-BB67-033A5C3DC208}"/>
            </c:ext>
          </c:extLst>
        </c:ser>
        <c:ser>
          <c:idx val="3"/>
          <c:order val="3"/>
          <c:tx>
            <c:strRef>
              <c:f>'SO2'!$E$6</c:f>
              <c:strCache>
                <c:ptCount val="1"/>
                <c:pt idx="0">
                  <c:v>Daily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1D09-4E7E-BB67-033A5C3DC208}"/>
            </c:ext>
          </c:extLst>
        </c:ser>
        <c:ser>
          <c:idx val="4"/>
          <c:order val="4"/>
          <c:tx>
            <c:strRef>
              <c:f>'SO2'!$F$6</c:f>
              <c:strCache>
                <c:ptCount val="1"/>
                <c:pt idx="0">
                  <c:v>Monthly daily mean</c:v>
                </c:pt>
              </c:strCache>
            </c:strRef>
          </c:tx>
          <c:spPr>
            <a:ln w="15875">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'SO2'!$F$7:$F$18</c:f>
              <c:numCache>
                <c:formatCode>0.0</c:formatCode>
                <c:ptCount val="12"/>
                <c:pt idx="0">
                  <c:v>3.4</c:v>
                </c:pt>
                <c:pt idx="1">
                  <c:v>3.6</c:v>
                </c:pt>
                <c:pt idx="2">
                  <c:v>3.2</c:v>
                </c:pt>
                <c:pt idx="3">
                  <c:v>3.2</c:v>
                </c:pt>
                <c:pt idx="4">
                  <c:v>3.4</c:v>
                </c:pt>
                <c:pt idx="5">
                  <c:v>6</c:v>
                </c:pt>
                <c:pt idx="6">
                  <c:v>4.2</c:v>
                </c:pt>
                <c:pt idx="7">
                  <c:v>4.4000000000000004</c:v>
                </c:pt>
                <c:pt idx="8">
                  <c:v>5.0999999999999996</c:v>
                </c:pt>
                <c:pt idx="9">
                  <c:v>7.7</c:v>
                </c:pt>
                <c:pt idx="10">
                  <c:v>6.8</c:v>
                </c:pt>
                <c:pt idx="11">
                  <c:v>5</c:v>
                </c:pt>
              </c:numCache>
            </c:numRef>
          </c:val>
          <c:smooth val="0"/>
          <c:extLst>
            <c:ext xmlns:c16="http://schemas.microsoft.com/office/drawing/2014/chart" uri="{C3380CC4-5D6E-409C-BE32-E72D297353CC}">
              <c16:uniqueId val="{00000004-1D09-4E7E-BB67-033A5C3DC208}"/>
            </c:ext>
          </c:extLst>
        </c:ser>
        <c:ser>
          <c:idx val="5"/>
          <c:order val="5"/>
          <c:tx>
            <c:strRef>
              <c:f>'SO2'!$G$6</c:f>
              <c:strCache>
                <c:ptCount val="1"/>
                <c:pt idx="0">
                  <c:v>Highest daily maximum</c:v>
                </c:pt>
              </c:strCache>
            </c:strRef>
          </c:tx>
          <c:spPr>
            <a:ln w="12700">
              <a:noFill/>
              <a:prstDash val="solid"/>
            </a:ln>
          </c:spPr>
          <c:marker>
            <c:symbol val="triangl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'SO2'!$G$7:$G$18</c:f>
              <c:numCache>
                <c:formatCode>0.0</c:formatCode>
                <c:ptCount val="12"/>
                <c:pt idx="0">
                  <c:v>4.0999999999999996</c:v>
                </c:pt>
                <c:pt idx="1">
                  <c:v>4.2</c:v>
                </c:pt>
                <c:pt idx="2">
                  <c:v>4</c:v>
                </c:pt>
                <c:pt idx="3">
                  <c:v>3.6</c:v>
                </c:pt>
                <c:pt idx="4">
                  <c:v>3.9</c:v>
                </c:pt>
                <c:pt idx="5">
                  <c:v>13</c:v>
                </c:pt>
                <c:pt idx="6">
                  <c:v>8.1</c:v>
                </c:pt>
                <c:pt idx="7">
                  <c:v>6.2</c:v>
                </c:pt>
                <c:pt idx="8">
                  <c:v>15</c:v>
                </c:pt>
                <c:pt idx="9">
                  <c:v>13.2</c:v>
                </c:pt>
                <c:pt idx="10">
                  <c:v>9.4</c:v>
                </c:pt>
                <c:pt idx="11">
                  <c:v>7.6</c:v>
                </c:pt>
              </c:numCache>
            </c:numRef>
          </c:val>
          <c:smooth val="0"/>
          <c:extLst>
            <c:ext xmlns:c16="http://schemas.microsoft.com/office/drawing/2014/chart" uri="{C3380CC4-5D6E-409C-BE32-E72D297353CC}">
              <c16:uniqueId val="{00000005-1D09-4E7E-BB67-033A5C3DC208}"/>
            </c:ext>
          </c:extLst>
        </c:ser>
        <c:dLbls>
          <c:showLegendKey val="0"/>
          <c:showVal val="0"/>
          <c:showCatName val="0"/>
          <c:showSerName val="0"/>
          <c:showPercent val="0"/>
          <c:showBubbleSize val="0"/>
        </c:dLbls>
        <c:smooth val="0"/>
        <c:axId val="313621640"/>
        <c:axId val="313622032"/>
      </c:lineChart>
      <c:catAx>
        <c:axId val="313621640"/>
        <c:scaling>
          <c:orientation val="minMax"/>
        </c:scaling>
        <c:delete val="0"/>
        <c:axPos val="b"/>
        <c:numFmt formatCode="General" sourceLinked="1"/>
        <c:majorTickMark val="out"/>
        <c:minorTickMark val="none"/>
        <c:tickLblPos val="nextTo"/>
        <c:crossAx val="313622032"/>
        <c:crosses val="autoZero"/>
        <c:auto val="1"/>
        <c:lblAlgn val="ctr"/>
        <c:lblOffset val="100"/>
        <c:noMultiLvlLbl val="0"/>
      </c:catAx>
      <c:valAx>
        <c:axId val="31362203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1640"/>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NOx!$B$6</c:f>
              <c:strCache>
                <c:ptCount val="1"/>
                <c:pt idx="0">
                  <c:v>1/2 hourly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NOx!$B$7:$B$18</c:f>
              <c:numCache>
                <c:formatCode>General</c:formatCode>
                <c:ptCount val="12"/>
                <c:pt idx="0">
                  <c:v>240</c:v>
                </c:pt>
                <c:pt idx="1">
                  <c:v>240</c:v>
                </c:pt>
                <c:pt idx="2">
                  <c:v>240</c:v>
                </c:pt>
                <c:pt idx="3">
                  <c:v>240</c:v>
                </c:pt>
                <c:pt idx="4">
                  <c:v>240</c:v>
                </c:pt>
                <c:pt idx="5">
                  <c:v>240</c:v>
                </c:pt>
                <c:pt idx="6">
                  <c:v>240</c:v>
                </c:pt>
                <c:pt idx="7">
                  <c:v>240</c:v>
                </c:pt>
                <c:pt idx="8">
                  <c:v>240</c:v>
                </c:pt>
                <c:pt idx="9">
                  <c:v>240</c:v>
                </c:pt>
                <c:pt idx="10">
                  <c:v>240</c:v>
                </c:pt>
                <c:pt idx="11">
                  <c:v>240</c:v>
                </c:pt>
              </c:numCache>
            </c:numRef>
          </c:val>
          <c:smooth val="0"/>
          <c:extLst>
            <c:ext xmlns:c16="http://schemas.microsoft.com/office/drawing/2014/chart" uri="{C3380CC4-5D6E-409C-BE32-E72D297353CC}">
              <c16:uniqueId val="{00000000-109C-458D-86C4-173EEFC66C45}"/>
            </c:ext>
          </c:extLst>
        </c:ser>
        <c:ser>
          <c:idx val="1"/>
          <c:order val="1"/>
          <c:tx>
            <c:strRef>
              <c:f>NOx!$C$6</c:f>
              <c:strCache>
                <c:ptCount val="1"/>
                <c:pt idx="0">
                  <c:v>Monthly 1/2 hourly mean</c:v>
                </c:pt>
              </c:strCache>
            </c:strRef>
          </c:tx>
          <c:spPr>
            <a:ln w="15875"/>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NOx!$C$7:$C$18</c:f>
              <c:numCache>
                <c:formatCode>0.0</c:formatCode>
                <c:ptCount val="12"/>
                <c:pt idx="0">
                  <c:v>85.3</c:v>
                </c:pt>
                <c:pt idx="1">
                  <c:v>84.6</c:v>
                </c:pt>
                <c:pt idx="2">
                  <c:v>84.4</c:v>
                </c:pt>
                <c:pt idx="3">
                  <c:v>81.099999999999994</c:v>
                </c:pt>
                <c:pt idx="4">
                  <c:v>83.3</c:v>
                </c:pt>
                <c:pt idx="5">
                  <c:v>80.7</c:v>
                </c:pt>
                <c:pt idx="6">
                  <c:v>86</c:v>
                </c:pt>
                <c:pt idx="7">
                  <c:v>82.8</c:v>
                </c:pt>
                <c:pt idx="8">
                  <c:v>81.3</c:v>
                </c:pt>
                <c:pt idx="9">
                  <c:v>77.3</c:v>
                </c:pt>
                <c:pt idx="10">
                  <c:v>83.7</c:v>
                </c:pt>
                <c:pt idx="11">
                  <c:v>83.9</c:v>
                </c:pt>
              </c:numCache>
            </c:numRef>
          </c:val>
          <c:smooth val="0"/>
          <c:extLst>
            <c:ext xmlns:c16="http://schemas.microsoft.com/office/drawing/2014/chart" uri="{C3380CC4-5D6E-409C-BE32-E72D297353CC}">
              <c16:uniqueId val="{00000001-109C-458D-86C4-173EEFC66C45}"/>
            </c:ext>
          </c:extLst>
        </c:ser>
        <c:ser>
          <c:idx val="2"/>
          <c:order val="2"/>
          <c:tx>
            <c:strRef>
              <c:f>NOx!$D$6</c:f>
              <c:strCache>
                <c:ptCount val="1"/>
                <c:pt idx="0">
                  <c:v>Highest 1/2 hourly maximum</c:v>
                </c:pt>
              </c:strCache>
            </c:strRef>
          </c:tx>
          <c:spPr>
            <a:ln>
              <a:noFill/>
            </a:ln>
          </c:spPr>
          <c:marker>
            <c:symbol val="squar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NOx!$D$7:$D$18</c:f>
              <c:numCache>
                <c:formatCode>0.0</c:formatCode>
                <c:ptCount val="12"/>
                <c:pt idx="0">
                  <c:v>284.60000000000002</c:v>
                </c:pt>
                <c:pt idx="1">
                  <c:v>109</c:v>
                </c:pt>
                <c:pt idx="2">
                  <c:v>110.6</c:v>
                </c:pt>
                <c:pt idx="3">
                  <c:v>111.9</c:v>
                </c:pt>
                <c:pt idx="4">
                  <c:v>186.8</c:v>
                </c:pt>
                <c:pt idx="5">
                  <c:v>134.9</c:v>
                </c:pt>
                <c:pt idx="6">
                  <c:v>129.6</c:v>
                </c:pt>
                <c:pt idx="7">
                  <c:v>146.19999999999999</c:v>
                </c:pt>
                <c:pt idx="8">
                  <c:v>215.3</c:v>
                </c:pt>
                <c:pt idx="9">
                  <c:v>103.6</c:v>
                </c:pt>
                <c:pt idx="10">
                  <c:v>236.6</c:v>
                </c:pt>
                <c:pt idx="11">
                  <c:v>258.8</c:v>
                </c:pt>
              </c:numCache>
            </c:numRef>
          </c:val>
          <c:smooth val="0"/>
          <c:extLst>
            <c:ext xmlns:c16="http://schemas.microsoft.com/office/drawing/2014/chart" uri="{C3380CC4-5D6E-409C-BE32-E72D297353CC}">
              <c16:uniqueId val="{00000002-109C-458D-86C4-173EEFC66C45}"/>
            </c:ext>
          </c:extLst>
        </c:ser>
        <c:ser>
          <c:idx val="3"/>
          <c:order val="3"/>
          <c:tx>
            <c:strRef>
              <c:f>NOx!$E$6</c:f>
              <c:strCache>
                <c:ptCount val="1"/>
                <c:pt idx="0">
                  <c:v>Daily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NOx!$E$7:$E$18</c:f>
              <c:numCache>
                <c:formatCode>General</c:formatCode>
                <c:ptCount val="12"/>
                <c:pt idx="0">
                  <c:v>120</c:v>
                </c:pt>
                <c:pt idx="1">
                  <c:v>120</c:v>
                </c:pt>
                <c:pt idx="2">
                  <c:v>120</c:v>
                </c:pt>
                <c:pt idx="3">
                  <c:v>120</c:v>
                </c:pt>
                <c:pt idx="4">
                  <c:v>120</c:v>
                </c:pt>
                <c:pt idx="5">
                  <c:v>120</c:v>
                </c:pt>
                <c:pt idx="6">
                  <c:v>120</c:v>
                </c:pt>
                <c:pt idx="7">
                  <c:v>120</c:v>
                </c:pt>
                <c:pt idx="8">
                  <c:v>120</c:v>
                </c:pt>
                <c:pt idx="9">
                  <c:v>120</c:v>
                </c:pt>
                <c:pt idx="10">
                  <c:v>120</c:v>
                </c:pt>
                <c:pt idx="11">
                  <c:v>120</c:v>
                </c:pt>
              </c:numCache>
            </c:numRef>
          </c:val>
          <c:smooth val="0"/>
          <c:extLst>
            <c:ext xmlns:c16="http://schemas.microsoft.com/office/drawing/2014/chart" uri="{C3380CC4-5D6E-409C-BE32-E72D297353CC}">
              <c16:uniqueId val="{00000003-109C-458D-86C4-173EEFC66C45}"/>
            </c:ext>
          </c:extLst>
        </c:ser>
        <c:ser>
          <c:idx val="4"/>
          <c:order val="4"/>
          <c:tx>
            <c:strRef>
              <c:f>NOx!$F$6</c:f>
              <c:strCache>
                <c:ptCount val="1"/>
                <c:pt idx="0">
                  <c:v>Monthly daily mean</c:v>
                </c:pt>
              </c:strCache>
            </c:strRef>
          </c:tx>
          <c:spPr>
            <a:ln w="15875">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NOx!$F$7:$F$18</c:f>
              <c:numCache>
                <c:formatCode>0.0</c:formatCode>
                <c:ptCount val="12"/>
                <c:pt idx="0">
                  <c:v>84.9</c:v>
                </c:pt>
                <c:pt idx="1">
                  <c:v>85</c:v>
                </c:pt>
                <c:pt idx="2">
                  <c:v>84.5</c:v>
                </c:pt>
                <c:pt idx="3">
                  <c:v>81</c:v>
                </c:pt>
                <c:pt idx="4">
                  <c:v>83</c:v>
                </c:pt>
                <c:pt idx="5">
                  <c:v>79.8</c:v>
                </c:pt>
                <c:pt idx="6">
                  <c:v>85</c:v>
                </c:pt>
                <c:pt idx="7">
                  <c:v>82.7</c:v>
                </c:pt>
                <c:pt idx="8">
                  <c:v>81.599999999999994</c:v>
                </c:pt>
                <c:pt idx="9">
                  <c:v>79.2</c:v>
                </c:pt>
                <c:pt idx="10">
                  <c:v>84.4</c:v>
                </c:pt>
                <c:pt idx="11">
                  <c:v>83.5</c:v>
                </c:pt>
              </c:numCache>
            </c:numRef>
          </c:val>
          <c:smooth val="0"/>
          <c:extLst>
            <c:ext xmlns:c16="http://schemas.microsoft.com/office/drawing/2014/chart" uri="{C3380CC4-5D6E-409C-BE32-E72D297353CC}">
              <c16:uniqueId val="{00000004-109C-458D-86C4-173EEFC66C45}"/>
            </c:ext>
          </c:extLst>
        </c:ser>
        <c:ser>
          <c:idx val="5"/>
          <c:order val="5"/>
          <c:tx>
            <c:strRef>
              <c:f>NOx!$G$6</c:f>
              <c:strCache>
                <c:ptCount val="1"/>
                <c:pt idx="0">
                  <c:v>Highest daily maximum</c:v>
                </c:pt>
              </c:strCache>
            </c:strRef>
          </c:tx>
          <c:spPr>
            <a:ln w="12700">
              <a:noFill/>
              <a:prstDash val="solid"/>
            </a:ln>
          </c:spPr>
          <c:marker>
            <c:symbol val="triangl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NOx!$G$7:$G$18</c:f>
              <c:numCache>
                <c:formatCode>0.0</c:formatCode>
                <c:ptCount val="12"/>
                <c:pt idx="0">
                  <c:v>90</c:v>
                </c:pt>
                <c:pt idx="1">
                  <c:v>87</c:v>
                </c:pt>
                <c:pt idx="2">
                  <c:v>88.6</c:v>
                </c:pt>
                <c:pt idx="3">
                  <c:v>83.2</c:v>
                </c:pt>
                <c:pt idx="4">
                  <c:v>85.2</c:v>
                </c:pt>
                <c:pt idx="5">
                  <c:v>85.8</c:v>
                </c:pt>
                <c:pt idx="6">
                  <c:v>88.3</c:v>
                </c:pt>
                <c:pt idx="7">
                  <c:v>84.4</c:v>
                </c:pt>
                <c:pt idx="8">
                  <c:v>83.9</c:v>
                </c:pt>
                <c:pt idx="9">
                  <c:v>81.5</c:v>
                </c:pt>
                <c:pt idx="10">
                  <c:v>85.3</c:v>
                </c:pt>
                <c:pt idx="11">
                  <c:v>85.6</c:v>
                </c:pt>
              </c:numCache>
            </c:numRef>
          </c:val>
          <c:smooth val="0"/>
          <c:extLst>
            <c:ext xmlns:c16="http://schemas.microsoft.com/office/drawing/2014/chart" uri="{C3380CC4-5D6E-409C-BE32-E72D297353CC}">
              <c16:uniqueId val="{00000005-109C-458D-86C4-173EEFC66C45}"/>
            </c:ext>
          </c:extLst>
        </c:ser>
        <c:dLbls>
          <c:showLegendKey val="0"/>
          <c:showVal val="0"/>
          <c:showCatName val="0"/>
          <c:showSerName val="0"/>
          <c:showPercent val="0"/>
          <c:showBubbleSize val="0"/>
        </c:dLbls>
        <c:smooth val="0"/>
        <c:axId val="313623208"/>
        <c:axId val="313623600"/>
      </c:lineChart>
      <c:catAx>
        <c:axId val="313623208"/>
        <c:scaling>
          <c:orientation val="minMax"/>
        </c:scaling>
        <c:delete val="0"/>
        <c:axPos val="b"/>
        <c:numFmt formatCode="General" sourceLinked="1"/>
        <c:majorTickMark val="out"/>
        <c:minorTickMark val="none"/>
        <c:tickLblPos val="nextTo"/>
        <c:crossAx val="313623600"/>
        <c:crosses val="autoZero"/>
        <c:auto val="1"/>
        <c:lblAlgn val="ctr"/>
        <c:lblOffset val="100"/>
        <c:noMultiLvlLbl val="0"/>
      </c:catAx>
      <c:valAx>
        <c:axId val="31362360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320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TOC!$B$6</c:f>
              <c:strCache>
                <c:ptCount val="1"/>
                <c:pt idx="0">
                  <c:v>1/2 hourly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TOC!$B$7:$B$18</c:f>
              <c:numCache>
                <c:formatCode>General</c:formatCode>
                <c:ptCount val="12"/>
                <c:pt idx="0">
                  <c:v>20</c:v>
                </c:pt>
                <c:pt idx="1">
                  <c:v>20</c:v>
                </c:pt>
                <c:pt idx="2">
                  <c:v>20</c:v>
                </c:pt>
                <c:pt idx="3">
                  <c:v>20</c:v>
                </c:pt>
                <c:pt idx="4">
                  <c:v>20</c:v>
                </c:pt>
                <c:pt idx="5">
                  <c:v>20</c:v>
                </c:pt>
                <c:pt idx="6">
                  <c:v>20</c:v>
                </c:pt>
                <c:pt idx="7">
                  <c:v>20</c:v>
                </c:pt>
                <c:pt idx="8">
                  <c:v>20</c:v>
                </c:pt>
                <c:pt idx="9">
                  <c:v>20</c:v>
                </c:pt>
                <c:pt idx="10">
                  <c:v>20</c:v>
                </c:pt>
                <c:pt idx="11">
                  <c:v>20</c:v>
                </c:pt>
              </c:numCache>
            </c:numRef>
          </c:val>
          <c:smooth val="0"/>
          <c:extLst>
            <c:ext xmlns:c16="http://schemas.microsoft.com/office/drawing/2014/chart" uri="{C3380CC4-5D6E-409C-BE32-E72D297353CC}">
              <c16:uniqueId val="{00000000-37BF-4373-9DC2-C2D47B6F9897}"/>
            </c:ext>
          </c:extLst>
        </c:ser>
        <c:ser>
          <c:idx val="1"/>
          <c:order val="1"/>
          <c:tx>
            <c:strRef>
              <c:f>TOC!$C$6</c:f>
              <c:strCache>
                <c:ptCount val="1"/>
                <c:pt idx="0">
                  <c:v>Monthly 1/2 hourly mean</c:v>
                </c:pt>
              </c:strCache>
            </c:strRef>
          </c:tx>
          <c:spPr>
            <a:ln w="15875"/>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TOC!$C$7:$C$18</c:f>
              <c:numCache>
                <c:formatCode>0.0</c:formatCode>
                <c:ptCount val="12"/>
                <c:pt idx="0">
                  <c:v>1.1000000000000001</c:v>
                </c:pt>
                <c:pt idx="1">
                  <c:v>1</c:v>
                </c:pt>
                <c:pt idx="2">
                  <c:v>1</c:v>
                </c:pt>
                <c:pt idx="3">
                  <c:v>1</c:v>
                </c:pt>
                <c:pt idx="4">
                  <c:v>1.1000000000000001</c:v>
                </c:pt>
                <c:pt idx="5">
                  <c:v>1.3</c:v>
                </c:pt>
                <c:pt idx="6">
                  <c:v>1.1000000000000001</c:v>
                </c:pt>
                <c:pt idx="7">
                  <c:v>1.1000000000000001</c:v>
                </c:pt>
                <c:pt idx="8">
                  <c:v>1.1000000000000001</c:v>
                </c:pt>
                <c:pt idx="9">
                  <c:v>2.2999999999999998</c:v>
                </c:pt>
                <c:pt idx="10">
                  <c:v>1.3</c:v>
                </c:pt>
                <c:pt idx="11">
                  <c:v>1.2</c:v>
                </c:pt>
              </c:numCache>
            </c:numRef>
          </c:val>
          <c:smooth val="0"/>
          <c:extLst>
            <c:ext xmlns:c16="http://schemas.microsoft.com/office/drawing/2014/chart" uri="{C3380CC4-5D6E-409C-BE32-E72D297353CC}">
              <c16:uniqueId val="{00000001-37BF-4373-9DC2-C2D47B6F9897}"/>
            </c:ext>
          </c:extLst>
        </c:ser>
        <c:ser>
          <c:idx val="2"/>
          <c:order val="2"/>
          <c:tx>
            <c:strRef>
              <c:f>TOC!$D$6</c:f>
              <c:strCache>
                <c:ptCount val="1"/>
                <c:pt idx="0">
                  <c:v>Highest 1/2 hourly maximum</c:v>
                </c:pt>
              </c:strCache>
            </c:strRef>
          </c:tx>
          <c:spPr>
            <a:ln>
              <a:noFill/>
            </a:ln>
          </c:spPr>
          <c:marker>
            <c:symbol val="squar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TOC!$D$7:$D$18</c:f>
              <c:numCache>
                <c:formatCode>0.0</c:formatCode>
                <c:ptCount val="12"/>
                <c:pt idx="0">
                  <c:v>2</c:v>
                </c:pt>
                <c:pt idx="1">
                  <c:v>1.5</c:v>
                </c:pt>
                <c:pt idx="2">
                  <c:v>1.5</c:v>
                </c:pt>
                <c:pt idx="3">
                  <c:v>1.6</c:v>
                </c:pt>
                <c:pt idx="4">
                  <c:v>1.8</c:v>
                </c:pt>
                <c:pt idx="5">
                  <c:v>39.9</c:v>
                </c:pt>
                <c:pt idx="6">
                  <c:v>5.3</c:v>
                </c:pt>
                <c:pt idx="7">
                  <c:v>2.1</c:v>
                </c:pt>
                <c:pt idx="8">
                  <c:v>3.2</c:v>
                </c:pt>
                <c:pt idx="9">
                  <c:v>136.69999999999999</c:v>
                </c:pt>
                <c:pt idx="10">
                  <c:v>24.2</c:v>
                </c:pt>
                <c:pt idx="11">
                  <c:v>1.5</c:v>
                </c:pt>
              </c:numCache>
            </c:numRef>
          </c:val>
          <c:smooth val="0"/>
          <c:extLst>
            <c:ext xmlns:c16="http://schemas.microsoft.com/office/drawing/2014/chart" uri="{C3380CC4-5D6E-409C-BE32-E72D297353CC}">
              <c16:uniqueId val="{00000002-37BF-4373-9DC2-C2D47B6F9897}"/>
            </c:ext>
          </c:extLst>
        </c:ser>
        <c:ser>
          <c:idx val="3"/>
          <c:order val="3"/>
          <c:tx>
            <c:strRef>
              <c:f>TOC!$E$6</c:f>
              <c:strCache>
                <c:ptCount val="1"/>
                <c:pt idx="0">
                  <c:v>Daily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BF-4373-9DC2-C2D47B6F9897}"/>
            </c:ext>
          </c:extLst>
        </c:ser>
        <c:ser>
          <c:idx val="4"/>
          <c:order val="4"/>
          <c:tx>
            <c:strRef>
              <c:f>TOC!$F$6</c:f>
              <c:strCache>
                <c:ptCount val="1"/>
                <c:pt idx="0">
                  <c:v>Monthly daily mean</c:v>
                </c:pt>
              </c:strCache>
            </c:strRef>
          </c:tx>
          <c:spPr>
            <a:ln w="15875">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TOC!$F$7:$F$18</c:f>
              <c:numCache>
                <c:formatCode>0.0</c:formatCode>
                <c:ptCount val="12"/>
                <c:pt idx="0">
                  <c:v>1.1000000000000001</c:v>
                </c:pt>
                <c:pt idx="1">
                  <c:v>1</c:v>
                </c:pt>
                <c:pt idx="2">
                  <c:v>0.9</c:v>
                </c:pt>
                <c:pt idx="3">
                  <c:v>0.9</c:v>
                </c:pt>
                <c:pt idx="4">
                  <c:v>1</c:v>
                </c:pt>
                <c:pt idx="5">
                  <c:v>1.3</c:v>
                </c:pt>
                <c:pt idx="6">
                  <c:v>1.1000000000000001</c:v>
                </c:pt>
                <c:pt idx="7">
                  <c:v>1</c:v>
                </c:pt>
                <c:pt idx="8">
                  <c:v>1</c:v>
                </c:pt>
                <c:pt idx="9">
                  <c:v>1.1000000000000001</c:v>
                </c:pt>
                <c:pt idx="10">
                  <c:v>0.7</c:v>
                </c:pt>
                <c:pt idx="11">
                  <c:v>1.1000000000000001</c:v>
                </c:pt>
              </c:numCache>
            </c:numRef>
          </c:val>
          <c:smooth val="0"/>
          <c:extLst>
            <c:ext xmlns:c16="http://schemas.microsoft.com/office/drawing/2014/chart" uri="{C3380CC4-5D6E-409C-BE32-E72D297353CC}">
              <c16:uniqueId val="{00000004-37BF-4373-9DC2-C2D47B6F9897}"/>
            </c:ext>
          </c:extLst>
        </c:ser>
        <c:ser>
          <c:idx val="5"/>
          <c:order val="5"/>
          <c:tx>
            <c:strRef>
              <c:f>TOC!$G$6</c:f>
              <c:strCache>
                <c:ptCount val="1"/>
                <c:pt idx="0">
                  <c:v>Highest daily maximum</c:v>
                </c:pt>
              </c:strCache>
            </c:strRef>
          </c:tx>
          <c:spPr>
            <a:ln w="12700">
              <a:noFill/>
              <a:prstDash val="solid"/>
            </a:ln>
          </c:spPr>
          <c:marker>
            <c:symbol val="triangl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TOC!$G$7:$G$18</c:f>
              <c:numCache>
                <c:formatCode>0.0</c:formatCode>
                <c:ptCount val="12"/>
                <c:pt idx="0">
                  <c:v>1.2</c:v>
                </c:pt>
                <c:pt idx="1">
                  <c:v>1.1000000000000001</c:v>
                </c:pt>
                <c:pt idx="2">
                  <c:v>1.1000000000000001</c:v>
                </c:pt>
                <c:pt idx="3">
                  <c:v>1</c:v>
                </c:pt>
                <c:pt idx="4">
                  <c:v>1.2</c:v>
                </c:pt>
                <c:pt idx="5">
                  <c:v>4.3</c:v>
                </c:pt>
                <c:pt idx="6">
                  <c:v>1.2</c:v>
                </c:pt>
                <c:pt idx="7">
                  <c:v>1.2</c:v>
                </c:pt>
                <c:pt idx="8">
                  <c:v>1.1000000000000001</c:v>
                </c:pt>
                <c:pt idx="9">
                  <c:v>1.2</c:v>
                </c:pt>
                <c:pt idx="10">
                  <c:v>1.3</c:v>
                </c:pt>
                <c:pt idx="11">
                  <c:v>1.2</c:v>
                </c:pt>
              </c:numCache>
            </c:numRef>
          </c:val>
          <c:smooth val="0"/>
          <c:extLst>
            <c:ext xmlns:c16="http://schemas.microsoft.com/office/drawing/2014/chart" uri="{C3380CC4-5D6E-409C-BE32-E72D297353CC}">
              <c16:uniqueId val="{00000005-37BF-4373-9DC2-C2D47B6F9897}"/>
            </c:ext>
          </c:extLst>
        </c:ser>
        <c:dLbls>
          <c:showLegendKey val="0"/>
          <c:showVal val="0"/>
          <c:showCatName val="0"/>
          <c:showSerName val="0"/>
          <c:showPercent val="0"/>
          <c:showBubbleSize val="0"/>
        </c:dLbls>
        <c:smooth val="0"/>
        <c:axId val="313626344"/>
        <c:axId val="313626736"/>
      </c:lineChart>
      <c:catAx>
        <c:axId val="313626344"/>
        <c:scaling>
          <c:orientation val="minMax"/>
        </c:scaling>
        <c:delete val="0"/>
        <c:axPos val="b"/>
        <c:numFmt formatCode="General" sourceLinked="1"/>
        <c:majorTickMark val="out"/>
        <c:minorTickMark val="none"/>
        <c:tickLblPos val="nextTo"/>
        <c:crossAx val="313626736"/>
        <c:crosses val="autoZero"/>
        <c:auto val="1"/>
        <c:lblAlgn val="ctr"/>
        <c:lblOffset val="100"/>
        <c:noMultiLvlLbl val="0"/>
      </c:catAx>
      <c:valAx>
        <c:axId val="31362673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634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Particulates!$B$6</c:f>
              <c:strCache>
                <c:ptCount val="1"/>
                <c:pt idx="0">
                  <c:v>1/2 hourly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Particulates!$B$7:$B$18</c:f>
              <c:numCache>
                <c:formatCode>General</c:formatCode>
                <c:ptCount val="12"/>
                <c:pt idx="0">
                  <c:v>30</c:v>
                </c:pt>
                <c:pt idx="1">
                  <c:v>30</c:v>
                </c:pt>
                <c:pt idx="2">
                  <c:v>30</c:v>
                </c:pt>
                <c:pt idx="3">
                  <c:v>30</c:v>
                </c:pt>
                <c:pt idx="4">
                  <c:v>30</c:v>
                </c:pt>
                <c:pt idx="5">
                  <c:v>30</c:v>
                </c:pt>
                <c:pt idx="6">
                  <c:v>30</c:v>
                </c:pt>
                <c:pt idx="7">
                  <c:v>30</c:v>
                </c:pt>
                <c:pt idx="8">
                  <c:v>30</c:v>
                </c:pt>
                <c:pt idx="9">
                  <c:v>30</c:v>
                </c:pt>
                <c:pt idx="10">
                  <c:v>30</c:v>
                </c:pt>
                <c:pt idx="11">
                  <c:v>30</c:v>
                </c:pt>
              </c:numCache>
            </c:numRef>
          </c:val>
          <c:smooth val="0"/>
          <c:extLst>
            <c:ext xmlns:c16="http://schemas.microsoft.com/office/drawing/2014/chart" uri="{C3380CC4-5D6E-409C-BE32-E72D297353CC}">
              <c16:uniqueId val="{00000000-A49A-43C2-A61D-E2D75F8B28B0}"/>
            </c:ext>
          </c:extLst>
        </c:ser>
        <c:ser>
          <c:idx val="1"/>
          <c:order val="1"/>
          <c:tx>
            <c:strRef>
              <c:f>Particulates!$C$6</c:f>
              <c:strCache>
                <c:ptCount val="1"/>
                <c:pt idx="0">
                  <c:v>Monthly 1/2 hourly mean</c:v>
                </c:pt>
              </c:strCache>
            </c:strRef>
          </c:tx>
          <c:spPr>
            <a:ln w="15875"/>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Particulates!$C$7:$C$18</c:f>
              <c:numCache>
                <c:formatCode>0.0</c:formatCode>
                <c:ptCount val="12"/>
                <c:pt idx="0">
                  <c:v>0.1</c:v>
                </c:pt>
                <c:pt idx="1">
                  <c:v>0.1</c:v>
                </c:pt>
                <c:pt idx="2">
                  <c:v>0.1</c:v>
                </c:pt>
                <c:pt idx="3">
                  <c:v>0.1</c:v>
                </c:pt>
                <c:pt idx="4">
                  <c:v>0.1</c:v>
                </c:pt>
                <c:pt idx="5">
                  <c:v>0.4</c:v>
                </c:pt>
                <c:pt idx="6">
                  <c:v>0.6</c:v>
                </c:pt>
                <c:pt idx="7">
                  <c:v>0.2</c:v>
                </c:pt>
                <c:pt idx="8">
                  <c:v>0.6</c:v>
                </c:pt>
                <c:pt idx="9">
                  <c:v>0.1</c:v>
                </c:pt>
                <c:pt idx="10">
                  <c:v>0.3</c:v>
                </c:pt>
                <c:pt idx="11">
                  <c:v>0.1</c:v>
                </c:pt>
              </c:numCache>
            </c:numRef>
          </c:val>
          <c:smooth val="0"/>
          <c:extLst>
            <c:ext xmlns:c16="http://schemas.microsoft.com/office/drawing/2014/chart" uri="{C3380CC4-5D6E-409C-BE32-E72D297353CC}">
              <c16:uniqueId val="{00000001-A49A-43C2-A61D-E2D75F8B28B0}"/>
            </c:ext>
          </c:extLst>
        </c:ser>
        <c:ser>
          <c:idx val="2"/>
          <c:order val="2"/>
          <c:tx>
            <c:strRef>
              <c:f>Particulates!$D$6</c:f>
              <c:strCache>
                <c:ptCount val="1"/>
                <c:pt idx="0">
                  <c:v>Highest 1/2 hourly maximum</c:v>
                </c:pt>
              </c:strCache>
            </c:strRef>
          </c:tx>
          <c:spPr>
            <a:ln>
              <a:noFill/>
            </a:ln>
          </c:spPr>
          <c:marker>
            <c:symbol val="squar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Particulates!$D$7:$D$18</c:f>
              <c:numCache>
                <c:formatCode>0.0</c:formatCode>
                <c:ptCount val="12"/>
                <c:pt idx="0">
                  <c:v>0.3</c:v>
                </c:pt>
                <c:pt idx="1">
                  <c:v>0.5</c:v>
                </c:pt>
                <c:pt idx="2">
                  <c:v>0.3</c:v>
                </c:pt>
                <c:pt idx="3">
                  <c:v>0.2</c:v>
                </c:pt>
                <c:pt idx="4">
                  <c:v>0.4</c:v>
                </c:pt>
                <c:pt idx="5">
                  <c:v>4.0999999999999996</c:v>
                </c:pt>
                <c:pt idx="6">
                  <c:v>12.4</c:v>
                </c:pt>
                <c:pt idx="7">
                  <c:v>5.6</c:v>
                </c:pt>
                <c:pt idx="8">
                  <c:v>10.5</c:v>
                </c:pt>
                <c:pt idx="9">
                  <c:v>2</c:v>
                </c:pt>
                <c:pt idx="10">
                  <c:v>5.0999999999999996</c:v>
                </c:pt>
                <c:pt idx="11">
                  <c:v>0.8</c:v>
                </c:pt>
              </c:numCache>
            </c:numRef>
          </c:val>
          <c:smooth val="0"/>
          <c:extLst>
            <c:ext xmlns:c16="http://schemas.microsoft.com/office/drawing/2014/chart" uri="{C3380CC4-5D6E-409C-BE32-E72D297353CC}">
              <c16:uniqueId val="{00000002-A49A-43C2-A61D-E2D75F8B28B0}"/>
            </c:ext>
          </c:extLst>
        </c:ser>
        <c:ser>
          <c:idx val="3"/>
          <c:order val="3"/>
          <c:tx>
            <c:strRef>
              <c:f>Particulates!$E$6</c:f>
              <c:strCache>
                <c:ptCount val="1"/>
                <c:pt idx="0">
                  <c:v>Daily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49A-43C2-A61D-E2D75F8B28B0}"/>
            </c:ext>
          </c:extLst>
        </c:ser>
        <c:ser>
          <c:idx val="4"/>
          <c:order val="4"/>
          <c:tx>
            <c:strRef>
              <c:f>Particulates!$F$6</c:f>
              <c:strCache>
                <c:ptCount val="1"/>
                <c:pt idx="0">
                  <c:v>Monthly daily mean</c:v>
                </c:pt>
              </c:strCache>
            </c:strRef>
          </c:tx>
          <c:spPr>
            <a:ln w="15875">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Particulates!$F$7:$F$18</c:f>
              <c:numCache>
                <c:formatCode>0.0</c:formatCode>
                <c:ptCount val="12"/>
                <c:pt idx="0">
                  <c:v>0</c:v>
                </c:pt>
                <c:pt idx="1">
                  <c:v>0</c:v>
                </c:pt>
                <c:pt idx="2">
                  <c:v>0</c:v>
                </c:pt>
                <c:pt idx="3">
                  <c:v>0</c:v>
                </c:pt>
                <c:pt idx="4">
                  <c:v>0</c:v>
                </c:pt>
                <c:pt idx="5">
                  <c:v>0.3</c:v>
                </c:pt>
                <c:pt idx="6">
                  <c:v>0.6</c:v>
                </c:pt>
                <c:pt idx="7">
                  <c:v>0.1</c:v>
                </c:pt>
                <c:pt idx="8">
                  <c:v>0.5</c:v>
                </c:pt>
                <c:pt idx="9">
                  <c:v>0.1</c:v>
                </c:pt>
                <c:pt idx="10">
                  <c:v>0</c:v>
                </c:pt>
                <c:pt idx="11">
                  <c:v>0.1</c:v>
                </c:pt>
              </c:numCache>
            </c:numRef>
          </c:val>
          <c:smooth val="0"/>
          <c:extLst>
            <c:ext xmlns:c16="http://schemas.microsoft.com/office/drawing/2014/chart" uri="{C3380CC4-5D6E-409C-BE32-E72D297353CC}">
              <c16:uniqueId val="{00000004-A49A-43C2-A61D-E2D75F8B28B0}"/>
            </c:ext>
          </c:extLst>
        </c:ser>
        <c:ser>
          <c:idx val="5"/>
          <c:order val="5"/>
          <c:tx>
            <c:strRef>
              <c:f>Particulates!$G$6</c:f>
              <c:strCache>
                <c:ptCount val="1"/>
                <c:pt idx="0">
                  <c:v>Highest daily maximum</c:v>
                </c:pt>
              </c:strCache>
            </c:strRef>
          </c:tx>
          <c:spPr>
            <a:ln w="12700">
              <a:noFill/>
              <a:prstDash val="solid"/>
            </a:ln>
          </c:spPr>
          <c:marker>
            <c:symbol val="triangl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Particulates!$G$7:$G$18</c:f>
              <c:numCache>
                <c:formatCode>General</c:formatCode>
                <c:ptCount val="12"/>
                <c:pt idx="0">
                  <c:v>0.1</c:v>
                </c:pt>
                <c:pt idx="1">
                  <c:v>0.2</c:v>
                </c:pt>
                <c:pt idx="2">
                  <c:v>0.1</c:v>
                </c:pt>
                <c:pt idx="3">
                  <c:v>0.1</c:v>
                </c:pt>
                <c:pt idx="4">
                  <c:v>0.2</c:v>
                </c:pt>
                <c:pt idx="5">
                  <c:v>1.8</c:v>
                </c:pt>
                <c:pt idx="6">
                  <c:v>7.9</c:v>
                </c:pt>
                <c:pt idx="7">
                  <c:v>0.9</c:v>
                </c:pt>
                <c:pt idx="8">
                  <c:v>2.2999999999999998</c:v>
                </c:pt>
                <c:pt idx="9">
                  <c:v>0.3</c:v>
                </c:pt>
                <c:pt idx="10">
                  <c:v>0.1</c:v>
                </c:pt>
                <c:pt idx="11">
                  <c:v>0.1</c:v>
                </c:pt>
              </c:numCache>
            </c:numRef>
          </c:val>
          <c:smooth val="0"/>
          <c:extLst>
            <c:ext xmlns:c16="http://schemas.microsoft.com/office/drawing/2014/chart" uri="{C3380CC4-5D6E-409C-BE32-E72D297353CC}">
              <c16:uniqueId val="{00000005-A49A-43C2-A61D-E2D75F8B28B0}"/>
            </c:ext>
          </c:extLst>
        </c:ser>
        <c:dLbls>
          <c:showLegendKey val="0"/>
          <c:showVal val="0"/>
          <c:showCatName val="0"/>
          <c:showSerName val="0"/>
          <c:showPercent val="0"/>
          <c:showBubbleSize val="0"/>
        </c:dLbls>
        <c:smooth val="0"/>
        <c:axId val="313628304"/>
        <c:axId val="313628696"/>
      </c:lineChart>
      <c:catAx>
        <c:axId val="313628304"/>
        <c:scaling>
          <c:orientation val="minMax"/>
        </c:scaling>
        <c:delete val="0"/>
        <c:axPos val="b"/>
        <c:numFmt formatCode="General" sourceLinked="1"/>
        <c:majorTickMark val="out"/>
        <c:minorTickMark val="none"/>
        <c:tickLblPos val="nextTo"/>
        <c:crossAx val="313628696"/>
        <c:crosses val="autoZero"/>
        <c:auto val="1"/>
        <c:lblAlgn val="ctr"/>
        <c:lblOffset val="100"/>
        <c:noMultiLvlLbl val="0"/>
      </c:catAx>
      <c:valAx>
        <c:axId val="31362869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830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0.5hourly'!$B$6</c:f>
              <c:strCache>
                <c:ptCount val="1"/>
                <c:pt idx="0">
                  <c:v>1/2 hourly CO ELV</c:v>
                </c:pt>
              </c:strCache>
            </c:strRef>
          </c:tx>
          <c:spPr>
            <a:ln>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0.5hourly'!$B$7:$B$18</c:f>
              <c:numCache>
                <c:formatCode>General</c:formatCode>
                <c:ptCount val="12"/>
                <c:pt idx="0">
                  <c:v>100</c:v>
                </c:pt>
                <c:pt idx="1">
                  <c:v>100</c:v>
                </c:pt>
                <c:pt idx="2">
                  <c:v>100</c:v>
                </c:pt>
                <c:pt idx="3">
                  <c:v>100</c:v>
                </c:pt>
                <c:pt idx="4">
                  <c:v>100</c:v>
                </c:pt>
                <c:pt idx="5">
                  <c:v>100</c:v>
                </c:pt>
                <c:pt idx="6">
                  <c:v>100</c:v>
                </c:pt>
                <c:pt idx="7">
                  <c:v>100</c:v>
                </c:pt>
                <c:pt idx="8">
                  <c:v>100</c:v>
                </c:pt>
                <c:pt idx="9">
                  <c:v>100</c:v>
                </c:pt>
                <c:pt idx="10">
                  <c:v>100</c:v>
                </c:pt>
                <c:pt idx="11">
                  <c:v>100</c:v>
                </c:pt>
              </c:numCache>
            </c:numRef>
          </c:val>
          <c:smooth val="0"/>
          <c:extLst>
            <c:ext xmlns:c16="http://schemas.microsoft.com/office/drawing/2014/chart" uri="{C3380CC4-5D6E-409C-BE32-E72D297353CC}">
              <c16:uniqueId val="{00000000-DF93-4E57-BFCF-EC3D33E6D8F9}"/>
            </c:ext>
          </c:extLst>
        </c:ser>
        <c:ser>
          <c:idx val="1"/>
          <c:order val="1"/>
          <c:tx>
            <c:strRef>
              <c:f>'CO 0.5hourly'!$C$6</c:f>
              <c:strCache>
                <c:ptCount val="1"/>
                <c:pt idx="0">
                  <c:v>Monthly 1/2 hourly mean</c:v>
                </c:pt>
              </c:strCache>
            </c:strRef>
          </c:tx>
          <c:spPr>
            <a:ln w="15875"/>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0.5hourly'!$C$7:$C$18</c:f>
              <c:numCache>
                <c:formatCode>General</c:formatCode>
                <c:ptCount val="12"/>
                <c:pt idx="0">
                  <c:v>2.4</c:v>
                </c:pt>
                <c:pt idx="1">
                  <c:v>3.6</c:v>
                </c:pt>
                <c:pt idx="2">
                  <c:v>3.4</c:v>
                </c:pt>
                <c:pt idx="3">
                  <c:v>2.2999999999999998</c:v>
                </c:pt>
                <c:pt idx="4">
                  <c:v>2.2000000000000002</c:v>
                </c:pt>
                <c:pt idx="5">
                  <c:v>15.7</c:v>
                </c:pt>
                <c:pt idx="6">
                  <c:v>7.2</c:v>
                </c:pt>
                <c:pt idx="7">
                  <c:v>5.7</c:v>
                </c:pt>
                <c:pt idx="8">
                  <c:v>5.0999999999999996</c:v>
                </c:pt>
                <c:pt idx="9">
                  <c:v>26.4</c:v>
                </c:pt>
                <c:pt idx="10">
                  <c:v>20</c:v>
                </c:pt>
                <c:pt idx="11">
                  <c:v>8.5</c:v>
                </c:pt>
              </c:numCache>
            </c:numRef>
          </c:val>
          <c:smooth val="0"/>
          <c:extLst>
            <c:ext xmlns:c16="http://schemas.microsoft.com/office/drawing/2014/chart" uri="{C3380CC4-5D6E-409C-BE32-E72D297353CC}">
              <c16:uniqueId val="{00000001-DF93-4E57-BFCF-EC3D33E6D8F9}"/>
            </c:ext>
          </c:extLst>
        </c:ser>
        <c:ser>
          <c:idx val="2"/>
          <c:order val="2"/>
          <c:tx>
            <c:strRef>
              <c:f>'CO 0.5hourly'!$D$6</c:f>
              <c:strCache>
                <c:ptCount val="1"/>
                <c:pt idx="0">
                  <c:v>Highest 1/2 hourly maximum</c:v>
                </c:pt>
              </c:strCache>
            </c:strRef>
          </c:tx>
          <c:spPr>
            <a:ln>
              <a:noFill/>
            </a:ln>
          </c:spPr>
          <c:marker>
            <c:symbol val="square"/>
            <c:size val="5"/>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0.5hourly'!$D$7:$D$18</c:f>
              <c:numCache>
                <c:formatCode>General</c:formatCode>
                <c:ptCount val="12"/>
                <c:pt idx="0">
                  <c:v>17.3</c:v>
                </c:pt>
                <c:pt idx="1">
                  <c:v>14.7</c:v>
                </c:pt>
                <c:pt idx="2">
                  <c:v>18.899999999999999</c:v>
                </c:pt>
                <c:pt idx="3">
                  <c:v>104.3</c:v>
                </c:pt>
                <c:pt idx="4">
                  <c:v>165</c:v>
                </c:pt>
                <c:pt idx="5">
                  <c:v>2908.5</c:v>
                </c:pt>
                <c:pt idx="6">
                  <c:v>1212</c:v>
                </c:pt>
                <c:pt idx="7">
                  <c:v>37.6</c:v>
                </c:pt>
                <c:pt idx="8">
                  <c:v>112.9</c:v>
                </c:pt>
                <c:pt idx="9">
                  <c:v>3180.2</c:v>
                </c:pt>
                <c:pt idx="10">
                  <c:v>1674.2</c:v>
                </c:pt>
                <c:pt idx="11">
                  <c:v>21.3</c:v>
                </c:pt>
              </c:numCache>
            </c:numRef>
          </c:val>
          <c:smooth val="0"/>
          <c:extLst>
            <c:ext xmlns:c16="http://schemas.microsoft.com/office/drawing/2014/chart" uri="{C3380CC4-5D6E-409C-BE32-E72D297353CC}">
              <c16:uniqueId val="{00000002-DF93-4E57-BFCF-EC3D33E6D8F9}"/>
            </c:ext>
          </c:extLst>
        </c:ser>
        <c:ser>
          <c:idx val="3"/>
          <c:order val="3"/>
          <c:tx>
            <c:strRef>
              <c:f>'CO 0.5hourly'!$E$6</c:f>
              <c:strCache>
                <c:ptCount val="1"/>
                <c:pt idx="0">
                  <c:v>Daily CO ELV</c:v>
                </c:pt>
              </c:strCache>
            </c:strRef>
          </c:tx>
          <c:spPr>
            <a:ln>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DF93-4E57-BFCF-EC3D33E6D8F9}"/>
            </c:ext>
          </c:extLst>
        </c:ser>
        <c:ser>
          <c:idx val="4"/>
          <c:order val="4"/>
          <c:tx>
            <c:strRef>
              <c:f>'CO 0.5hourly'!$F$6</c:f>
              <c:strCache>
                <c:ptCount val="1"/>
                <c:pt idx="0">
                  <c:v>Monthly daily mean</c:v>
                </c:pt>
              </c:strCache>
            </c:strRef>
          </c:tx>
          <c:spPr>
            <a:ln w="15875">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0.5hourly'!$F$7:$F$18</c:f>
              <c:numCache>
                <c:formatCode>General</c:formatCode>
                <c:ptCount val="12"/>
                <c:pt idx="0">
                  <c:v>2.2999999999999998</c:v>
                </c:pt>
                <c:pt idx="1">
                  <c:v>3.3</c:v>
                </c:pt>
                <c:pt idx="2">
                  <c:v>3.3</c:v>
                </c:pt>
                <c:pt idx="3">
                  <c:v>2.2000000000000002</c:v>
                </c:pt>
                <c:pt idx="4">
                  <c:v>1.7</c:v>
                </c:pt>
                <c:pt idx="5">
                  <c:v>17</c:v>
                </c:pt>
                <c:pt idx="6">
                  <c:v>6.4</c:v>
                </c:pt>
                <c:pt idx="7">
                  <c:v>5.6</c:v>
                </c:pt>
                <c:pt idx="8">
                  <c:v>4.9000000000000004</c:v>
                </c:pt>
                <c:pt idx="9">
                  <c:v>4.2</c:v>
                </c:pt>
                <c:pt idx="10">
                  <c:v>9.5</c:v>
                </c:pt>
                <c:pt idx="11">
                  <c:v>7.6</c:v>
                </c:pt>
              </c:numCache>
            </c:numRef>
          </c:val>
          <c:smooth val="0"/>
          <c:extLst>
            <c:ext xmlns:c16="http://schemas.microsoft.com/office/drawing/2014/chart" uri="{C3380CC4-5D6E-409C-BE32-E72D297353CC}">
              <c16:uniqueId val="{00000004-DF93-4E57-BFCF-EC3D33E6D8F9}"/>
            </c:ext>
          </c:extLst>
        </c:ser>
        <c:ser>
          <c:idx val="5"/>
          <c:order val="5"/>
          <c:tx>
            <c:strRef>
              <c:f>'CO 0.5hourly'!$G$6</c:f>
              <c:strCache>
                <c:ptCount val="1"/>
                <c:pt idx="0">
                  <c:v>Highest daily maximum</c:v>
                </c:pt>
              </c:strCache>
            </c:strRef>
          </c:tx>
          <c:spPr>
            <a:ln w="12700">
              <a:noFill/>
              <a:prstDash val="solid"/>
            </a:ln>
          </c:spPr>
          <c:marker>
            <c:symbol val="triangle"/>
            <c:size val="5"/>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0.5hourly'!$G$7:$G$18</c:f>
              <c:numCache>
                <c:formatCode>General</c:formatCode>
                <c:ptCount val="12"/>
                <c:pt idx="0">
                  <c:v>5.9</c:v>
                </c:pt>
                <c:pt idx="1">
                  <c:v>4.5999999999999996</c:v>
                </c:pt>
                <c:pt idx="2">
                  <c:v>5.2</c:v>
                </c:pt>
                <c:pt idx="3">
                  <c:v>3.8</c:v>
                </c:pt>
                <c:pt idx="4">
                  <c:v>2.2000000000000002</c:v>
                </c:pt>
                <c:pt idx="5">
                  <c:v>122</c:v>
                </c:pt>
                <c:pt idx="6">
                  <c:v>9.1</c:v>
                </c:pt>
                <c:pt idx="7">
                  <c:v>7.9</c:v>
                </c:pt>
                <c:pt idx="8">
                  <c:v>7.1</c:v>
                </c:pt>
                <c:pt idx="9">
                  <c:v>6</c:v>
                </c:pt>
                <c:pt idx="10">
                  <c:v>10.3</c:v>
                </c:pt>
                <c:pt idx="11">
                  <c:v>13.5</c:v>
                </c:pt>
              </c:numCache>
            </c:numRef>
          </c:val>
          <c:smooth val="0"/>
          <c:extLst>
            <c:ext xmlns:c16="http://schemas.microsoft.com/office/drawing/2014/chart" uri="{C3380CC4-5D6E-409C-BE32-E72D297353CC}">
              <c16:uniqueId val="{00000005-DF93-4E57-BFCF-EC3D33E6D8F9}"/>
            </c:ext>
          </c:extLst>
        </c:ser>
        <c:dLbls>
          <c:showLegendKey val="0"/>
          <c:showVal val="0"/>
          <c:showCatName val="0"/>
          <c:showSerName val="0"/>
          <c:showPercent val="0"/>
          <c:showBubbleSize val="0"/>
        </c:dLbls>
        <c:smooth val="0"/>
        <c:axId val="313625952"/>
        <c:axId val="313625560"/>
      </c:lineChart>
      <c:catAx>
        <c:axId val="313625952"/>
        <c:scaling>
          <c:orientation val="minMax"/>
        </c:scaling>
        <c:delete val="0"/>
        <c:axPos val="b"/>
        <c:numFmt formatCode="General" sourceLinked="1"/>
        <c:majorTickMark val="out"/>
        <c:minorTickMark val="none"/>
        <c:tickLblPos val="nextTo"/>
        <c:crossAx val="313625560"/>
        <c:crosses val="autoZero"/>
        <c:auto val="1"/>
        <c:lblAlgn val="ctr"/>
        <c:lblOffset val="100"/>
        <c:noMultiLvlLbl val="0"/>
      </c:catAx>
      <c:valAx>
        <c:axId val="31362556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595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95% 10 min'!$B$6</c:f>
              <c:strCache>
                <c:ptCount val="1"/>
                <c:pt idx="0">
                  <c:v>95%ile 10-min avg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min'!$B$7:$B$18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9B29-4869-8D9E-3E39E3B46BDD}"/>
            </c:ext>
          </c:extLst>
        </c:ser>
        <c:ser>
          <c:idx val="1"/>
          <c:order val="1"/>
          <c:tx>
            <c:strRef>
              <c:f>'CO 95% 10 min'!$C$6</c:f>
              <c:strCache>
                <c:ptCount val="1"/>
                <c:pt idx="0">
                  <c:v>95%ile 10-min avg maximum</c:v>
                </c:pt>
              </c:strCache>
            </c:strRef>
          </c:tx>
          <c:spPr>
            <a:ln w="15875"/>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min'!$C$7:$C$18</c:f>
              <c:numCache>
                <c:formatCode>0.0</c:formatCode>
                <c:ptCount val="12"/>
                <c:pt idx="0">
                  <c:v>11</c:v>
                </c:pt>
                <c:pt idx="1">
                  <c:v>9.6</c:v>
                </c:pt>
                <c:pt idx="2">
                  <c:v>8.4</c:v>
                </c:pt>
                <c:pt idx="3">
                  <c:v>7.8</c:v>
                </c:pt>
                <c:pt idx="4">
                  <c:v>4.7</c:v>
                </c:pt>
                <c:pt idx="5">
                  <c:v>8.4</c:v>
                </c:pt>
                <c:pt idx="6">
                  <c:v>13.3</c:v>
                </c:pt>
                <c:pt idx="7">
                  <c:v>11.6</c:v>
                </c:pt>
                <c:pt idx="8">
                  <c:v>25.9</c:v>
                </c:pt>
                <c:pt idx="9">
                  <c:v>12.3</c:v>
                </c:pt>
                <c:pt idx="10">
                  <c:v>18.3</c:v>
                </c:pt>
                <c:pt idx="11">
                  <c:v>19.899999999999999</c:v>
                </c:pt>
              </c:numCache>
            </c:numRef>
          </c:val>
          <c:smooth val="0"/>
          <c:extLst>
            <c:ext xmlns:c16="http://schemas.microsoft.com/office/drawing/2014/chart" uri="{C3380CC4-5D6E-409C-BE32-E72D297353CC}">
              <c16:uniqueId val="{00000001-9B29-4869-8D9E-3E39E3B46BDD}"/>
            </c:ext>
          </c:extLst>
        </c:ser>
        <c:ser>
          <c:idx val="2"/>
          <c:order val="2"/>
          <c:tx>
            <c:strRef>
              <c:f>'CO 95% 10 min'!$E$6</c:f>
              <c:strCache>
                <c:ptCount val="1"/>
                <c:pt idx="0">
                  <c:v>10-min avg maximum</c:v>
                </c:pt>
              </c:strCache>
            </c:strRef>
          </c:tx>
          <c:spPr>
            <a:ln>
              <a:noFill/>
            </a:ln>
          </c:spPr>
          <c:marker>
            <c:symbol val="squar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min'!$E$7:$E$18</c:f>
              <c:numCache>
                <c:formatCode>0.0</c:formatCode>
                <c:ptCount val="12"/>
                <c:pt idx="0">
                  <c:v>39</c:v>
                </c:pt>
                <c:pt idx="1">
                  <c:v>34.700000000000003</c:v>
                </c:pt>
                <c:pt idx="2">
                  <c:v>35.299999999999997</c:v>
                </c:pt>
                <c:pt idx="3">
                  <c:v>160.69999999999999</c:v>
                </c:pt>
                <c:pt idx="4">
                  <c:v>363.3</c:v>
                </c:pt>
                <c:pt idx="5">
                  <c:v>4563.8999999999996</c:v>
                </c:pt>
                <c:pt idx="6">
                  <c:v>3082.9</c:v>
                </c:pt>
                <c:pt idx="7">
                  <c:v>100.6</c:v>
                </c:pt>
                <c:pt idx="8">
                  <c:v>207.1</c:v>
                </c:pt>
                <c:pt idx="9">
                  <c:v>4100.6000000000004</c:v>
                </c:pt>
                <c:pt idx="10">
                  <c:v>2067.5</c:v>
                </c:pt>
                <c:pt idx="11">
                  <c:v>22.6</c:v>
                </c:pt>
              </c:numCache>
            </c:numRef>
          </c:val>
          <c:smooth val="0"/>
          <c:extLst>
            <c:ext xmlns:c16="http://schemas.microsoft.com/office/drawing/2014/chart" uri="{C3380CC4-5D6E-409C-BE32-E72D297353CC}">
              <c16:uniqueId val="{00000002-9B29-4869-8D9E-3E39E3B46BDD}"/>
            </c:ext>
          </c:extLst>
        </c:ser>
        <c:ser>
          <c:idx val="3"/>
          <c:order val="3"/>
          <c:tx>
            <c:strRef>
              <c:f>'CO 95% 10 min'!$F$6</c:f>
              <c:strCache>
                <c:ptCount val="1"/>
                <c:pt idx="0">
                  <c:v>Daily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min'!$F$7:$F$18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9B29-4869-8D9E-3E39E3B46BDD}"/>
            </c:ext>
          </c:extLst>
        </c:ser>
        <c:ser>
          <c:idx val="4"/>
          <c:order val="4"/>
          <c:tx>
            <c:strRef>
              <c:f>'CO 95% 10 min'!$G$6</c:f>
              <c:strCache>
                <c:ptCount val="1"/>
                <c:pt idx="0">
                  <c:v>Monthly daily mean</c:v>
                </c:pt>
              </c:strCache>
            </c:strRef>
          </c:tx>
          <c:spPr>
            <a:ln w="15875">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min'!$G$7:$G$18</c:f>
              <c:numCache>
                <c:formatCode>0.0</c:formatCode>
                <c:ptCount val="12"/>
                <c:pt idx="0">
                  <c:v>5.9</c:v>
                </c:pt>
                <c:pt idx="1">
                  <c:v>4.5999999999999996</c:v>
                </c:pt>
                <c:pt idx="2">
                  <c:v>5.2</c:v>
                </c:pt>
                <c:pt idx="3">
                  <c:v>3.8</c:v>
                </c:pt>
                <c:pt idx="4">
                  <c:v>2.2000000000000002</c:v>
                </c:pt>
                <c:pt idx="5">
                  <c:v>122</c:v>
                </c:pt>
                <c:pt idx="6">
                  <c:v>9.1</c:v>
                </c:pt>
                <c:pt idx="7">
                  <c:v>7.9</c:v>
                </c:pt>
                <c:pt idx="8">
                  <c:v>7.1</c:v>
                </c:pt>
                <c:pt idx="9">
                  <c:v>6</c:v>
                </c:pt>
                <c:pt idx="10">
                  <c:v>10.3</c:v>
                </c:pt>
                <c:pt idx="11">
                  <c:v>13.5</c:v>
                </c:pt>
              </c:numCache>
            </c:numRef>
          </c:val>
          <c:smooth val="0"/>
          <c:extLst>
            <c:ext xmlns:c16="http://schemas.microsoft.com/office/drawing/2014/chart" uri="{C3380CC4-5D6E-409C-BE32-E72D297353CC}">
              <c16:uniqueId val="{00000004-9B29-4869-8D9E-3E39E3B46BDD}"/>
            </c:ext>
          </c:extLst>
        </c:ser>
        <c:ser>
          <c:idx val="5"/>
          <c:order val="5"/>
          <c:tx>
            <c:strRef>
              <c:f>'CO 95% 10 min'!$H$6</c:f>
              <c:strCache>
                <c:ptCount val="1"/>
                <c:pt idx="0">
                  <c:v>Highest daily maximum</c:v>
                </c:pt>
              </c:strCache>
            </c:strRef>
          </c:tx>
          <c:spPr>
            <a:ln w="12700">
              <a:noFill/>
              <a:prstDash val="solid"/>
            </a:ln>
          </c:spPr>
          <c:marker>
            <c:symbol val="triangl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min'!$H$7:$H$18</c:f>
              <c:numCache>
                <c:formatCode>0.0</c:formatCode>
                <c:ptCount val="12"/>
                <c:pt idx="0">
                  <c:v>6.1</c:v>
                </c:pt>
                <c:pt idx="1">
                  <c:v>4.5999999999999996</c:v>
                </c:pt>
                <c:pt idx="2">
                  <c:v>5.2</c:v>
                </c:pt>
                <c:pt idx="3">
                  <c:v>3.9</c:v>
                </c:pt>
                <c:pt idx="4">
                  <c:v>2.2999999999999998</c:v>
                </c:pt>
                <c:pt idx="5">
                  <c:v>122</c:v>
                </c:pt>
                <c:pt idx="6">
                  <c:v>8.8000000000000007</c:v>
                </c:pt>
                <c:pt idx="7">
                  <c:v>7.9</c:v>
                </c:pt>
                <c:pt idx="8">
                  <c:v>9.8000000000000007</c:v>
                </c:pt>
                <c:pt idx="9">
                  <c:v>6</c:v>
                </c:pt>
                <c:pt idx="10">
                  <c:v>10.3</c:v>
                </c:pt>
                <c:pt idx="11">
                  <c:v>13.5</c:v>
                </c:pt>
              </c:numCache>
            </c:numRef>
          </c:val>
          <c:smooth val="0"/>
          <c:extLst>
            <c:ext xmlns:c16="http://schemas.microsoft.com/office/drawing/2014/chart" uri="{C3380CC4-5D6E-409C-BE32-E72D297353CC}">
              <c16:uniqueId val="{00000005-9B29-4869-8D9E-3E39E3B46BDD}"/>
            </c:ext>
          </c:extLst>
        </c:ser>
        <c:dLbls>
          <c:showLegendKey val="0"/>
          <c:showVal val="0"/>
          <c:showCatName val="0"/>
          <c:showSerName val="0"/>
          <c:showPercent val="0"/>
          <c:showBubbleSize val="0"/>
        </c:dLbls>
        <c:smooth val="0"/>
        <c:axId val="315944016"/>
        <c:axId val="315944408"/>
      </c:lineChart>
      <c:catAx>
        <c:axId val="315944016"/>
        <c:scaling>
          <c:orientation val="minMax"/>
        </c:scaling>
        <c:delete val="0"/>
        <c:axPos val="b"/>
        <c:numFmt formatCode="General" sourceLinked="1"/>
        <c:majorTickMark val="out"/>
        <c:minorTickMark val="none"/>
        <c:tickLblPos val="nextTo"/>
        <c:crossAx val="315944408"/>
        <c:crosses val="autoZero"/>
        <c:auto val="1"/>
        <c:lblAlgn val="ctr"/>
        <c:lblOffset val="100"/>
        <c:noMultiLvlLbl val="0"/>
      </c:catAx>
      <c:valAx>
        <c:axId val="315944408"/>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594401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'NH3'!$B$6</c:f>
              <c:strCache>
                <c:ptCount val="1"/>
                <c:pt idx="0">
                  <c:v>1/2 hourly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'NH3'!$B$7:$B$18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37CD-4268-A2FE-82F32BF9F807}"/>
            </c:ext>
          </c:extLst>
        </c:ser>
        <c:ser>
          <c:idx val="1"/>
          <c:order val="1"/>
          <c:tx>
            <c:strRef>
              <c:f>'NH3'!$C$6</c:f>
              <c:strCache>
                <c:ptCount val="1"/>
                <c:pt idx="0">
                  <c:v>Monthly 1/2 hourly mean</c:v>
                </c:pt>
              </c:strCache>
            </c:strRef>
          </c:tx>
          <c:spPr>
            <a:ln w="15875"/>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'NH3'!$C$7:$C$18</c:f>
              <c:numCache>
                <c:formatCode>0.0</c:formatCode>
                <c:ptCount val="12"/>
                <c:pt idx="0">
                  <c:v>0.2</c:v>
                </c:pt>
                <c:pt idx="1">
                  <c:v>0.2</c:v>
                </c:pt>
                <c:pt idx="2">
                  <c:v>0.3</c:v>
                </c:pt>
                <c:pt idx="3">
                  <c:v>0.2</c:v>
                </c:pt>
                <c:pt idx="4">
                  <c:v>0.2</c:v>
                </c:pt>
                <c:pt idx="5">
                  <c:v>0.4</c:v>
                </c:pt>
                <c:pt idx="6">
                  <c:v>0.2</c:v>
                </c:pt>
                <c:pt idx="7">
                  <c:v>0.2</c:v>
                </c:pt>
                <c:pt idx="8">
                  <c:v>0.2</c:v>
                </c:pt>
                <c:pt idx="9">
                  <c:v>0.2</c:v>
                </c:pt>
                <c:pt idx="10">
                  <c:v>0.2</c:v>
                </c:pt>
                <c:pt idx="11">
                  <c:v>0.2</c:v>
                </c:pt>
              </c:numCache>
            </c:numRef>
          </c:val>
          <c:smooth val="0"/>
          <c:extLst>
            <c:ext xmlns:c16="http://schemas.microsoft.com/office/drawing/2014/chart" uri="{C3380CC4-5D6E-409C-BE32-E72D297353CC}">
              <c16:uniqueId val="{00000001-37CD-4268-A2FE-82F32BF9F807}"/>
            </c:ext>
          </c:extLst>
        </c:ser>
        <c:ser>
          <c:idx val="2"/>
          <c:order val="2"/>
          <c:tx>
            <c:strRef>
              <c:f>'NH3'!$D$6</c:f>
              <c:strCache>
                <c:ptCount val="1"/>
                <c:pt idx="0">
                  <c:v>Highest 1/2 hourly maximum</c:v>
                </c:pt>
              </c:strCache>
            </c:strRef>
          </c:tx>
          <c:spPr>
            <a:ln>
              <a:noFill/>
            </a:ln>
          </c:spPr>
          <c:marker>
            <c:symbol val="squar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'NH3'!$D$7:$D$18</c:f>
              <c:numCache>
                <c:formatCode>0.0</c:formatCode>
                <c:ptCount val="12"/>
                <c:pt idx="0">
                  <c:v>0.3</c:v>
                </c:pt>
                <c:pt idx="1">
                  <c:v>0.3</c:v>
                </c:pt>
                <c:pt idx="2">
                  <c:v>0.7</c:v>
                </c:pt>
                <c:pt idx="3">
                  <c:v>0.6</c:v>
                </c:pt>
                <c:pt idx="4">
                  <c:v>0.6</c:v>
                </c:pt>
                <c:pt idx="5">
                  <c:v>57.8</c:v>
                </c:pt>
                <c:pt idx="6">
                  <c:v>0.3</c:v>
                </c:pt>
                <c:pt idx="7">
                  <c:v>0.6</c:v>
                </c:pt>
                <c:pt idx="8">
                  <c:v>0.8</c:v>
                </c:pt>
                <c:pt idx="9">
                  <c:v>0.9</c:v>
                </c:pt>
                <c:pt idx="10">
                  <c:v>0.5</c:v>
                </c:pt>
                <c:pt idx="11">
                  <c:v>0.8</c:v>
                </c:pt>
              </c:numCache>
            </c:numRef>
          </c:val>
          <c:smooth val="0"/>
          <c:extLst>
            <c:ext xmlns:c16="http://schemas.microsoft.com/office/drawing/2014/chart" uri="{C3380CC4-5D6E-409C-BE32-E72D297353CC}">
              <c16:uniqueId val="{00000002-37CD-4268-A2FE-82F32BF9F807}"/>
            </c:ext>
          </c:extLst>
        </c:ser>
        <c:ser>
          <c:idx val="3"/>
          <c:order val="3"/>
          <c:tx>
            <c:strRef>
              <c:f>'NH3'!$E$6</c:f>
              <c:strCache>
                <c:ptCount val="1"/>
                <c:pt idx="0">
                  <c:v>Daily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'NH3'!$E$7:$E$18</c:f>
              <c:numCache>
                <c:formatCode>General</c:formatCode>
                <c:ptCount val="12"/>
                <c:pt idx="0">
                  <c:v>5.7</c:v>
                </c:pt>
                <c:pt idx="1">
                  <c:v>5.7</c:v>
                </c:pt>
                <c:pt idx="2">
                  <c:v>5.7</c:v>
                </c:pt>
                <c:pt idx="3">
                  <c:v>5.7</c:v>
                </c:pt>
                <c:pt idx="4">
                  <c:v>5.7</c:v>
                </c:pt>
                <c:pt idx="5">
                  <c:v>5.7</c:v>
                </c:pt>
                <c:pt idx="6">
                  <c:v>5.7</c:v>
                </c:pt>
                <c:pt idx="7">
                  <c:v>5.7</c:v>
                </c:pt>
                <c:pt idx="8">
                  <c:v>5.7</c:v>
                </c:pt>
                <c:pt idx="9">
                  <c:v>5.7</c:v>
                </c:pt>
                <c:pt idx="10">
                  <c:v>5.7</c:v>
                </c:pt>
                <c:pt idx="11">
                  <c:v>5.7</c:v>
                </c:pt>
              </c:numCache>
            </c:numRef>
          </c:val>
          <c:smooth val="0"/>
          <c:extLst>
            <c:ext xmlns:c16="http://schemas.microsoft.com/office/drawing/2014/chart" uri="{C3380CC4-5D6E-409C-BE32-E72D297353CC}">
              <c16:uniqueId val="{00000003-37CD-4268-A2FE-82F32BF9F807}"/>
            </c:ext>
          </c:extLst>
        </c:ser>
        <c:ser>
          <c:idx val="4"/>
          <c:order val="4"/>
          <c:tx>
            <c:strRef>
              <c:f>'NH3'!$F$6</c:f>
              <c:strCache>
                <c:ptCount val="1"/>
                <c:pt idx="0">
                  <c:v>Monthly daily mean</c:v>
                </c:pt>
              </c:strCache>
            </c:strRef>
          </c:tx>
          <c:spPr>
            <a:ln w="15875">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'NH3'!$F$7:$F$18</c:f>
              <c:numCache>
                <c:formatCode>0.0</c:formatCode>
                <c:ptCount val="12"/>
                <c:pt idx="0">
                  <c:v>0.19</c:v>
                </c:pt>
                <c:pt idx="1">
                  <c:v>0.2</c:v>
                </c:pt>
                <c:pt idx="2">
                  <c:v>0.26</c:v>
                </c:pt>
                <c:pt idx="3">
                  <c:v>0.22</c:v>
                </c:pt>
                <c:pt idx="4">
                  <c:v>0.21</c:v>
                </c:pt>
                <c:pt idx="5">
                  <c:v>0.2</c:v>
                </c:pt>
                <c:pt idx="6">
                  <c:v>0.2</c:v>
                </c:pt>
                <c:pt idx="7">
                  <c:v>0.21000000000000002</c:v>
                </c:pt>
                <c:pt idx="8">
                  <c:v>0.20500000000000002</c:v>
                </c:pt>
                <c:pt idx="9">
                  <c:v>0.2</c:v>
                </c:pt>
                <c:pt idx="10">
                  <c:v>0.25</c:v>
                </c:pt>
                <c:pt idx="11">
                  <c:v>0.22</c:v>
                </c:pt>
              </c:numCache>
            </c:numRef>
          </c:val>
          <c:smooth val="0"/>
          <c:extLst>
            <c:ext xmlns:c16="http://schemas.microsoft.com/office/drawing/2014/chart" uri="{C3380CC4-5D6E-409C-BE32-E72D297353CC}">
              <c16:uniqueId val="{00000004-37CD-4268-A2FE-82F32BF9F807}"/>
            </c:ext>
          </c:extLst>
        </c:ser>
        <c:ser>
          <c:idx val="5"/>
          <c:order val="5"/>
          <c:tx>
            <c:strRef>
              <c:f>'NH3'!$G$6</c:f>
              <c:strCache>
                <c:ptCount val="1"/>
                <c:pt idx="0">
                  <c:v>Highest daily maximum</c:v>
                </c:pt>
              </c:strCache>
            </c:strRef>
          </c:tx>
          <c:spPr>
            <a:ln w="12700">
              <a:noFill/>
              <a:prstDash val="solid"/>
            </a:ln>
          </c:spPr>
          <c:marker>
            <c:symbol val="triangl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'NH3'!$G$7:$G$18</c:f>
              <c:numCache>
                <c:formatCode>0.0</c:formatCode>
                <c:ptCount val="12"/>
                <c:pt idx="0">
                  <c:v>0.2</c:v>
                </c:pt>
                <c:pt idx="1">
                  <c:v>0.2</c:v>
                </c:pt>
                <c:pt idx="2">
                  <c:v>0.4</c:v>
                </c:pt>
                <c:pt idx="3">
                  <c:v>0.4</c:v>
                </c:pt>
                <c:pt idx="4">
                  <c:v>0.3</c:v>
                </c:pt>
                <c:pt idx="5">
                  <c:v>0.2</c:v>
                </c:pt>
                <c:pt idx="6">
                  <c:v>0.2</c:v>
                </c:pt>
                <c:pt idx="7">
                  <c:v>0.3</c:v>
                </c:pt>
                <c:pt idx="8">
                  <c:v>0.3</c:v>
                </c:pt>
                <c:pt idx="9">
                  <c:v>0.2</c:v>
                </c:pt>
                <c:pt idx="10">
                  <c:v>0.3</c:v>
                </c:pt>
                <c:pt idx="11">
                  <c:v>0.4</c:v>
                </c:pt>
              </c:numCache>
            </c:numRef>
          </c:val>
          <c:smooth val="0"/>
          <c:extLst>
            <c:ext xmlns:c16="http://schemas.microsoft.com/office/drawing/2014/chart" uri="{C3380CC4-5D6E-409C-BE32-E72D297353CC}">
              <c16:uniqueId val="{00000005-37CD-4268-A2FE-82F32BF9F807}"/>
            </c:ext>
          </c:extLst>
        </c:ser>
        <c:dLbls>
          <c:showLegendKey val="0"/>
          <c:showVal val="0"/>
          <c:showCatName val="0"/>
          <c:showSerName val="0"/>
          <c:showPercent val="0"/>
          <c:showBubbleSize val="0"/>
        </c:dLbls>
        <c:smooth val="0"/>
        <c:axId val="313627912"/>
        <c:axId val="315945584"/>
      </c:lineChart>
      <c:catAx>
        <c:axId val="313627912"/>
        <c:scaling>
          <c:orientation val="minMax"/>
        </c:scaling>
        <c:delete val="0"/>
        <c:axPos val="b"/>
        <c:numFmt formatCode="General" sourceLinked="1"/>
        <c:majorTickMark val="out"/>
        <c:minorTickMark val="none"/>
        <c:tickLblPos val="nextTo"/>
        <c:crossAx val="315945584"/>
        <c:crosses val="autoZero"/>
        <c:auto val="1"/>
        <c:lblAlgn val="ctr"/>
        <c:lblOffset val="100"/>
        <c:noMultiLvlLbl val="0"/>
      </c:catAx>
      <c:valAx>
        <c:axId val="315945584"/>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791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4.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441960</xdr:colOff>
          <xdr:row>8</xdr:row>
          <xdr:rowOff>114300</xdr:rowOff>
        </xdr:from>
        <xdr:to>
          <xdr:col>15</xdr:col>
          <xdr:colOff>289560</xdr:colOff>
          <xdr:row>11</xdr:row>
          <xdr:rowOff>22860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Print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449580</xdr:colOff>
          <xdr:row>5</xdr:row>
          <xdr:rowOff>106680</xdr:rowOff>
        </xdr:from>
        <xdr:to>
          <xdr:col>15</xdr:col>
          <xdr:colOff>297180</xdr:colOff>
          <xdr:row>8</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Print as PDF</a:t>
              </a:r>
            </a:p>
          </xdr:txBody>
        </xdr:sp>
        <xdr:clientData fPrintsWithSheet="0"/>
      </xdr:twoCellAnchor>
    </mc:Choice>
    <mc:Fallback/>
  </mc:AlternateContent>
  <xdr:twoCellAnchor editAs="oneCell">
    <xdr:from>
      <xdr:col>2</xdr:col>
      <xdr:colOff>828675</xdr:colOff>
      <xdr:row>1</xdr:row>
      <xdr:rowOff>9525</xdr:rowOff>
    </xdr:from>
    <xdr:to>
      <xdr:col>7</xdr:col>
      <xdr:colOff>57564</xdr:colOff>
      <xdr:row>5</xdr:row>
      <xdr:rowOff>114300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2419350" y="200025"/>
          <a:ext cx="2562639" cy="866775"/>
        </a:xfrm>
        <a:prstGeom prst="rect">
          <a:avLst/>
        </a:prstGeom>
      </xdr:spPr>
    </xdr:pic>
    <xdr:clientData/>
  </xdr:twoCellAnchor>
  <xdr:twoCellAnchor editAs="oneCell">
    <xdr:from>
      <xdr:col>0</xdr:col>
      <xdr:colOff>600075</xdr:colOff>
      <xdr:row>7</xdr:row>
      <xdr:rowOff>38100</xdr:rowOff>
    </xdr:from>
    <xdr:to>
      <xdr:col>9</xdr:col>
      <xdr:colOff>36914</xdr:colOff>
      <xdr:row>23</xdr:row>
      <xdr:rowOff>57905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600075" y="1371600"/>
          <a:ext cx="5602689" cy="308050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114300</xdr:colOff>
      <xdr:row>47</xdr:row>
      <xdr:rowOff>184786</xdr:rowOff>
    </xdr:from>
    <xdr:to>
      <xdr:col>2</xdr:col>
      <xdr:colOff>422910</xdr:colOff>
      <xdr:row>50</xdr:row>
      <xdr:rowOff>71920</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731520" y="11668126"/>
          <a:ext cx="925830" cy="45482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575311</xdr:colOff>
      <xdr:row>26</xdr:row>
      <xdr:rowOff>81915</xdr:rowOff>
    </xdr:from>
    <xdr:to>
      <xdr:col>2</xdr:col>
      <xdr:colOff>260985</xdr:colOff>
      <xdr:row>29</xdr:row>
      <xdr:rowOff>70485</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rotWithShape="1">
        <a:blip xmlns:r="http://schemas.openxmlformats.org/officeDocument/2006/relationships" r:embed="rId1"/>
        <a:srcRect r="18648" b="5536"/>
        <a:stretch/>
      </xdr:blipFill>
      <xdr:spPr>
        <a:xfrm>
          <a:off x="575311" y="6299835"/>
          <a:ext cx="918209" cy="52006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28576</xdr:colOff>
      <xdr:row>25</xdr:row>
      <xdr:rowOff>1</xdr:rowOff>
    </xdr:from>
    <xdr:to>
      <xdr:col>3</xdr:col>
      <xdr:colOff>384052</xdr:colOff>
      <xdr:row>28</xdr:row>
      <xdr:rowOff>0</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stretch>
          <a:fillRect/>
        </a:stretch>
      </xdr:blipFill>
      <xdr:spPr>
        <a:xfrm>
          <a:off x="661036" y="5905501"/>
          <a:ext cx="1226061" cy="54292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571501</xdr:colOff>
      <xdr:row>23</xdr:row>
      <xdr:rowOff>137160</xdr:rowOff>
    </xdr:from>
    <xdr:to>
      <xdr:col>2</xdr:col>
      <xdr:colOff>556261</xdr:colOff>
      <xdr:row>27</xdr:row>
      <xdr:rowOff>3698</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stretch>
          <a:fillRect/>
        </a:stretch>
      </xdr:blipFill>
      <xdr:spPr>
        <a:xfrm>
          <a:off x="571501" y="5471160"/>
          <a:ext cx="1226820" cy="59805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19</xdr:row>
      <xdr:rowOff>0</xdr:rowOff>
    </xdr:from>
    <xdr:to>
      <xdr:col>8</xdr:col>
      <xdr:colOff>9525</xdr:colOff>
      <xdr:row>46</xdr:row>
      <xdr:rowOff>76200</xdr:rowOff>
    </xdr:to>
    <xdr:graphicFrame macro="">
      <xdr:nvGraphicFramePr>
        <xdr:cNvPr id="2" name="Chart 1">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Jane Hall" id="{9F5FA925-E144-497E-B5C8-5E7D5AC9C8C4}" userId="511f7268426ec3ac"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14" dT="2023-01-20T14:49:56.94" personId="{9F5FA925-E144-497E-B5C8-5E7D5AC9C8C4}" id="{28D82509-7C5F-44DF-BE04-2BF87E100EC4}">
    <text>Suggest this is an average of the max daily mean values to avoid faffing about with the mean of the daily mean.</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Gareth.cullen@kantorenergy.com"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16.bin"/><Relationship Id="rId4" Type="http://schemas.microsoft.com/office/2017/10/relationships/threadedComment" Target="../threadedComments/threadedComment1.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18.bin"/><Relationship Id="rId4" Type="http://schemas.openxmlformats.org/officeDocument/2006/relationships/comments" Target="../comments3.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9.bin"/><Relationship Id="rId4" Type="http://schemas.openxmlformats.org/officeDocument/2006/relationships/comments" Target="../comments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B1:P53"/>
  <sheetViews>
    <sheetView tabSelected="1" topLeftCell="A9" workbookViewId="0">
      <selection activeCell="B31" sqref="B31:I31"/>
    </sheetView>
  </sheetViews>
  <sheetFormatPr defaultColWidth="9.28515625" defaultRowHeight="15"/>
  <cols>
    <col min="1" max="1" width="9.28515625" style="2" customWidth="1"/>
    <col min="2" max="2" width="14.5703125" style="2" bestFit="1" customWidth="1"/>
    <col min="3" max="3" width="12.85546875" style="2" customWidth="1"/>
    <col min="4" max="9" width="9.28515625" style="2"/>
    <col min="10" max="10" width="11.5703125" style="2" customWidth="1"/>
    <col min="11" max="14" width="9.28515625" style="2"/>
    <col min="15" max="15" width="9.28515625" style="2" customWidth="1"/>
    <col min="16" max="16384" width="9.28515625" style="2"/>
  </cols>
  <sheetData>
    <row r="1" spans="2:16">
      <c r="B1" s="92"/>
      <c r="C1" s="92"/>
      <c r="D1" s="354" t="s">
        <v>0</v>
      </c>
      <c r="E1" s="354"/>
      <c r="F1" s="354"/>
      <c r="G1" s="354"/>
      <c r="H1" s="92"/>
      <c r="I1" s="92"/>
      <c r="J1" s="92"/>
      <c r="K1" s="92"/>
      <c r="L1" s="92"/>
      <c r="M1" s="92"/>
      <c r="N1" s="92"/>
      <c r="O1" s="92"/>
      <c r="P1" s="92"/>
    </row>
    <row r="2" spans="2:16">
      <c r="B2" s="92"/>
      <c r="C2" s="92"/>
      <c r="D2" s="354"/>
      <c r="E2" s="354"/>
      <c r="F2" s="354"/>
      <c r="G2" s="354"/>
      <c r="H2" s="92"/>
      <c r="I2" s="92"/>
      <c r="J2" s="92"/>
      <c r="K2" s="92"/>
      <c r="L2" s="92"/>
      <c r="M2" s="92"/>
      <c r="N2" s="92" t="s">
        <v>1</v>
      </c>
      <c r="O2" s="92"/>
      <c r="P2" s="355"/>
    </row>
    <row r="3" spans="2:16">
      <c r="B3" s="92"/>
      <c r="C3" s="92"/>
      <c r="D3" s="354"/>
      <c r="E3" s="354"/>
      <c r="F3" s="354"/>
      <c r="G3" s="354"/>
      <c r="H3" s="92"/>
      <c r="I3" s="92"/>
      <c r="J3" s="92"/>
      <c r="K3" s="92"/>
      <c r="L3" s="92"/>
      <c r="M3" s="92"/>
      <c r="N3" s="355"/>
      <c r="O3" s="92"/>
      <c r="P3" s="92"/>
    </row>
    <row r="4" spans="2:16">
      <c r="B4" s="92"/>
      <c r="C4" s="92"/>
      <c r="D4" s="354"/>
      <c r="E4" s="354"/>
      <c r="F4" s="354"/>
      <c r="G4" s="354"/>
      <c r="H4" s="92"/>
      <c r="I4" s="92"/>
      <c r="J4" s="92"/>
      <c r="K4" s="92"/>
      <c r="L4" s="92"/>
      <c r="M4" s="92"/>
      <c r="N4" s="92"/>
      <c r="O4" s="92"/>
      <c r="P4" s="92"/>
    </row>
    <row r="5" spans="2:16">
      <c r="B5" s="92"/>
      <c r="C5" s="92"/>
      <c r="D5" s="354"/>
      <c r="E5" s="354"/>
      <c r="F5" s="354"/>
      <c r="G5" s="354"/>
      <c r="H5" s="92"/>
      <c r="I5" s="92"/>
      <c r="J5" s="92"/>
      <c r="K5" s="92"/>
      <c r="L5" s="92"/>
      <c r="M5" s="92"/>
      <c r="N5" s="92"/>
      <c r="O5" s="92"/>
      <c r="P5" s="92"/>
    </row>
    <row r="6" spans="2:16">
      <c r="B6" s="92"/>
      <c r="C6" s="92"/>
      <c r="D6" s="354"/>
      <c r="E6" s="354"/>
      <c r="F6" s="354"/>
      <c r="G6" s="354"/>
      <c r="H6" s="92"/>
      <c r="I6" s="92"/>
      <c r="J6" s="92"/>
      <c r="K6" s="92"/>
      <c r="L6" s="92"/>
      <c r="M6" s="92"/>
      <c r="N6" s="92"/>
      <c r="O6" s="92"/>
      <c r="P6" s="92"/>
    </row>
    <row r="8" spans="2:16" ht="15.75" customHeight="1">
      <c r="B8" s="354" t="s">
        <v>2</v>
      </c>
      <c r="C8" s="354"/>
      <c r="D8" s="354"/>
      <c r="E8" s="354"/>
      <c r="F8" s="354"/>
      <c r="G8" s="354"/>
      <c r="H8" s="354"/>
      <c r="I8" s="354"/>
      <c r="J8" s="92"/>
      <c r="K8" s="92"/>
      <c r="L8" s="92"/>
      <c r="M8" s="92"/>
      <c r="N8" s="71"/>
      <c r="O8" s="92"/>
      <c r="P8" s="92"/>
    </row>
    <row r="9" spans="2:16">
      <c r="B9" s="354"/>
      <c r="C9" s="354"/>
      <c r="D9" s="354"/>
      <c r="E9" s="354"/>
      <c r="F9" s="354"/>
      <c r="G9" s="354"/>
      <c r="H9" s="354"/>
      <c r="I9" s="354"/>
      <c r="J9" s="92"/>
      <c r="K9" s="92"/>
      <c r="L9" s="92"/>
      <c r="M9" s="92"/>
      <c r="N9" s="92"/>
      <c r="O9" s="92"/>
      <c r="P9" s="92"/>
    </row>
    <row r="10" spans="2:16">
      <c r="B10" s="354"/>
      <c r="C10" s="354"/>
      <c r="D10" s="354"/>
      <c r="E10" s="354"/>
      <c r="F10" s="354"/>
      <c r="G10" s="354"/>
      <c r="H10" s="354"/>
      <c r="I10" s="354"/>
      <c r="J10" s="92"/>
      <c r="K10" s="92"/>
      <c r="L10" s="92"/>
      <c r="M10" s="92"/>
      <c r="N10" s="92"/>
      <c r="O10" s="92"/>
      <c r="P10" s="92"/>
    </row>
    <row r="11" spans="2:16">
      <c r="B11" s="354"/>
      <c r="C11" s="354"/>
      <c r="D11" s="354"/>
      <c r="E11" s="354"/>
      <c r="F11" s="354"/>
      <c r="G11" s="354"/>
      <c r="H11" s="354"/>
      <c r="I11" s="354"/>
      <c r="J11" s="92"/>
      <c r="K11" s="92"/>
      <c r="L11" s="92"/>
      <c r="M11" s="92"/>
      <c r="N11" s="92"/>
      <c r="O11" s="92"/>
      <c r="P11" s="92"/>
    </row>
    <row r="12" spans="2:16">
      <c r="B12" s="354"/>
      <c r="C12" s="354"/>
      <c r="D12" s="354"/>
      <c r="E12" s="354"/>
      <c r="F12" s="354"/>
      <c r="G12" s="354"/>
      <c r="H12" s="354"/>
      <c r="I12" s="354"/>
      <c r="J12" s="92"/>
      <c r="K12" s="92"/>
      <c r="L12" s="92"/>
      <c r="M12" s="92"/>
      <c r="N12" s="92"/>
      <c r="O12" s="92"/>
      <c r="P12" s="92"/>
    </row>
    <row r="13" spans="2:16" ht="15.6">
      <c r="B13" s="354"/>
      <c r="C13" s="354"/>
      <c r="D13" s="354"/>
      <c r="E13" s="354"/>
      <c r="F13" s="354"/>
      <c r="G13" s="354"/>
      <c r="H13" s="354"/>
      <c r="I13" s="354"/>
      <c r="J13" s="92"/>
      <c r="K13" s="92"/>
      <c r="L13" s="92"/>
      <c r="M13" s="92"/>
      <c r="N13" s="75" t="s">
        <v>3</v>
      </c>
      <c r="O13" s="73"/>
      <c r="P13" s="73"/>
    </row>
    <row r="14" spans="2:16" ht="15.6" customHeight="1">
      <c r="B14" s="354"/>
      <c r="C14" s="354"/>
      <c r="D14" s="354"/>
      <c r="E14" s="354"/>
      <c r="F14" s="354"/>
      <c r="G14" s="354"/>
      <c r="H14" s="354"/>
      <c r="I14" s="354"/>
      <c r="J14" s="92"/>
      <c r="K14" s="92"/>
      <c r="L14" s="92"/>
      <c r="M14" s="92"/>
      <c r="N14" s="142" t="s">
        <v>4</v>
      </c>
      <c r="O14" s="142"/>
      <c r="P14" s="142"/>
    </row>
    <row r="15" spans="2:16">
      <c r="B15" s="354"/>
      <c r="C15" s="354"/>
      <c r="D15" s="354"/>
      <c r="E15" s="354"/>
      <c r="F15" s="354"/>
      <c r="G15" s="354"/>
      <c r="H15" s="354"/>
      <c r="I15" s="354"/>
      <c r="J15" s="92"/>
      <c r="K15" s="92"/>
      <c r="L15" s="92"/>
      <c r="M15" s="92"/>
      <c r="N15" s="142"/>
      <c r="O15" s="142"/>
      <c r="P15" s="142"/>
    </row>
    <row r="16" spans="2:16">
      <c r="B16" s="354"/>
      <c r="C16" s="354"/>
      <c r="D16" s="354"/>
      <c r="E16" s="354"/>
      <c r="F16" s="354"/>
      <c r="G16" s="354"/>
      <c r="H16" s="354"/>
      <c r="I16" s="354"/>
      <c r="J16" s="92"/>
      <c r="K16" s="92"/>
      <c r="L16" s="92"/>
      <c r="M16" s="92"/>
      <c r="N16" s="142"/>
      <c r="O16" s="142"/>
      <c r="P16" s="142"/>
    </row>
    <row r="17" spans="2:16">
      <c r="B17" s="354"/>
      <c r="C17" s="354"/>
      <c r="D17" s="354"/>
      <c r="E17" s="354"/>
      <c r="F17" s="354"/>
      <c r="G17" s="354"/>
      <c r="H17" s="354"/>
      <c r="I17" s="354"/>
      <c r="J17" s="92"/>
      <c r="K17" s="92"/>
      <c r="L17" s="92"/>
      <c r="M17" s="92"/>
      <c r="N17" s="142"/>
      <c r="O17" s="142"/>
      <c r="P17" s="142"/>
    </row>
    <row r="18" spans="2:16">
      <c r="B18" s="354"/>
      <c r="C18" s="354"/>
      <c r="D18" s="354"/>
      <c r="E18" s="354"/>
      <c r="F18" s="354"/>
      <c r="G18" s="354"/>
      <c r="H18" s="354"/>
      <c r="I18" s="354"/>
      <c r="J18" s="92"/>
      <c r="K18" s="92"/>
      <c r="L18" s="92"/>
      <c r="M18" s="92"/>
      <c r="N18" s="142"/>
      <c r="O18" s="142"/>
      <c r="P18" s="142"/>
    </row>
    <row r="19" spans="2:16">
      <c r="B19" s="354"/>
      <c r="C19" s="354"/>
      <c r="D19" s="354"/>
      <c r="E19" s="354"/>
      <c r="F19" s="354"/>
      <c r="G19" s="354"/>
      <c r="H19" s="354"/>
      <c r="I19" s="354"/>
      <c r="J19" s="92"/>
      <c r="K19" s="92"/>
      <c r="L19" s="92"/>
      <c r="M19" s="92"/>
      <c r="N19" s="142"/>
      <c r="O19" s="142"/>
      <c r="P19" s="142"/>
    </row>
    <row r="20" spans="2:16">
      <c r="B20" s="354"/>
      <c r="C20" s="354"/>
      <c r="D20" s="354"/>
      <c r="E20" s="354"/>
      <c r="F20" s="354"/>
      <c r="G20" s="354"/>
      <c r="H20" s="354"/>
      <c r="I20" s="354"/>
      <c r="J20" s="92"/>
      <c r="K20" s="92"/>
      <c r="L20" s="92"/>
      <c r="M20" s="92"/>
      <c r="N20" s="92"/>
      <c r="O20" s="92"/>
      <c r="P20" s="92"/>
    </row>
    <row r="21" spans="2:16">
      <c r="B21" s="354"/>
      <c r="C21" s="354"/>
      <c r="D21" s="354"/>
      <c r="E21" s="354"/>
      <c r="F21" s="354"/>
      <c r="G21" s="354"/>
      <c r="H21" s="354"/>
      <c r="I21" s="354"/>
      <c r="J21" s="92"/>
      <c r="K21" s="92"/>
      <c r="L21" s="92"/>
      <c r="M21" s="92"/>
      <c r="N21" s="92"/>
      <c r="O21" s="92"/>
      <c r="P21" s="92"/>
    </row>
    <row r="22" spans="2:16">
      <c r="B22" s="354"/>
      <c r="C22" s="354"/>
      <c r="D22" s="354"/>
      <c r="E22" s="354"/>
      <c r="F22" s="354"/>
      <c r="G22" s="354"/>
      <c r="H22" s="354"/>
      <c r="I22" s="354"/>
      <c r="J22" s="92"/>
      <c r="K22" s="92"/>
      <c r="L22" s="92"/>
      <c r="M22" s="92"/>
      <c r="N22" s="92"/>
      <c r="O22" s="92"/>
      <c r="P22" s="92"/>
    </row>
    <row r="23" spans="2:16">
      <c r="B23" s="354"/>
      <c r="C23" s="354"/>
      <c r="D23" s="354"/>
      <c r="E23" s="354"/>
      <c r="F23" s="354"/>
      <c r="G23" s="354"/>
      <c r="H23" s="354"/>
      <c r="I23" s="354"/>
      <c r="J23" s="92"/>
      <c r="K23" s="92"/>
      <c r="L23" s="92"/>
      <c r="M23" s="92"/>
      <c r="N23" s="92"/>
      <c r="O23" s="92"/>
      <c r="P23" s="92"/>
    </row>
    <row r="24" spans="2:16">
      <c r="B24" s="354"/>
      <c r="C24" s="354"/>
      <c r="D24" s="354"/>
      <c r="E24" s="354"/>
      <c r="F24" s="354"/>
      <c r="G24" s="354"/>
      <c r="H24" s="354"/>
      <c r="I24" s="354"/>
      <c r="J24" s="92"/>
      <c r="K24" s="92"/>
      <c r="L24" s="92"/>
      <c r="M24" s="92"/>
      <c r="N24" s="92"/>
      <c r="O24" s="92"/>
      <c r="P24" s="92"/>
    </row>
    <row r="29" spans="2:16" ht="17.45">
      <c r="B29" s="140" t="s">
        <v>5</v>
      </c>
      <c r="C29" s="140"/>
      <c r="D29" s="140"/>
      <c r="E29" s="140"/>
      <c r="F29" s="140"/>
      <c r="G29" s="140"/>
      <c r="H29" s="140"/>
      <c r="I29" s="140"/>
      <c r="J29" s="92"/>
      <c r="K29" s="92"/>
      <c r="L29" s="92"/>
      <c r="M29" s="92"/>
      <c r="N29" s="92"/>
      <c r="O29" s="92"/>
      <c r="P29" s="92"/>
    </row>
    <row r="30" spans="2:16" ht="17.45">
      <c r="B30" s="92"/>
      <c r="C30" s="7"/>
      <c r="D30" s="8"/>
      <c r="E30" s="8"/>
      <c r="F30" s="8"/>
      <c r="G30" s="8"/>
      <c r="H30" s="8"/>
      <c r="I30" s="8"/>
      <c r="J30" s="92"/>
      <c r="K30" s="92"/>
      <c r="L30" s="92"/>
      <c r="M30" s="92"/>
      <c r="N30" s="92"/>
      <c r="O30" s="92"/>
      <c r="P30" s="92"/>
    </row>
    <row r="31" spans="2:16" ht="17.45">
      <c r="B31" s="140" t="s">
        <v>6</v>
      </c>
      <c r="C31" s="140"/>
      <c r="D31" s="140"/>
      <c r="E31" s="140"/>
      <c r="F31" s="140"/>
      <c r="G31" s="140"/>
      <c r="H31" s="140"/>
      <c r="I31" s="140"/>
      <c r="J31" s="92"/>
      <c r="K31" s="92"/>
      <c r="L31" s="92"/>
      <c r="M31" s="92"/>
      <c r="N31" s="92"/>
      <c r="O31" s="92"/>
      <c r="P31" s="92"/>
    </row>
    <row r="32" spans="2:16" ht="17.45">
      <c r="B32" s="92"/>
      <c r="C32" s="7"/>
      <c r="D32" s="8"/>
      <c r="E32" s="8"/>
      <c r="F32" s="8"/>
      <c r="G32" s="8"/>
      <c r="H32" s="8"/>
      <c r="I32" s="8"/>
      <c r="J32" s="92"/>
      <c r="K32" s="92"/>
      <c r="L32" s="92"/>
      <c r="M32" s="92"/>
      <c r="N32" s="92"/>
      <c r="O32" s="92"/>
      <c r="P32" s="92"/>
    </row>
    <row r="33" spans="2:9" ht="17.45">
      <c r="B33" s="140" t="s">
        <v>7</v>
      </c>
      <c r="C33" s="140"/>
      <c r="D33" s="140"/>
      <c r="E33" s="140"/>
      <c r="F33" s="140"/>
      <c r="G33" s="140"/>
      <c r="H33" s="140"/>
      <c r="I33" s="140"/>
    </row>
    <row r="34" spans="2:9" ht="17.45">
      <c r="B34" s="92"/>
      <c r="C34" s="7"/>
      <c r="D34" s="8"/>
      <c r="E34" s="8"/>
      <c r="F34" s="8"/>
      <c r="G34" s="8"/>
      <c r="H34" s="8"/>
      <c r="I34" s="8"/>
    </row>
    <row r="35" spans="2:9" ht="17.45">
      <c r="B35" s="140"/>
      <c r="C35" s="140"/>
      <c r="D35" s="140"/>
      <c r="E35" s="140"/>
      <c r="F35" s="140"/>
      <c r="G35" s="140"/>
      <c r="H35" s="140"/>
      <c r="I35" s="140"/>
    </row>
    <row r="37" spans="2:9" ht="17.45">
      <c r="B37" s="140" t="s">
        <v>8</v>
      </c>
      <c r="C37" s="140"/>
      <c r="D37" s="140"/>
      <c r="E37" s="140"/>
      <c r="F37" s="140"/>
      <c r="G37" s="140"/>
      <c r="H37" s="140"/>
      <c r="I37" s="140"/>
    </row>
    <row r="39" spans="2:9">
      <c r="B39" s="92" t="s">
        <v>9</v>
      </c>
      <c r="C39" s="356">
        <v>2022</v>
      </c>
      <c r="D39" s="92"/>
      <c r="E39" s="92"/>
      <c r="F39" s="92"/>
      <c r="G39" s="92"/>
      <c r="H39" s="92"/>
      <c r="I39" s="92"/>
    </row>
    <row r="40" spans="2:9" ht="14.25" customHeight="1">
      <c r="B40" s="92"/>
      <c r="C40" s="92"/>
      <c r="D40" s="92"/>
      <c r="E40" s="92"/>
      <c r="F40" s="92"/>
      <c r="G40" s="92"/>
      <c r="H40" s="92"/>
      <c r="I40" s="92"/>
    </row>
    <row r="41" spans="2:9">
      <c r="B41" s="357" t="s">
        <v>10</v>
      </c>
      <c r="C41" s="139" t="s">
        <v>11</v>
      </c>
      <c r="D41" s="139"/>
      <c r="E41" s="139"/>
      <c r="F41" s="139"/>
      <c r="G41" s="139"/>
      <c r="H41" s="139"/>
      <c r="I41" s="139"/>
    </row>
    <row r="42" spans="2:9">
      <c r="B42" s="357"/>
      <c r="C42" s="92"/>
      <c r="D42" s="92"/>
      <c r="E42" s="92"/>
      <c r="F42" s="92"/>
      <c r="G42" s="92"/>
      <c r="H42" s="92"/>
      <c r="I42" s="92"/>
    </row>
    <row r="43" spans="2:9">
      <c r="B43" s="357" t="s">
        <v>12</v>
      </c>
      <c r="C43" s="139" t="s">
        <v>13</v>
      </c>
      <c r="D43" s="139"/>
      <c r="E43" s="139"/>
      <c r="F43" s="92"/>
      <c r="G43" s="92"/>
      <c r="H43" s="92"/>
      <c r="I43" s="92"/>
    </row>
    <row r="44" spans="2:9">
      <c r="B44" s="357"/>
      <c r="C44" s="92"/>
      <c r="D44" s="92"/>
      <c r="E44" s="92"/>
      <c r="F44" s="92"/>
      <c r="G44" s="92"/>
      <c r="H44" s="92"/>
      <c r="I44" s="92"/>
    </row>
    <row r="45" spans="2:9" ht="15.6">
      <c r="B45" s="357" t="s">
        <v>14</v>
      </c>
      <c r="C45" s="141" t="s">
        <v>15</v>
      </c>
      <c r="D45" s="139"/>
      <c r="E45" s="139"/>
      <c r="F45" s="92"/>
      <c r="G45" s="92"/>
      <c r="H45" s="92"/>
      <c r="I45" s="92"/>
    </row>
    <row r="46" spans="2:9">
      <c r="B46" s="357"/>
      <c r="C46" s="92"/>
      <c r="D46" s="92"/>
      <c r="E46" s="92"/>
      <c r="F46" s="92"/>
      <c r="G46" s="92"/>
      <c r="H46" s="92"/>
      <c r="I46" s="92"/>
    </row>
    <row r="47" spans="2:9">
      <c r="B47" s="357" t="s">
        <v>16</v>
      </c>
      <c r="C47" s="139" t="s">
        <v>17</v>
      </c>
      <c r="D47" s="139"/>
      <c r="E47" s="92"/>
      <c r="F47" s="92" t="s">
        <v>18</v>
      </c>
      <c r="G47" s="139" t="s">
        <v>19</v>
      </c>
      <c r="H47" s="139"/>
      <c r="I47" s="139"/>
    </row>
    <row r="48" spans="2:9">
      <c r="B48" s="357"/>
      <c r="C48" s="92"/>
      <c r="D48" s="92"/>
      <c r="E48" s="92"/>
      <c r="F48" s="92"/>
      <c r="G48" s="92"/>
      <c r="H48" s="92"/>
      <c r="I48" s="92"/>
    </row>
    <row r="49" spans="2:9">
      <c r="B49" s="357" t="s">
        <v>20</v>
      </c>
      <c r="C49" s="139" t="s">
        <v>21</v>
      </c>
      <c r="D49" s="139"/>
      <c r="E49" s="92"/>
      <c r="F49" s="92" t="s">
        <v>18</v>
      </c>
      <c r="G49" s="139" t="s">
        <v>22</v>
      </c>
      <c r="H49" s="139"/>
      <c r="I49" s="139"/>
    </row>
    <row r="50" spans="2:9">
      <c r="B50" s="357"/>
      <c r="C50" s="92"/>
      <c r="D50" s="92"/>
      <c r="E50" s="92"/>
      <c r="F50" s="92"/>
      <c r="G50" s="92"/>
      <c r="H50" s="92"/>
      <c r="I50" s="92"/>
    </row>
    <row r="51" spans="2:9">
      <c r="B51" s="357" t="s">
        <v>23</v>
      </c>
      <c r="C51" s="356">
        <v>1</v>
      </c>
      <c r="D51" s="92"/>
      <c r="E51" s="92"/>
      <c r="F51" s="92"/>
      <c r="G51" s="92"/>
      <c r="H51" s="92"/>
      <c r="I51" s="92"/>
    </row>
    <row r="52" spans="2:9">
      <c r="B52" s="357"/>
      <c r="C52" s="92"/>
      <c r="D52" s="92"/>
      <c r="E52" s="92"/>
      <c r="F52" s="92"/>
      <c r="G52" s="92"/>
      <c r="H52" s="92"/>
      <c r="I52" s="92"/>
    </row>
    <row r="53" spans="2:9">
      <c r="B53" s="357" t="s">
        <v>24</v>
      </c>
      <c r="C53" s="358">
        <v>44957</v>
      </c>
      <c r="D53" s="139"/>
      <c r="E53" s="92"/>
      <c r="F53" s="92"/>
      <c r="G53" s="92"/>
      <c r="H53" s="92"/>
      <c r="I53" s="92"/>
    </row>
  </sheetData>
  <mergeCells count="16">
    <mergeCell ref="N14:P19"/>
    <mergeCell ref="B35:I35"/>
    <mergeCell ref="D1:G6"/>
    <mergeCell ref="B8:I24"/>
    <mergeCell ref="B29:I29"/>
    <mergeCell ref="B31:I31"/>
    <mergeCell ref="B33:I33"/>
    <mergeCell ref="C49:D49"/>
    <mergeCell ref="G49:I49"/>
    <mergeCell ref="C53:D53"/>
    <mergeCell ref="B37:I37"/>
    <mergeCell ref="C41:I41"/>
    <mergeCell ref="C43:E43"/>
    <mergeCell ref="C45:E45"/>
    <mergeCell ref="C47:D47"/>
    <mergeCell ref="G47:I47"/>
  </mergeCells>
  <hyperlinks>
    <hyperlink ref="C45" r:id="rId1" xr:uid="{FCC3D9A6-6FCB-42B8-B937-3DE1BCE362B1}"/>
  </hyperlinks>
  <pageMargins left="1.0899999999999999" right="0.7" top="0.75" bottom="0.75" header="0.3" footer="0.3"/>
  <pageSetup scale="80" orientation="portrait" r:id="rId2"/>
  <headerFooter differentFirst="1"/>
  <drawing r:id="rId3"/>
  <legacyDrawing r:id="rId4"/>
  <mc:AlternateContent xmlns:mc="http://schemas.openxmlformats.org/markup-compatibility/2006">
    <mc:Choice Requires="x14">
      <controls>
        <mc:AlternateContent xmlns:mc="http://schemas.openxmlformats.org/markup-compatibility/2006">
          <mc:Choice Requires="x14">
            <control shapeId="9217" r:id="rId5" name="Button 1">
              <controlPr defaultSize="0" print="0" autoFill="0" autoPict="0" macro="[0]!PrintAllSheets">
                <anchor moveWithCells="1" sizeWithCells="1">
                  <from>
                    <xdr:col>12</xdr:col>
                    <xdr:colOff>441960</xdr:colOff>
                    <xdr:row>8</xdr:row>
                    <xdr:rowOff>114300</xdr:rowOff>
                  </from>
                  <to>
                    <xdr:col>15</xdr:col>
                    <xdr:colOff>289560</xdr:colOff>
                    <xdr:row>11</xdr:row>
                    <xdr:rowOff>22860</xdr:rowOff>
                  </to>
                </anchor>
              </controlPr>
            </control>
          </mc:Choice>
        </mc:AlternateContent>
        <mc:AlternateContent xmlns:mc="http://schemas.openxmlformats.org/markup-compatibility/2006">
          <mc:Choice Requires="x14">
            <control shapeId="9218" r:id="rId6" name="Button 2">
              <controlPr defaultSize="0" print="0" autoFill="0" autoPict="0" macro="[0]!PrintAllSheetsToPDF">
                <anchor moveWithCells="1" sizeWithCells="1">
                  <from>
                    <xdr:col>12</xdr:col>
                    <xdr:colOff>449580</xdr:colOff>
                    <xdr:row>5</xdr:row>
                    <xdr:rowOff>106680</xdr:rowOff>
                  </from>
                  <to>
                    <xdr:col>15</xdr:col>
                    <xdr:colOff>297180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sheetPr>
  <dimension ref="A1:O65"/>
  <sheetViews>
    <sheetView workbookViewId="0">
      <selection activeCell="J53" sqref="J53"/>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5">
      <c r="A1" s="92" t="str">
        <f>+'Cover Page'!$B$29</f>
        <v>Annual Performance Report 2022</v>
      </c>
      <c r="B1" s="92"/>
      <c r="C1" s="92"/>
      <c r="D1" s="92"/>
      <c r="E1" s="92" t="str">
        <f>+'Cover Page'!$B$33</f>
        <v>Baddesley EfW Facility</v>
      </c>
      <c r="F1" s="92"/>
      <c r="G1" s="92"/>
      <c r="H1" s="92"/>
      <c r="I1" s="92"/>
      <c r="J1" s="92"/>
      <c r="K1" s="92"/>
      <c r="L1" s="92"/>
      <c r="M1" s="92"/>
      <c r="N1" s="92"/>
      <c r="O1" s="92"/>
    </row>
    <row r="3" spans="1:15" ht="15.6">
      <c r="A3" s="53" t="s">
        <v>25</v>
      </c>
      <c r="B3" s="359"/>
      <c r="C3" s="359"/>
      <c r="D3" s="359"/>
      <c r="E3" s="359"/>
      <c r="F3" s="359"/>
      <c r="G3" s="359"/>
      <c r="H3" s="360"/>
      <c r="I3" s="92"/>
      <c r="J3" s="92"/>
      <c r="K3" s="75" t="s">
        <v>3</v>
      </c>
      <c r="L3" s="92"/>
      <c r="M3" s="92"/>
      <c r="N3" s="92"/>
      <c r="O3" s="92"/>
    </row>
    <row r="4" spans="1:15" ht="15.6">
      <c r="A4" s="5" t="s">
        <v>26</v>
      </c>
      <c r="B4" s="150" t="s">
        <v>27</v>
      </c>
      <c r="C4" s="150"/>
      <c r="D4" s="150"/>
      <c r="E4" s="150"/>
      <c r="F4" s="150"/>
      <c r="G4" s="150"/>
      <c r="H4" s="6" t="s">
        <v>28</v>
      </c>
      <c r="I4" s="92"/>
      <c r="J4" s="92"/>
      <c r="K4" s="73" t="s">
        <v>29</v>
      </c>
      <c r="L4" s="92"/>
      <c r="M4" s="92"/>
      <c r="N4" s="92"/>
      <c r="O4" s="92"/>
    </row>
    <row r="5" spans="1:15" ht="15.6" customHeight="1">
      <c r="A5" s="4"/>
      <c r="B5" s="149" t="s">
        <v>30</v>
      </c>
      <c r="C5" s="149"/>
      <c r="D5" s="149"/>
      <c r="E5" s="149"/>
      <c r="F5" s="149"/>
      <c r="G5" s="149"/>
      <c r="H5" s="4">
        <v>3</v>
      </c>
      <c r="I5" s="92"/>
      <c r="J5" s="92"/>
      <c r="K5" s="142" t="s">
        <v>31</v>
      </c>
      <c r="L5" s="142"/>
      <c r="M5" s="142"/>
      <c r="N5" s="142"/>
      <c r="O5" s="142"/>
    </row>
    <row r="6" spans="1:15">
      <c r="A6" s="4"/>
      <c r="B6" s="149" t="s">
        <v>32</v>
      </c>
      <c r="C6" s="149"/>
      <c r="D6" s="149"/>
      <c r="E6" s="149"/>
      <c r="F6" s="149"/>
      <c r="G6" s="149"/>
      <c r="H6" s="4">
        <v>4</v>
      </c>
      <c r="I6" s="92"/>
      <c r="J6" s="92"/>
      <c r="K6" s="142"/>
      <c r="L6" s="142"/>
      <c r="M6" s="142"/>
      <c r="N6" s="142"/>
      <c r="O6" s="142"/>
    </row>
    <row r="7" spans="1:15" ht="15.75" customHeight="1">
      <c r="A7" s="4"/>
      <c r="B7" s="149" t="s">
        <v>33</v>
      </c>
      <c r="C7" s="149"/>
      <c r="D7" s="149"/>
      <c r="E7" s="149"/>
      <c r="F7" s="149"/>
      <c r="G7" s="149"/>
      <c r="H7" s="4">
        <v>6</v>
      </c>
      <c r="I7" s="92"/>
      <c r="J7" s="92"/>
      <c r="K7" s="142"/>
      <c r="L7" s="142"/>
      <c r="M7" s="142"/>
      <c r="N7" s="142"/>
      <c r="O7" s="142"/>
    </row>
    <row r="8" spans="1:15">
      <c r="A8" s="4"/>
      <c r="B8" s="149" t="s">
        <v>34</v>
      </c>
      <c r="C8" s="149"/>
      <c r="D8" s="149"/>
      <c r="E8" s="149"/>
      <c r="F8" s="149"/>
      <c r="G8" s="149"/>
      <c r="H8" s="4">
        <v>7</v>
      </c>
      <c r="I8" s="92"/>
      <c r="J8" s="92"/>
      <c r="K8" s="142"/>
      <c r="L8" s="142"/>
      <c r="M8" s="142"/>
      <c r="N8" s="142"/>
      <c r="O8" s="142"/>
    </row>
    <row r="9" spans="1:15">
      <c r="A9" s="4"/>
      <c r="B9" s="149" t="s">
        <v>35</v>
      </c>
      <c r="C9" s="149"/>
      <c r="D9" s="149"/>
      <c r="E9" s="149"/>
      <c r="F9" s="149"/>
      <c r="G9" s="149"/>
      <c r="H9" s="4">
        <v>8</v>
      </c>
      <c r="I9" s="92"/>
      <c r="J9" s="92"/>
      <c r="K9" s="92"/>
      <c r="L9" s="92"/>
      <c r="M9" s="92"/>
      <c r="N9" s="92"/>
      <c r="O9" s="92"/>
    </row>
    <row r="10" spans="1:15">
      <c r="A10" s="4"/>
      <c r="B10" s="149" t="s">
        <v>36</v>
      </c>
      <c r="C10" s="149"/>
      <c r="D10" s="149"/>
      <c r="E10" s="149"/>
      <c r="F10" s="149"/>
      <c r="G10" s="149"/>
      <c r="H10" s="4">
        <v>9</v>
      </c>
      <c r="I10" s="92"/>
      <c r="J10" s="92"/>
      <c r="K10" s="92"/>
      <c r="L10" s="92"/>
      <c r="M10" s="92"/>
      <c r="N10" s="92"/>
      <c r="O10" s="92"/>
    </row>
    <row r="11" spans="1:15">
      <c r="A11" s="4"/>
      <c r="B11" s="149" t="s">
        <v>37</v>
      </c>
      <c r="C11" s="149"/>
      <c r="D11" s="149"/>
      <c r="E11" s="149"/>
      <c r="F11" s="149"/>
      <c r="G11" s="149"/>
      <c r="H11" s="4">
        <v>10</v>
      </c>
      <c r="I11" s="92"/>
      <c r="J11" s="92"/>
      <c r="K11" s="92"/>
      <c r="L11" s="92"/>
      <c r="M11" s="92"/>
      <c r="N11" s="92"/>
      <c r="O11" s="92"/>
    </row>
    <row r="12" spans="1:15">
      <c r="A12" s="4"/>
      <c r="B12" s="149" t="s">
        <v>38</v>
      </c>
      <c r="C12" s="149"/>
      <c r="D12" s="149"/>
      <c r="E12" s="149"/>
      <c r="F12" s="149"/>
      <c r="G12" s="149"/>
      <c r="H12" s="4">
        <v>11</v>
      </c>
      <c r="I12" s="92"/>
      <c r="J12" s="92"/>
      <c r="K12" s="92"/>
      <c r="L12" s="92"/>
      <c r="M12" s="92"/>
      <c r="N12" s="92"/>
      <c r="O12" s="92"/>
    </row>
    <row r="13" spans="1:15">
      <c r="A13" s="4"/>
      <c r="B13" s="149" t="s">
        <v>39</v>
      </c>
      <c r="C13" s="149"/>
      <c r="D13" s="149"/>
      <c r="E13" s="149"/>
      <c r="F13" s="149"/>
      <c r="G13" s="149"/>
      <c r="H13" s="4">
        <v>12</v>
      </c>
      <c r="I13" s="92"/>
      <c r="J13" s="92"/>
      <c r="K13" s="92"/>
      <c r="L13" s="92"/>
      <c r="M13" s="92"/>
      <c r="N13" s="92"/>
      <c r="O13" s="92"/>
    </row>
    <row r="14" spans="1:15">
      <c r="A14" s="4"/>
      <c r="B14" s="149" t="s">
        <v>40</v>
      </c>
      <c r="C14" s="149"/>
      <c r="D14" s="149"/>
      <c r="E14" s="149"/>
      <c r="F14" s="149"/>
      <c r="G14" s="149"/>
      <c r="H14" s="4">
        <v>13</v>
      </c>
      <c r="I14" s="92"/>
      <c r="J14" s="92"/>
      <c r="K14" s="92"/>
      <c r="L14" s="92"/>
      <c r="M14" s="92"/>
      <c r="N14" s="92"/>
      <c r="O14" s="92"/>
    </row>
    <row r="15" spans="1:15">
      <c r="A15" s="4"/>
      <c r="B15" s="149" t="s">
        <v>41</v>
      </c>
      <c r="C15" s="149"/>
      <c r="D15" s="149"/>
      <c r="E15" s="149"/>
      <c r="F15" s="149"/>
      <c r="G15" s="149"/>
      <c r="H15" s="4">
        <v>14</v>
      </c>
      <c r="I15" s="92"/>
      <c r="J15" s="92"/>
      <c r="K15" s="92"/>
      <c r="L15" s="92"/>
      <c r="M15" s="92"/>
      <c r="N15" s="92"/>
      <c r="O15" s="92"/>
    </row>
    <row r="16" spans="1:15">
      <c r="A16" s="4"/>
      <c r="B16" s="149" t="s">
        <v>42</v>
      </c>
      <c r="C16" s="149"/>
      <c r="D16" s="149"/>
      <c r="E16" s="149"/>
      <c r="F16" s="149"/>
      <c r="G16" s="149"/>
      <c r="H16" s="4">
        <v>15</v>
      </c>
      <c r="I16" s="92"/>
      <c r="J16" s="92"/>
      <c r="K16" s="92"/>
      <c r="L16" s="92"/>
      <c r="M16" s="92"/>
      <c r="N16" s="92"/>
      <c r="O16" s="92"/>
    </row>
    <row r="17" spans="1:8">
      <c r="A17" s="4"/>
      <c r="B17" s="149" t="s">
        <v>43</v>
      </c>
      <c r="C17" s="149"/>
      <c r="D17" s="149"/>
      <c r="E17" s="149"/>
      <c r="F17" s="149"/>
      <c r="G17" s="149"/>
      <c r="H17" s="4">
        <v>16</v>
      </c>
    </row>
    <row r="18" spans="1:8">
      <c r="A18" s="4"/>
      <c r="B18" s="149" t="s">
        <v>44</v>
      </c>
      <c r="C18" s="149"/>
      <c r="D18" s="149"/>
      <c r="E18" s="149"/>
      <c r="F18" s="149"/>
      <c r="G18" s="149"/>
      <c r="H18" s="4">
        <v>17</v>
      </c>
    </row>
    <row r="19" spans="1:8">
      <c r="A19" s="4"/>
      <c r="B19" s="149" t="s">
        <v>45</v>
      </c>
      <c r="C19" s="149"/>
      <c r="D19" s="149"/>
      <c r="E19" s="149"/>
      <c r="F19" s="149"/>
      <c r="G19" s="149"/>
      <c r="H19" s="4">
        <v>18</v>
      </c>
    </row>
    <row r="20" spans="1:8">
      <c r="A20" s="4"/>
      <c r="B20" s="149" t="s">
        <v>46</v>
      </c>
      <c r="C20" s="149"/>
      <c r="D20" s="149"/>
      <c r="E20" s="149"/>
      <c r="F20" s="149"/>
      <c r="G20" s="149"/>
      <c r="H20" s="4">
        <v>19</v>
      </c>
    </row>
    <row r="21" spans="1:8">
      <c r="A21" s="4"/>
      <c r="B21" s="149" t="s">
        <v>47</v>
      </c>
      <c r="C21" s="149"/>
      <c r="D21" s="149"/>
      <c r="E21" s="149"/>
      <c r="F21" s="149"/>
      <c r="G21" s="149"/>
      <c r="H21" s="4">
        <v>20</v>
      </c>
    </row>
    <row r="22" spans="1:8">
      <c r="A22" s="4"/>
      <c r="B22" s="143" t="s">
        <v>48</v>
      </c>
      <c r="C22" s="144"/>
      <c r="D22" s="144"/>
      <c r="E22" s="144"/>
      <c r="F22" s="144"/>
      <c r="G22" s="145"/>
      <c r="H22" s="4">
        <v>21</v>
      </c>
    </row>
    <row r="23" spans="1:8">
      <c r="A23" s="4"/>
      <c r="B23" s="143" t="s">
        <v>49</v>
      </c>
      <c r="C23" s="144"/>
      <c r="D23" s="144"/>
      <c r="E23" s="144"/>
      <c r="F23" s="144"/>
      <c r="G23" s="145"/>
      <c r="H23" s="4">
        <v>23</v>
      </c>
    </row>
    <row r="24" spans="1:8">
      <c r="A24" s="4"/>
      <c r="B24" s="146"/>
      <c r="C24" s="146"/>
      <c r="D24" s="146"/>
      <c r="E24" s="146"/>
      <c r="F24" s="146"/>
      <c r="G24" s="146"/>
      <c r="H24" s="4"/>
    </row>
    <row r="26" spans="1:8">
      <c r="A26" s="52" t="s">
        <v>50</v>
      </c>
      <c r="B26" s="359"/>
      <c r="C26" s="359"/>
      <c r="D26" s="359"/>
      <c r="E26" s="359"/>
      <c r="F26" s="359"/>
      <c r="G26" s="359"/>
      <c r="H26" s="360"/>
    </row>
    <row r="27" spans="1:8">
      <c r="A27" s="10" t="s">
        <v>26</v>
      </c>
      <c r="B27" s="147" t="s">
        <v>51</v>
      </c>
      <c r="C27" s="147"/>
      <c r="D27" s="147"/>
      <c r="E27" s="147"/>
      <c r="F27" s="147"/>
      <c r="G27" s="147"/>
      <c r="H27" s="11" t="s">
        <v>52</v>
      </c>
    </row>
    <row r="28" spans="1:8">
      <c r="A28" s="361"/>
      <c r="B28" s="362"/>
      <c r="C28" s="362"/>
      <c r="D28" s="362"/>
      <c r="E28" s="362"/>
      <c r="F28" s="362"/>
      <c r="G28" s="362"/>
      <c r="H28" s="361"/>
    </row>
    <row r="29" spans="1:8">
      <c r="A29" s="361"/>
      <c r="B29" s="362"/>
      <c r="C29" s="362"/>
      <c r="D29" s="362"/>
      <c r="E29" s="362"/>
      <c r="F29" s="362"/>
      <c r="G29" s="362"/>
      <c r="H29" s="361"/>
    </row>
    <row r="30" spans="1:8">
      <c r="A30" s="361"/>
      <c r="B30" s="362"/>
      <c r="C30" s="362"/>
      <c r="D30" s="362"/>
      <c r="E30" s="362"/>
      <c r="F30" s="362"/>
      <c r="G30" s="362"/>
      <c r="H30" s="361"/>
    </row>
    <row r="31" spans="1:8">
      <c r="A31" s="361"/>
      <c r="B31" s="362"/>
      <c r="C31" s="362"/>
      <c r="D31" s="362"/>
      <c r="E31" s="362"/>
      <c r="F31" s="362"/>
      <c r="G31" s="362"/>
      <c r="H31" s="361"/>
    </row>
    <row r="32" spans="1:8">
      <c r="A32" s="361"/>
      <c r="B32" s="362"/>
      <c r="C32" s="362"/>
      <c r="D32" s="362"/>
      <c r="E32" s="362"/>
      <c r="F32" s="362"/>
      <c r="G32" s="362"/>
      <c r="H32" s="361"/>
    </row>
    <row r="34" spans="1:10" ht="14.25" customHeight="1">
      <c r="A34" s="52" t="s">
        <v>53</v>
      </c>
      <c r="B34" s="359"/>
      <c r="C34" s="359"/>
      <c r="D34" s="359"/>
      <c r="E34" s="359"/>
      <c r="F34" s="359"/>
      <c r="G34" s="359"/>
      <c r="H34" s="360"/>
      <c r="I34" s="92"/>
      <c r="J34" s="92"/>
    </row>
    <row r="35" spans="1:10">
      <c r="A35" s="13" t="s">
        <v>54</v>
      </c>
      <c r="B35" s="148" t="s">
        <v>55</v>
      </c>
      <c r="C35" s="148"/>
      <c r="D35" s="148"/>
      <c r="E35" s="148"/>
      <c r="F35" s="148"/>
      <c r="G35" s="148"/>
      <c r="H35" s="14" t="s">
        <v>56</v>
      </c>
      <c r="I35" s="92"/>
      <c r="J35" s="92"/>
    </row>
    <row r="36" spans="1:10">
      <c r="A36" s="363"/>
      <c r="B36" s="364"/>
      <c r="C36" s="364"/>
      <c r="D36" s="364"/>
      <c r="E36" s="364"/>
      <c r="F36" s="364"/>
      <c r="G36" s="364"/>
      <c r="H36" s="363"/>
      <c r="I36" s="92"/>
      <c r="J36" s="92"/>
    </row>
    <row r="37" spans="1:10">
      <c r="A37" s="363"/>
      <c r="B37" s="364"/>
      <c r="C37" s="364"/>
      <c r="D37" s="364"/>
      <c r="E37" s="364"/>
      <c r="F37" s="364"/>
      <c r="G37" s="364"/>
      <c r="H37" s="363"/>
      <c r="I37" s="92"/>
      <c r="J37" s="92"/>
    </row>
    <row r="38" spans="1:10">
      <c r="A38" s="363"/>
      <c r="B38" s="364"/>
      <c r="C38" s="364"/>
      <c r="D38" s="364"/>
      <c r="E38" s="364"/>
      <c r="F38" s="364"/>
      <c r="G38" s="364"/>
      <c r="H38" s="363"/>
      <c r="I38" s="92"/>
      <c r="J38" s="92"/>
    </row>
    <row r="39" spans="1:10">
      <c r="A39" s="363"/>
      <c r="B39" s="364"/>
      <c r="C39" s="364"/>
      <c r="D39" s="364"/>
      <c r="E39" s="364"/>
      <c r="F39" s="364"/>
      <c r="G39" s="364"/>
      <c r="H39" s="363"/>
      <c r="I39" s="92"/>
      <c r="J39" s="92"/>
    </row>
    <row r="40" spans="1:10">
      <c r="A40" s="363"/>
      <c r="B40" s="364"/>
      <c r="C40" s="364"/>
      <c r="D40" s="364"/>
      <c r="E40" s="364"/>
      <c r="F40" s="364"/>
      <c r="G40" s="364"/>
      <c r="H40" s="363"/>
      <c r="I40" s="92"/>
      <c r="J40" s="92"/>
    </row>
    <row r="41" spans="1:10">
      <c r="A41" s="363"/>
      <c r="B41" s="364"/>
      <c r="C41" s="364"/>
      <c r="D41" s="364"/>
      <c r="E41" s="364"/>
      <c r="F41" s="364"/>
      <c r="G41" s="364"/>
      <c r="H41" s="363"/>
      <c r="I41" s="92"/>
      <c r="J41" s="92"/>
    </row>
    <row r="42" spans="1:10">
      <c r="A42" s="363"/>
      <c r="B42" s="364"/>
      <c r="C42" s="364"/>
      <c r="D42" s="364"/>
      <c r="E42" s="364"/>
      <c r="F42" s="364"/>
      <c r="G42" s="364"/>
      <c r="H42" s="363"/>
      <c r="I42" s="92"/>
      <c r="J42" s="92"/>
    </row>
    <row r="44" spans="1:10">
      <c r="A44" s="154" t="s">
        <v>57</v>
      </c>
      <c r="B44" s="365"/>
      <c r="C44" s="365"/>
      <c r="D44" s="365"/>
      <c r="E44" s="365"/>
      <c r="F44" s="365"/>
      <c r="G44" s="365"/>
      <c r="H44" s="365"/>
      <c r="I44" s="365"/>
      <c r="J44" s="366"/>
    </row>
    <row r="45" spans="1:10">
      <c r="A45" s="367"/>
      <c r="B45" s="368"/>
      <c r="C45" s="368"/>
      <c r="D45" s="368"/>
      <c r="E45" s="368"/>
      <c r="F45" s="368"/>
      <c r="G45" s="368"/>
      <c r="H45" s="368"/>
      <c r="I45" s="368"/>
      <c r="J45" s="369"/>
    </row>
    <row r="46" spans="1:10">
      <c r="A46" s="367"/>
      <c r="B46" s="368"/>
      <c r="C46" s="368"/>
      <c r="D46" s="368"/>
      <c r="E46" s="368"/>
      <c r="F46" s="368"/>
      <c r="G46" s="368"/>
      <c r="H46" s="368"/>
      <c r="I46" s="368"/>
      <c r="J46" s="369"/>
    </row>
    <row r="47" spans="1:10">
      <c r="A47" s="370"/>
      <c r="B47" s="371"/>
      <c r="C47" s="371"/>
      <c r="D47" s="371"/>
      <c r="E47" s="371"/>
      <c r="F47" s="371"/>
      <c r="G47" s="371"/>
      <c r="H47" s="371"/>
      <c r="I47" s="371"/>
      <c r="J47" s="372"/>
    </row>
    <row r="65" spans="6:6">
      <c r="F65" s="3"/>
    </row>
  </sheetData>
  <mergeCells count="37">
    <mergeCell ref="K5:O8"/>
    <mergeCell ref="B9:G9"/>
    <mergeCell ref="B4:G4"/>
    <mergeCell ref="B5:G5"/>
    <mergeCell ref="B6:G6"/>
    <mergeCell ref="B7:G7"/>
    <mergeCell ref="B8:G8"/>
    <mergeCell ref="B21:G21"/>
    <mergeCell ref="B10:G10"/>
    <mergeCell ref="B11:G11"/>
    <mergeCell ref="B12:G12"/>
    <mergeCell ref="B13:G13"/>
    <mergeCell ref="B14:G14"/>
    <mergeCell ref="B15:G15"/>
    <mergeCell ref="B16:G16"/>
    <mergeCell ref="B17:G17"/>
    <mergeCell ref="B18:G18"/>
    <mergeCell ref="B19:G19"/>
    <mergeCell ref="B20:G20"/>
    <mergeCell ref="B36:G36"/>
    <mergeCell ref="B22:G22"/>
    <mergeCell ref="B23:G23"/>
    <mergeCell ref="B24:G24"/>
    <mergeCell ref="B27:G27"/>
    <mergeCell ref="B28:G28"/>
    <mergeCell ref="B29:G29"/>
    <mergeCell ref="B30:G30"/>
    <mergeCell ref="B31:G31"/>
    <mergeCell ref="B32:G32"/>
    <mergeCell ref="B35:G35"/>
    <mergeCell ref="A44:J47"/>
    <mergeCell ref="B37:G37"/>
    <mergeCell ref="B38:G38"/>
    <mergeCell ref="B39:G39"/>
    <mergeCell ref="B40:G40"/>
    <mergeCell ref="B41:G41"/>
    <mergeCell ref="B42:G42"/>
  </mergeCells>
  <pageMargins left="1.0899999999999999" right="0.7" top="0.75" bottom="0.75" header="0.3" footer="0.3"/>
  <pageSetup scale="80" orientation="portrait" r:id="rId1"/>
  <headerFooter scaleWithDoc="0">
    <oddFooter>&amp;C&amp;"Arial,Regular"Page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1:N66"/>
  <sheetViews>
    <sheetView workbookViewId="0">
      <selection activeCell="J53" sqref="J53"/>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4">
      <c r="A1" s="92" t="str">
        <f>+'Cover Page'!$B$29</f>
        <v>Annual Performance Report 2022</v>
      </c>
      <c r="B1" s="92"/>
      <c r="C1" s="92"/>
      <c r="D1" s="92"/>
      <c r="E1" s="92" t="str">
        <f>+'Cover Page'!$B$33</f>
        <v>Baddesley EfW Facility</v>
      </c>
      <c r="F1" s="92"/>
      <c r="G1" s="92"/>
      <c r="H1" s="92"/>
      <c r="I1" s="92"/>
      <c r="J1" s="92"/>
      <c r="K1" s="92"/>
      <c r="L1" s="92"/>
      <c r="M1" s="92"/>
      <c r="N1" s="92"/>
    </row>
    <row r="3" spans="1:14" ht="15.6">
      <c r="A3" s="51" t="s">
        <v>58</v>
      </c>
      <c r="B3" s="373"/>
      <c r="C3" s="373"/>
      <c r="D3" s="373"/>
      <c r="E3" s="373"/>
      <c r="F3" s="373"/>
      <c r="G3" s="373"/>
      <c r="H3" s="373"/>
      <c r="I3" s="374"/>
      <c r="J3" s="92"/>
      <c r="K3" s="81" t="s">
        <v>3</v>
      </c>
      <c r="L3" s="92"/>
      <c r="M3" s="92"/>
      <c r="N3" s="92"/>
    </row>
    <row r="4" spans="1:14">
      <c r="A4" s="375"/>
      <c r="B4" s="376"/>
      <c r="C4" s="376"/>
      <c r="D4" s="376"/>
      <c r="E4" s="376"/>
      <c r="F4" s="376"/>
      <c r="G4" s="376"/>
      <c r="H4" s="376"/>
      <c r="I4" s="377"/>
      <c r="J4" s="92"/>
      <c r="K4" s="92"/>
      <c r="L4" s="92"/>
      <c r="M4" s="92"/>
      <c r="N4" s="92"/>
    </row>
    <row r="5" spans="1:14" ht="15.75" customHeight="1">
      <c r="A5" s="151" t="s">
        <v>59</v>
      </c>
      <c r="B5" s="378"/>
      <c r="C5" s="378"/>
      <c r="D5" s="378"/>
      <c r="E5" s="378"/>
      <c r="F5" s="378"/>
      <c r="G5" s="378"/>
      <c r="H5" s="378"/>
      <c r="I5" s="379"/>
      <c r="J5" s="92"/>
      <c r="K5" s="256" t="s">
        <v>60</v>
      </c>
      <c r="L5" s="256"/>
      <c r="M5" s="256"/>
      <c r="N5" s="256"/>
    </row>
    <row r="6" spans="1:14">
      <c r="A6" s="380"/>
      <c r="B6" s="381"/>
      <c r="C6" s="381"/>
      <c r="D6" s="381"/>
      <c r="E6" s="381"/>
      <c r="F6" s="381"/>
      <c r="G6" s="381"/>
      <c r="H6" s="381"/>
      <c r="I6" s="382"/>
      <c r="J6" s="92"/>
      <c r="K6" s="256"/>
      <c r="L6" s="256"/>
      <c r="M6" s="256"/>
      <c r="N6" s="256"/>
    </row>
    <row r="7" spans="1:14">
      <c r="A7" s="380"/>
      <c r="B7" s="381"/>
      <c r="C7" s="381"/>
      <c r="D7" s="381"/>
      <c r="E7" s="381"/>
      <c r="F7" s="381"/>
      <c r="G7" s="381"/>
      <c r="H7" s="381"/>
      <c r="I7" s="382"/>
      <c r="J7" s="92"/>
      <c r="K7" s="256"/>
      <c r="L7" s="256"/>
      <c r="M7" s="256"/>
      <c r="N7" s="256"/>
    </row>
    <row r="8" spans="1:14" ht="15.75" customHeight="1">
      <c r="A8" s="380"/>
      <c r="B8" s="381"/>
      <c r="C8" s="381"/>
      <c r="D8" s="381"/>
      <c r="E8" s="381"/>
      <c r="F8" s="381"/>
      <c r="G8" s="381"/>
      <c r="H8" s="381"/>
      <c r="I8" s="382"/>
      <c r="J8" s="92"/>
      <c r="K8" s="256"/>
      <c r="L8" s="256"/>
      <c r="M8" s="256"/>
      <c r="N8" s="256"/>
    </row>
    <row r="9" spans="1:14">
      <c r="A9" s="380"/>
      <c r="B9" s="381"/>
      <c r="C9" s="381"/>
      <c r="D9" s="381"/>
      <c r="E9" s="381"/>
      <c r="F9" s="381"/>
      <c r="G9" s="381"/>
      <c r="H9" s="381"/>
      <c r="I9" s="382"/>
      <c r="J9" s="92"/>
      <c r="K9" s="256"/>
      <c r="L9" s="256"/>
      <c r="M9" s="256"/>
      <c r="N9" s="256"/>
    </row>
    <row r="10" spans="1:14">
      <c r="A10" s="380"/>
      <c r="B10" s="381"/>
      <c r="C10" s="381"/>
      <c r="D10" s="381"/>
      <c r="E10" s="381"/>
      <c r="F10" s="381"/>
      <c r="G10" s="381"/>
      <c r="H10" s="381"/>
      <c r="I10" s="382"/>
      <c r="J10" s="92"/>
      <c r="K10" s="256"/>
      <c r="L10" s="256"/>
      <c r="M10" s="256"/>
      <c r="N10" s="256"/>
    </row>
    <row r="11" spans="1:14">
      <c r="A11" s="380"/>
      <c r="B11" s="381"/>
      <c r="C11" s="381"/>
      <c r="D11" s="381"/>
      <c r="E11" s="381"/>
      <c r="F11" s="381"/>
      <c r="G11" s="381"/>
      <c r="H11" s="381"/>
      <c r="I11" s="382"/>
      <c r="J11" s="92"/>
      <c r="K11" s="256"/>
      <c r="L11" s="256"/>
      <c r="M11" s="256"/>
      <c r="N11" s="256"/>
    </row>
    <row r="12" spans="1:14">
      <c r="A12" s="380"/>
      <c r="B12" s="381"/>
      <c r="C12" s="381"/>
      <c r="D12" s="381"/>
      <c r="E12" s="381"/>
      <c r="F12" s="381"/>
      <c r="G12" s="381"/>
      <c r="H12" s="381"/>
      <c r="I12" s="382"/>
      <c r="J12" s="92"/>
      <c r="K12" s="256"/>
      <c r="L12" s="256"/>
      <c r="M12" s="256"/>
      <c r="N12" s="256"/>
    </row>
    <row r="13" spans="1:14">
      <c r="A13" s="380"/>
      <c r="B13" s="381"/>
      <c r="C13" s="381"/>
      <c r="D13" s="381"/>
      <c r="E13" s="381"/>
      <c r="F13" s="381"/>
      <c r="G13" s="381"/>
      <c r="H13" s="381"/>
      <c r="I13" s="382"/>
      <c r="J13" s="92"/>
      <c r="K13" s="256"/>
      <c r="L13" s="256"/>
      <c r="M13" s="256"/>
      <c r="N13" s="256"/>
    </row>
    <row r="14" spans="1:14">
      <c r="A14" s="380"/>
      <c r="B14" s="381"/>
      <c r="C14" s="381"/>
      <c r="D14" s="381"/>
      <c r="E14" s="381"/>
      <c r="F14" s="381"/>
      <c r="G14" s="381"/>
      <c r="H14" s="381"/>
      <c r="I14" s="382"/>
      <c r="J14" s="92"/>
      <c r="K14" s="256"/>
      <c r="L14" s="256"/>
      <c r="M14" s="256"/>
      <c r="N14" s="256"/>
    </row>
    <row r="15" spans="1:14">
      <c r="A15" s="380"/>
      <c r="B15" s="381"/>
      <c r="C15" s="381"/>
      <c r="D15" s="381"/>
      <c r="E15" s="381"/>
      <c r="F15" s="381"/>
      <c r="G15" s="381"/>
      <c r="H15" s="381"/>
      <c r="I15" s="382"/>
      <c r="J15" s="92"/>
      <c r="K15" s="92"/>
      <c r="L15" s="92"/>
      <c r="M15" s="92"/>
      <c r="N15" s="92"/>
    </row>
    <row r="16" spans="1:14">
      <c r="A16" s="380"/>
      <c r="B16" s="381"/>
      <c r="C16" s="381"/>
      <c r="D16" s="381"/>
      <c r="E16" s="381"/>
      <c r="F16" s="381"/>
      <c r="G16" s="381"/>
      <c r="H16" s="381"/>
      <c r="I16" s="382"/>
      <c r="J16" s="92"/>
      <c r="K16" s="92"/>
      <c r="L16" s="92"/>
      <c r="M16" s="92"/>
      <c r="N16" s="92"/>
    </row>
    <row r="17" spans="1:14">
      <c r="A17" s="380"/>
      <c r="B17" s="381"/>
      <c r="C17" s="381"/>
      <c r="D17" s="381"/>
      <c r="E17" s="381"/>
      <c r="F17" s="381"/>
      <c r="G17" s="381"/>
      <c r="H17" s="381"/>
      <c r="I17" s="382"/>
      <c r="J17" s="92"/>
      <c r="K17" s="92"/>
      <c r="L17" s="92"/>
      <c r="M17" s="92"/>
      <c r="N17" s="92"/>
    </row>
    <row r="18" spans="1:14">
      <c r="A18" s="383"/>
      <c r="B18" s="384"/>
      <c r="C18" s="384"/>
      <c r="D18" s="384"/>
      <c r="E18" s="384"/>
      <c r="F18" s="384"/>
      <c r="G18" s="384"/>
      <c r="H18" s="384"/>
      <c r="I18" s="385"/>
      <c r="J18" s="92"/>
      <c r="K18" s="92"/>
      <c r="L18" s="92"/>
      <c r="M18" s="92"/>
      <c r="N18" s="92"/>
    </row>
    <row r="20" spans="1:14">
      <c r="A20" s="51" t="s">
        <v>61</v>
      </c>
      <c r="B20" s="373"/>
      <c r="C20" s="373"/>
      <c r="D20" s="373"/>
      <c r="E20" s="373"/>
      <c r="F20" s="373"/>
      <c r="G20" s="373"/>
      <c r="H20" s="373"/>
      <c r="I20" s="374"/>
      <c r="J20" s="92"/>
      <c r="K20" s="92"/>
      <c r="L20" s="92"/>
      <c r="M20" s="92"/>
      <c r="N20" s="92"/>
    </row>
    <row r="21" spans="1:14">
      <c r="A21" s="375"/>
      <c r="B21" s="376"/>
      <c r="C21" s="376"/>
      <c r="D21" s="376"/>
      <c r="E21" s="376"/>
      <c r="F21" s="376"/>
      <c r="G21" s="376"/>
      <c r="H21" s="376"/>
      <c r="I21" s="377"/>
      <c r="J21" s="92"/>
      <c r="K21" s="92"/>
      <c r="L21" s="92"/>
      <c r="M21" s="92"/>
      <c r="N21" s="92"/>
    </row>
    <row r="22" spans="1:14">
      <c r="A22" s="151" t="s">
        <v>62</v>
      </c>
      <c r="B22" s="386"/>
      <c r="C22" s="386"/>
      <c r="D22" s="386"/>
      <c r="E22" s="386"/>
      <c r="F22" s="386"/>
      <c r="G22" s="386"/>
      <c r="H22" s="386"/>
      <c r="I22" s="387"/>
      <c r="J22" s="92"/>
      <c r="K22" s="256" t="s">
        <v>63</v>
      </c>
      <c r="L22" s="256"/>
      <c r="M22" s="256"/>
      <c r="N22" s="256"/>
    </row>
    <row r="23" spans="1:14">
      <c r="A23" s="388"/>
      <c r="B23" s="389"/>
      <c r="C23" s="389"/>
      <c r="D23" s="389"/>
      <c r="E23" s="389"/>
      <c r="F23" s="389"/>
      <c r="G23" s="389"/>
      <c r="H23" s="389"/>
      <c r="I23" s="390"/>
      <c r="J23" s="92"/>
      <c r="K23" s="256"/>
      <c r="L23" s="256"/>
      <c r="M23" s="256"/>
      <c r="N23" s="256"/>
    </row>
    <row r="24" spans="1:14">
      <c r="A24" s="388"/>
      <c r="B24" s="389"/>
      <c r="C24" s="389"/>
      <c r="D24" s="389"/>
      <c r="E24" s="389"/>
      <c r="F24" s="389"/>
      <c r="G24" s="389"/>
      <c r="H24" s="389"/>
      <c r="I24" s="390"/>
      <c r="J24" s="92"/>
      <c r="K24" s="256"/>
      <c r="L24" s="256"/>
      <c r="M24" s="256"/>
      <c r="N24" s="256"/>
    </row>
    <row r="25" spans="1:14">
      <c r="A25" s="388"/>
      <c r="B25" s="389"/>
      <c r="C25" s="389"/>
      <c r="D25" s="389"/>
      <c r="E25" s="389"/>
      <c r="F25" s="389"/>
      <c r="G25" s="389"/>
      <c r="H25" s="389"/>
      <c r="I25" s="390"/>
      <c r="J25" s="92"/>
      <c r="K25" s="256"/>
      <c r="L25" s="256"/>
      <c r="M25" s="256"/>
      <c r="N25" s="256"/>
    </row>
    <row r="26" spans="1:14">
      <c r="A26" s="388"/>
      <c r="B26" s="389"/>
      <c r="C26" s="389"/>
      <c r="D26" s="389"/>
      <c r="E26" s="389"/>
      <c r="F26" s="389"/>
      <c r="G26" s="389"/>
      <c r="H26" s="389"/>
      <c r="I26" s="390"/>
      <c r="J26" s="92"/>
      <c r="K26" s="256"/>
      <c r="L26" s="256"/>
      <c r="M26" s="256"/>
      <c r="N26" s="256"/>
    </row>
    <row r="27" spans="1:14">
      <c r="A27" s="388"/>
      <c r="B27" s="389"/>
      <c r="C27" s="389"/>
      <c r="D27" s="389"/>
      <c r="E27" s="389"/>
      <c r="F27" s="389"/>
      <c r="G27" s="389"/>
      <c r="H27" s="389"/>
      <c r="I27" s="390"/>
      <c r="J27" s="92"/>
      <c r="K27" s="256"/>
      <c r="L27" s="256"/>
      <c r="M27" s="256"/>
      <c r="N27" s="256"/>
    </row>
    <row r="28" spans="1:14">
      <c r="A28" s="388"/>
      <c r="B28" s="389"/>
      <c r="C28" s="389"/>
      <c r="D28" s="389"/>
      <c r="E28" s="389"/>
      <c r="F28" s="389"/>
      <c r="G28" s="389"/>
      <c r="H28" s="389"/>
      <c r="I28" s="390"/>
      <c r="J28" s="92"/>
      <c r="K28" s="256"/>
      <c r="L28" s="256"/>
      <c r="M28" s="256"/>
      <c r="N28" s="256"/>
    </row>
    <row r="29" spans="1:14">
      <c r="A29" s="388"/>
      <c r="B29" s="389"/>
      <c r="C29" s="389"/>
      <c r="D29" s="389"/>
      <c r="E29" s="389"/>
      <c r="F29" s="389"/>
      <c r="G29" s="389"/>
      <c r="H29" s="389"/>
      <c r="I29" s="390"/>
      <c r="J29" s="92"/>
      <c r="K29" s="256"/>
      <c r="L29" s="256"/>
      <c r="M29" s="256"/>
      <c r="N29" s="256"/>
    </row>
    <row r="30" spans="1:14">
      <c r="A30" s="388"/>
      <c r="B30" s="389"/>
      <c r="C30" s="389"/>
      <c r="D30" s="389"/>
      <c r="E30" s="389"/>
      <c r="F30" s="389"/>
      <c r="G30" s="389"/>
      <c r="H30" s="389"/>
      <c r="I30" s="390"/>
      <c r="J30" s="92"/>
      <c r="K30" s="256"/>
      <c r="L30" s="256"/>
      <c r="M30" s="256"/>
      <c r="N30" s="256"/>
    </row>
    <row r="31" spans="1:14">
      <c r="A31" s="388"/>
      <c r="B31" s="389"/>
      <c r="C31" s="389"/>
      <c r="D31" s="389"/>
      <c r="E31" s="389"/>
      <c r="F31" s="389"/>
      <c r="G31" s="389"/>
      <c r="H31" s="389"/>
      <c r="I31" s="390"/>
      <c r="J31" s="92"/>
      <c r="K31" s="256"/>
      <c r="L31" s="256"/>
      <c r="M31" s="256"/>
      <c r="N31" s="256"/>
    </row>
    <row r="32" spans="1:14">
      <c r="A32" s="388"/>
      <c r="B32" s="389"/>
      <c r="C32" s="389"/>
      <c r="D32" s="389"/>
      <c r="E32" s="389"/>
      <c r="F32" s="389"/>
      <c r="G32" s="389"/>
      <c r="H32" s="389"/>
      <c r="I32" s="390"/>
      <c r="J32" s="92"/>
      <c r="K32" s="92"/>
      <c r="L32" s="92"/>
      <c r="M32" s="92"/>
      <c r="N32" s="92"/>
    </row>
    <row r="33" spans="1:9">
      <c r="A33" s="388"/>
      <c r="B33" s="389"/>
      <c r="C33" s="389"/>
      <c r="D33" s="389"/>
      <c r="E33" s="389"/>
      <c r="F33" s="389"/>
      <c r="G33" s="389"/>
      <c r="H33" s="389"/>
      <c r="I33" s="390"/>
    </row>
    <row r="34" spans="1:9">
      <c r="A34" s="388"/>
      <c r="B34" s="389"/>
      <c r="C34" s="389"/>
      <c r="D34" s="389"/>
      <c r="E34" s="389"/>
      <c r="F34" s="389"/>
      <c r="G34" s="389"/>
      <c r="H34" s="389"/>
      <c r="I34" s="390"/>
    </row>
    <row r="35" spans="1:9">
      <c r="A35" s="388"/>
      <c r="B35" s="389"/>
      <c r="C35" s="389"/>
      <c r="D35" s="389"/>
      <c r="E35" s="389"/>
      <c r="F35" s="389"/>
      <c r="G35" s="389"/>
      <c r="H35" s="389"/>
      <c r="I35" s="390"/>
    </row>
    <row r="36" spans="1:9">
      <c r="A36" s="388"/>
      <c r="B36" s="389"/>
      <c r="C36" s="389"/>
      <c r="D36" s="389"/>
      <c r="E36" s="389"/>
      <c r="F36" s="389"/>
      <c r="G36" s="389"/>
      <c r="H36" s="389"/>
      <c r="I36" s="390"/>
    </row>
    <row r="37" spans="1:9">
      <c r="A37" s="388"/>
      <c r="B37" s="389"/>
      <c r="C37" s="389"/>
      <c r="D37" s="389"/>
      <c r="E37" s="389"/>
      <c r="F37" s="389"/>
      <c r="G37" s="389"/>
      <c r="H37" s="389"/>
      <c r="I37" s="390"/>
    </row>
    <row r="38" spans="1:9">
      <c r="A38" s="388"/>
      <c r="B38" s="389"/>
      <c r="C38" s="389"/>
      <c r="D38" s="389"/>
      <c r="E38" s="389"/>
      <c r="F38" s="389"/>
      <c r="G38" s="389"/>
      <c r="H38" s="389"/>
      <c r="I38" s="390"/>
    </row>
    <row r="39" spans="1:9">
      <c r="A39" s="388"/>
      <c r="B39" s="389"/>
      <c r="C39" s="389"/>
      <c r="D39" s="389"/>
      <c r="E39" s="389"/>
      <c r="F39" s="389"/>
      <c r="G39" s="389"/>
      <c r="H39" s="389"/>
      <c r="I39" s="390"/>
    </row>
    <row r="40" spans="1:9" ht="14.25" customHeight="1">
      <c r="A40" s="388"/>
      <c r="B40" s="389"/>
      <c r="C40" s="389"/>
      <c r="D40" s="389"/>
      <c r="E40" s="389"/>
      <c r="F40" s="389"/>
      <c r="G40" s="389"/>
      <c r="H40" s="389"/>
      <c r="I40" s="390"/>
    </row>
    <row r="41" spans="1:9">
      <c r="A41" s="388"/>
      <c r="B41" s="389"/>
      <c r="C41" s="389"/>
      <c r="D41" s="389"/>
      <c r="E41" s="389"/>
      <c r="F41" s="389"/>
      <c r="G41" s="389"/>
      <c r="H41" s="389"/>
      <c r="I41" s="390"/>
    </row>
    <row r="42" spans="1:9">
      <c r="A42" s="388"/>
      <c r="B42" s="389"/>
      <c r="C42" s="389"/>
      <c r="D42" s="389"/>
      <c r="E42" s="389"/>
      <c r="F42" s="389"/>
      <c r="G42" s="389"/>
      <c r="H42" s="389"/>
      <c r="I42" s="390"/>
    </row>
    <row r="43" spans="1:9">
      <c r="A43" s="388"/>
      <c r="B43" s="389"/>
      <c r="C43" s="389"/>
      <c r="D43" s="389"/>
      <c r="E43" s="389"/>
      <c r="F43" s="389"/>
      <c r="G43" s="389"/>
      <c r="H43" s="389"/>
      <c r="I43" s="390"/>
    </row>
    <row r="44" spans="1:9">
      <c r="A44" s="388"/>
      <c r="B44" s="389"/>
      <c r="C44" s="389"/>
      <c r="D44" s="389"/>
      <c r="E44" s="389"/>
      <c r="F44" s="389"/>
      <c r="G44" s="389"/>
      <c r="H44" s="389"/>
      <c r="I44" s="390"/>
    </row>
    <row r="45" spans="1:9">
      <c r="A45" s="388"/>
      <c r="B45" s="389"/>
      <c r="C45" s="389"/>
      <c r="D45" s="389"/>
      <c r="E45" s="389"/>
      <c r="F45" s="389"/>
      <c r="G45" s="389"/>
      <c r="H45" s="389"/>
      <c r="I45" s="390"/>
    </row>
    <row r="46" spans="1:9">
      <c r="A46" s="388"/>
      <c r="B46" s="389"/>
      <c r="C46" s="389"/>
      <c r="D46" s="389"/>
      <c r="E46" s="389"/>
      <c r="F46" s="389"/>
      <c r="G46" s="389"/>
      <c r="H46" s="389"/>
      <c r="I46" s="390"/>
    </row>
    <row r="47" spans="1:9">
      <c r="A47" s="388"/>
      <c r="B47" s="389"/>
      <c r="C47" s="389"/>
      <c r="D47" s="389"/>
      <c r="E47" s="389"/>
      <c r="F47" s="389"/>
      <c r="G47" s="389"/>
      <c r="H47" s="389"/>
      <c r="I47" s="390"/>
    </row>
    <row r="48" spans="1:9">
      <c r="A48" s="388"/>
      <c r="B48" s="389"/>
      <c r="C48" s="389"/>
      <c r="D48" s="389"/>
      <c r="E48" s="389"/>
      <c r="F48" s="389"/>
      <c r="G48" s="389"/>
      <c r="H48" s="389"/>
      <c r="I48" s="390"/>
    </row>
    <row r="49" spans="1:9">
      <c r="A49" s="388"/>
      <c r="B49" s="389"/>
      <c r="C49" s="389"/>
      <c r="D49" s="389"/>
      <c r="E49" s="389"/>
      <c r="F49" s="389"/>
      <c r="G49" s="389"/>
      <c r="H49" s="389"/>
      <c r="I49" s="390"/>
    </row>
    <row r="50" spans="1:9">
      <c r="A50" s="388"/>
      <c r="B50" s="389"/>
      <c r="C50" s="389"/>
      <c r="D50" s="389"/>
      <c r="E50" s="389"/>
      <c r="F50" s="389"/>
      <c r="G50" s="389"/>
      <c r="H50" s="389"/>
      <c r="I50" s="390"/>
    </row>
    <row r="51" spans="1:9">
      <c r="A51" s="388"/>
      <c r="B51" s="389"/>
      <c r="C51" s="389"/>
      <c r="D51" s="389"/>
      <c r="E51" s="389"/>
      <c r="F51" s="389"/>
      <c r="G51" s="389"/>
      <c r="H51" s="389"/>
      <c r="I51" s="390"/>
    </row>
    <row r="52" spans="1:9">
      <c r="A52" s="388"/>
      <c r="B52" s="389"/>
      <c r="C52" s="389"/>
      <c r="D52" s="389"/>
      <c r="E52" s="389"/>
      <c r="F52" s="389"/>
      <c r="G52" s="389"/>
      <c r="H52" s="389"/>
      <c r="I52" s="390"/>
    </row>
    <row r="53" spans="1:9">
      <c r="A53" s="388"/>
      <c r="B53" s="389"/>
      <c r="C53" s="389"/>
      <c r="D53" s="389"/>
      <c r="E53" s="389"/>
      <c r="F53" s="389"/>
      <c r="G53" s="389"/>
      <c r="H53" s="389"/>
      <c r="I53" s="390"/>
    </row>
    <row r="54" spans="1:9">
      <c r="A54" s="391"/>
      <c r="B54" s="392"/>
      <c r="C54" s="392"/>
      <c r="D54" s="392"/>
      <c r="E54" s="392"/>
      <c r="F54" s="392"/>
      <c r="G54" s="392"/>
      <c r="H54" s="392"/>
      <c r="I54" s="393"/>
    </row>
    <row r="66" spans="6:6">
      <c r="F66" s="3"/>
    </row>
  </sheetData>
  <mergeCells count="4">
    <mergeCell ref="A5:I18"/>
    <mergeCell ref="A22:I54"/>
    <mergeCell ref="K5:N14"/>
    <mergeCell ref="K22:N31"/>
  </mergeCells>
  <pageMargins left="0.7" right="0.7" top="0.75" bottom="0.75" header="0.3" footer="0.3"/>
  <pageSetup paperSize="9" scale="87" orientation="portrait" r:id="rId1"/>
  <headerFooter scaleWithDoc="0">
    <oddFooter>&amp;C&amp;"Arial,Regular"Page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sheetPr>
  <dimension ref="A1:L75"/>
  <sheetViews>
    <sheetView topLeftCell="A27" workbookViewId="0">
      <selection activeCell="A31" sqref="A31:G36"/>
    </sheetView>
  </sheetViews>
  <sheetFormatPr defaultColWidth="9.28515625" defaultRowHeight="15"/>
  <cols>
    <col min="1" max="1" width="28.42578125" style="2" customWidth="1"/>
    <col min="2" max="2" width="8.28515625" style="12" customWidth="1"/>
    <col min="3" max="3" width="9.7109375" style="12" bestFit="1" customWidth="1"/>
    <col min="4" max="5" width="9.7109375" style="12" customWidth="1"/>
    <col min="6" max="6" width="10.5703125" style="12" customWidth="1"/>
    <col min="7" max="7" width="11.28515625" style="15" customWidth="1"/>
    <col min="8" max="8" width="10.140625" style="16" customWidth="1"/>
    <col min="9" max="10" width="9.28515625" style="2"/>
    <col min="11" max="11" width="38.42578125" style="2" customWidth="1"/>
    <col min="12" max="16384" width="9.28515625" style="2"/>
  </cols>
  <sheetData>
    <row r="1" spans="1:11">
      <c r="A1" s="92" t="str">
        <f>+'Cover Page'!$B$29</f>
        <v>Annual Performance Report 2022</v>
      </c>
      <c r="B1" s="92"/>
      <c r="C1" s="92"/>
      <c r="D1" s="92"/>
      <c r="E1" s="92" t="str">
        <f>+'Cover Page'!$B$33</f>
        <v>Baddesley EfW Facility</v>
      </c>
      <c r="F1" s="92"/>
      <c r="G1" s="92"/>
      <c r="H1" s="92"/>
      <c r="I1" s="92"/>
      <c r="J1" s="92"/>
      <c r="K1" s="92"/>
    </row>
    <row r="3" spans="1:11" ht="15.6">
      <c r="A3" s="1" t="s">
        <v>33</v>
      </c>
      <c r="B3" s="394"/>
      <c r="C3" s="394"/>
      <c r="D3" s="394"/>
      <c r="E3" s="394"/>
      <c r="F3" s="394"/>
      <c r="H3" s="395"/>
      <c r="I3" s="92"/>
      <c r="J3" s="92"/>
      <c r="K3" s="81" t="s">
        <v>3</v>
      </c>
    </row>
    <row r="4" spans="1:11">
      <c r="A4" s="18" t="s">
        <v>64</v>
      </c>
      <c r="B4" s="396">
        <v>130000</v>
      </c>
      <c r="C4" s="396"/>
      <c r="D4" s="20" t="s">
        <v>65</v>
      </c>
      <c r="E4" s="19"/>
      <c r="F4" s="20"/>
      <c r="G4" s="19">
        <v>10</v>
      </c>
      <c r="H4" s="70" t="s">
        <v>66</v>
      </c>
      <c r="I4" s="92"/>
      <c r="J4" s="92"/>
      <c r="K4" s="17" t="s">
        <v>67</v>
      </c>
    </row>
    <row r="5" spans="1:11">
      <c r="A5" s="21" t="s">
        <v>68</v>
      </c>
      <c r="B5" s="22">
        <v>1</v>
      </c>
      <c r="C5" s="23"/>
      <c r="D5" s="23" t="s">
        <v>69</v>
      </c>
      <c r="E5" s="23"/>
      <c r="F5" s="24">
        <v>1</v>
      </c>
      <c r="G5" s="25"/>
      <c r="H5" s="26"/>
      <c r="I5" s="92"/>
      <c r="J5" s="92"/>
      <c r="K5" s="17" t="s">
        <v>70</v>
      </c>
    </row>
    <row r="6" spans="1:11">
      <c r="A6" s="3"/>
      <c r="B6" s="394"/>
      <c r="C6" s="394"/>
      <c r="D6" s="394"/>
      <c r="E6" s="394"/>
      <c r="F6" s="394"/>
      <c r="H6" s="395"/>
      <c r="I6" s="92"/>
      <c r="J6" s="92"/>
      <c r="K6" s="152" t="s">
        <v>71</v>
      </c>
    </row>
    <row r="7" spans="1:11">
      <c r="A7" s="9" t="s">
        <v>72</v>
      </c>
      <c r="B7" s="397" t="s">
        <v>73</v>
      </c>
      <c r="C7" s="398" t="s">
        <v>74</v>
      </c>
      <c r="D7" s="398" t="s">
        <v>75</v>
      </c>
      <c r="E7" s="398" t="s">
        <v>76</v>
      </c>
      <c r="F7" s="398" t="s">
        <v>77</v>
      </c>
      <c r="G7" s="27" t="s">
        <v>78</v>
      </c>
      <c r="H7" s="128" t="s">
        <v>79</v>
      </c>
      <c r="I7" s="92"/>
      <c r="J7" s="92"/>
      <c r="K7" s="152"/>
    </row>
    <row r="8" spans="1:11" ht="15.75" customHeight="1">
      <c r="A8" s="399" t="s">
        <v>80</v>
      </c>
      <c r="B8" s="400" t="s">
        <v>81</v>
      </c>
      <c r="C8" s="401"/>
      <c r="D8" s="401"/>
      <c r="E8" s="401"/>
      <c r="F8" s="401">
        <v>0</v>
      </c>
      <c r="G8" s="114">
        <f>SUM(C8:F8)</f>
        <v>0</v>
      </c>
      <c r="H8" s="402" t="str">
        <f t="shared" ref="H8:H14" si="0">IF(G8&gt;0,G8/$G$15,"-")</f>
        <v>-</v>
      </c>
      <c r="I8" s="92"/>
      <c r="J8" s="92"/>
      <c r="K8" s="153" t="s">
        <v>82</v>
      </c>
    </row>
    <row r="9" spans="1:11">
      <c r="A9" s="403" t="s">
        <v>83</v>
      </c>
      <c r="B9" s="404"/>
      <c r="C9" s="405"/>
      <c r="D9" s="405"/>
      <c r="E9" s="405"/>
      <c r="F9" s="405">
        <v>0</v>
      </c>
      <c r="G9" s="115">
        <f t="shared" ref="G9:G14" si="1">SUM(C9:F9)</f>
        <v>0</v>
      </c>
      <c r="H9" s="406" t="str">
        <f t="shared" si="0"/>
        <v>-</v>
      </c>
      <c r="I9" s="92"/>
      <c r="J9" s="92"/>
      <c r="K9" s="153"/>
    </row>
    <row r="10" spans="1:11">
      <c r="A10" s="403" t="s">
        <v>84</v>
      </c>
      <c r="B10" s="404"/>
      <c r="C10" s="405"/>
      <c r="D10" s="405"/>
      <c r="E10" s="405"/>
      <c r="F10" s="405">
        <v>0</v>
      </c>
      <c r="G10" s="115">
        <f t="shared" si="1"/>
        <v>0</v>
      </c>
      <c r="H10" s="406" t="str">
        <f t="shared" si="0"/>
        <v>-</v>
      </c>
      <c r="I10" s="92"/>
      <c r="J10" s="92"/>
      <c r="K10" s="153"/>
    </row>
    <row r="11" spans="1:11">
      <c r="A11" s="403" t="s">
        <v>85</v>
      </c>
      <c r="B11" s="404"/>
      <c r="C11" s="405"/>
      <c r="D11" s="405"/>
      <c r="E11" s="405"/>
      <c r="F11" s="405">
        <v>0</v>
      </c>
      <c r="G11" s="115">
        <f t="shared" si="1"/>
        <v>0</v>
      </c>
      <c r="H11" s="406" t="str">
        <f t="shared" si="0"/>
        <v>-</v>
      </c>
      <c r="I11" s="92"/>
      <c r="J11" s="92"/>
      <c r="K11" s="153"/>
    </row>
    <row r="12" spans="1:11">
      <c r="A12" s="403" t="s">
        <v>86</v>
      </c>
      <c r="B12" s="404"/>
      <c r="C12" s="405"/>
      <c r="D12" s="405"/>
      <c r="E12" s="405"/>
      <c r="F12" s="405">
        <v>0</v>
      </c>
      <c r="G12" s="115">
        <f t="shared" si="1"/>
        <v>0</v>
      </c>
      <c r="H12" s="406" t="str">
        <f t="shared" si="0"/>
        <v>-</v>
      </c>
      <c r="I12" s="92"/>
      <c r="J12" s="92"/>
      <c r="K12" s="153"/>
    </row>
    <row r="13" spans="1:11">
      <c r="A13" s="403" t="s">
        <v>87</v>
      </c>
      <c r="B13" s="404"/>
      <c r="C13" s="405"/>
      <c r="D13" s="405"/>
      <c r="E13" s="405"/>
      <c r="F13" s="405">
        <v>0</v>
      </c>
      <c r="G13" s="115">
        <f t="shared" ref="G13" si="2">SUM(C13:F13)</f>
        <v>0</v>
      </c>
      <c r="H13" s="406" t="str">
        <f t="shared" si="0"/>
        <v>-</v>
      </c>
      <c r="I13" s="92"/>
      <c r="J13" s="92"/>
      <c r="K13" s="153"/>
    </row>
    <row r="14" spans="1:11">
      <c r="A14" s="407" t="s">
        <v>88</v>
      </c>
      <c r="B14" s="404"/>
      <c r="C14" s="408">
        <v>19124.22</v>
      </c>
      <c r="D14" s="408">
        <v>18679.770000000008</v>
      </c>
      <c r="E14" s="408">
        <v>22317.149999999987</v>
      </c>
      <c r="F14" s="408">
        <v>13869.42</v>
      </c>
      <c r="G14" s="89">
        <f t="shared" si="1"/>
        <v>73990.559999999998</v>
      </c>
      <c r="H14" s="409">
        <f t="shared" si="0"/>
        <v>1</v>
      </c>
      <c r="I14" s="92"/>
      <c r="J14" s="92"/>
      <c r="K14" s="153"/>
    </row>
    <row r="15" spans="1:11">
      <c r="A15" s="90" t="s">
        <v>89</v>
      </c>
      <c r="B15" s="404"/>
      <c r="C15" s="89">
        <f>SUM(C8:C14)</f>
        <v>19124.22</v>
      </c>
      <c r="D15" s="89">
        <f>SUM(D8:D14)</f>
        <v>18679.770000000008</v>
      </c>
      <c r="E15" s="89">
        <f>SUM(E8:E14)</f>
        <v>22317.149999999987</v>
      </c>
      <c r="F15" s="89">
        <f>SUM(F8:F14)</f>
        <v>13869.42</v>
      </c>
      <c r="G15" s="89">
        <f>SUM(G8:G14)</f>
        <v>73990.559999999998</v>
      </c>
      <c r="H15" s="410">
        <v>1</v>
      </c>
      <c r="I15" s="92"/>
      <c r="J15" s="92"/>
      <c r="K15" s="153"/>
    </row>
    <row r="16" spans="1:11">
      <c r="A16" s="407" t="s">
        <v>90</v>
      </c>
      <c r="B16" s="404"/>
      <c r="C16" s="411"/>
      <c r="D16" s="411"/>
      <c r="E16" s="411"/>
      <c r="F16" s="411">
        <v>0</v>
      </c>
      <c r="G16" s="89">
        <f t="shared" ref="G16" si="3">SUM(C16:F16)</f>
        <v>0</v>
      </c>
      <c r="H16" s="409" t="str">
        <f t="shared" ref="H16" si="4">IF(G16&gt;0,G16/$G$15,"-")</f>
        <v>-</v>
      </c>
      <c r="I16" s="92"/>
      <c r="J16" s="92"/>
      <c r="K16" s="153"/>
    </row>
    <row r="17" spans="1:12">
      <c r="A17" s="407" t="s">
        <v>91</v>
      </c>
      <c r="B17" s="404"/>
      <c r="C17" s="411"/>
      <c r="D17" s="411"/>
      <c r="E17" s="411"/>
      <c r="F17" s="411">
        <v>0</v>
      </c>
      <c r="G17" s="89">
        <f t="shared" ref="G17" si="5">SUM(C17:F17)</f>
        <v>0</v>
      </c>
      <c r="H17" s="409" t="str">
        <f>IF(G17&gt;0,G17/$G$15,"-")</f>
        <v>-</v>
      </c>
      <c r="I17" s="92"/>
      <c r="J17" s="92"/>
      <c r="K17" s="153"/>
      <c r="L17" s="92"/>
    </row>
    <row r="18" spans="1:12">
      <c r="A18" s="91" t="s">
        <v>92</v>
      </c>
      <c r="B18" s="412"/>
      <c r="C18" s="117">
        <f>C15-SUM(C16:C17)</f>
        <v>19124.22</v>
      </c>
      <c r="D18" s="117">
        <f t="shared" ref="D18:F18" si="6">D15-SUM(D16:D17)</f>
        <v>18679.770000000008</v>
      </c>
      <c r="E18" s="117">
        <f t="shared" si="6"/>
        <v>22317.149999999987</v>
      </c>
      <c r="F18" s="117">
        <f t="shared" si="6"/>
        <v>13869.42</v>
      </c>
      <c r="G18" s="30">
        <f>SUM(C18:F18)</f>
        <v>73990.559999999998</v>
      </c>
      <c r="H18" s="413">
        <f>IF(G18&gt;0,G18/$G$15,"-")</f>
        <v>1</v>
      </c>
      <c r="I18" s="92"/>
      <c r="J18" s="92"/>
      <c r="K18" s="153"/>
      <c r="L18" s="92"/>
    </row>
    <row r="19" spans="1:12">
      <c r="A19" s="3"/>
      <c r="B19" s="394"/>
      <c r="C19" s="395"/>
      <c r="D19" s="395"/>
      <c r="E19" s="395"/>
      <c r="F19" s="395"/>
      <c r="G19" s="31"/>
      <c r="H19" s="395"/>
      <c r="I19" s="92"/>
      <c r="J19" s="92"/>
      <c r="K19" s="153"/>
      <c r="L19" s="92"/>
    </row>
    <row r="20" spans="1:12">
      <c r="A20" s="9" t="s">
        <v>93</v>
      </c>
      <c r="B20" s="397" t="s">
        <v>73</v>
      </c>
      <c r="C20" s="414" t="s">
        <v>74</v>
      </c>
      <c r="D20" s="414" t="s">
        <v>75</v>
      </c>
      <c r="E20" s="414" t="s">
        <v>76</v>
      </c>
      <c r="F20" s="414" t="s">
        <v>77</v>
      </c>
      <c r="G20" s="32" t="s">
        <v>78</v>
      </c>
      <c r="H20" s="129" t="s">
        <v>94</v>
      </c>
      <c r="I20" s="92"/>
      <c r="J20" s="92"/>
      <c r="K20" s="153"/>
      <c r="L20" s="92"/>
    </row>
    <row r="21" spans="1:12" ht="15" customHeight="1">
      <c r="A21" s="415" t="s">
        <v>95</v>
      </c>
      <c r="B21" s="400" t="s">
        <v>96</v>
      </c>
      <c r="C21" s="416">
        <f>16331609/1000</f>
        <v>16331.609</v>
      </c>
      <c r="D21" s="416">
        <v>14942</v>
      </c>
      <c r="E21" s="416">
        <v>19261</v>
      </c>
      <c r="F21" s="416">
        <v>11865</v>
      </c>
      <c r="G21" s="28">
        <f t="shared" ref="G21:G24" si="7">SUM(C21:F21)</f>
        <v>62399.608999999997</v>
      </c>
      <c r="H21" s="417">
        <f>IF(G21&gt;0,G21*1000/$G$18,"-")</f>
        <v>843.34554299899878</v>
      </c>
      <c r="I21" s="92"/>
      <c r="J21" s="92"/>
      <c r="K21" s="153"/>
      <c r="L21" s="92"/>
    </row>
    <row r="22" spans="1:12">
      <c r="A22" s="93" t="s">
        <v>97</v>
      </c>
      <c r="B22" s="404"/>
      <c r="C22" s="418">
        <v>14256.861000000001</v>
      </c>
      <c r="D22" s="418">
        <v>13094.519</v>
      </c>
      <c r="E22" s="418">
        <v>16790.253000000001</v>
      </c>
      <c r="F22" s="418">
        <v>10259.245999999999</v>
      </c>
      <c r="G22" s="29">
        <f>SUM(C22:F22)</f>
        <v>54400.879000000001</v>
      </c>
      <c r="H22" s="419">
        <f>IF(G22&gt;0,G22*1000/$G$18,"-")</f>
        <v>735.24080639476176</v>
      </c>
      <c r="I22" s="92"/>
      <c r="J22" s="92"/>
      <c r="K22" s="92"/>
      <c r="L22" s="92"/>
    </row>
    <row r="23" spans="1:12">
      <c r="A23" s="93" t="s">
        <v>98</v>
      </c>
      <c r="B23" s="404"/>
      <c r="C23" s="130">
        <v>2158</v>
      </c>
      <c r="D23" s="130">
        <v>1939</v>
      </c>
      <c r="E23" s="130">
        <v>2480</v>
      </c>
      <c r="F23" s="130">
        <v>1858</v>
      </c>
      <c r="G23" s="29">
        <f>SUM(C23:F23)</f>
        <v>8435</v>
      </c>
      <c r="H23" s="419">
        <f>IF(G23&gt;0,G23*1000/$G$18,"-")</f>
        <v>114.00102932049711</v>
      </c>
      <c r="I23" s="92"/>
      <c r="J23" s="92"/>
      <c r="K23" s="92"/>
      <c r="L23" s="92"/>
    </row>
    <row r="24" spans="1:12">
      <c r="A24" s="93" t="s">
        <v>99</v>
      </c>
      <c r="B24" s="404"/>
      <c r="C24" s="418">
        <v>172.65299999999999</v>
      </c>
      <c r="D24" s="418">
        <v>190.24199999999999</v>
      </c>
      <c r="E24" s="418">
        <v>140.79400000000001</v>
      </c>
      <c r="F24" s="418">
        <v>317.04700000000003</v>
      </c>
      <c r="G24" s="29">
        <f t="shared" si="7"/>
        <v>820.73599999999999</v>
      </c>
      <c r="H24" s="419">
        <f>IF(G24&gt;0,G24*1000/$G$18,"-")</f>
        <v>11.092442062879373</v>
      </c>
      <c r="I24" s="92"/>
      <c r="J24" s="92"/>
      <c r="K24" s="92"/>
      <c r="L24" s="92"/>
    </row>
    <row r="25" spans="1:12">
      <c r="A25" s="93" t="s">
        <v>100</v>
      </c>
      <c r="B25" s="95" t="s">
        <v>79</v>
      </c>
      <c r="C25" s="420">
        <f>IF(C21&gt;0,1-C22/(C21+C24),"-")</f>
        <v>0.1361709478436538</v>
      </c>
      <c r="D25" s="420">
        <f>IF(D21&gt;0,1-D22/(D21+D24),"-")</f>
        <v>0.13466101057596092</v>
      </c>
      <c r="E25" s="420">
        <f>IF(E21&gt;0,1-E22/(E21+E24),"-")</f>
        <v>0.13460306814926504</v>
      </c>
      <c r="F25" s="420">
        <f>IF(F21&gt;0,1-F22/(F21+F24),"-")</f>
        <v>0.15783890835423642</v>
      </c>
      <c r="G25" s="420">
        <f>IF(G21&gt;0,1-G22/(G21+G24),"-")</f>
        <v>0.13950360441721721</v>
      </c>
      <c r="H25" s="419"/>
      <c r="I25" s="92"/>
      <c r="J25" s="92"/>
      <c r="K25" s="92"/>
      <c r="L25" s="92"/>
    </row>
    <row r="26" spans="1:12">
      <c r="A26" s="421" t="s">
        <v>101</v>
      </c>
      <c r="B26" s="422" t="s">
        <v>96</v>
      </c>
      <c r="C26" s="423"/>
      <c r="D26" s="423"/>
      <c r="E26" s="423"/>
      <c r="F26" s="423">
        <v>0</v>
      </c>
      <c r="G26" s="29">
        <f t="shared" ref="G26:G27" si="8">SUM(C26:F26)</f>
        <v>0</v>
      </c>
      <c r="H26" s="419" t="str">
        <f>IF(G26&gt;0,G26*1000/$G$18,"-")</f>
        <v>-</v>
      </c>
      <c r="I26" s="92"/>
      <c r="J26" s="92"/>
      <c r="K26" s="92"/>
      <c r="L26" s="92"/>
    </row>
    <row r="27" spans="1:12">
      <c r="A27" s="421" t="s">
        <v>102</v>
      </c>
      <c r="B27" s="422"/>
      <c r="C27" s="423"/>
      <c r="D27" s="423"/>
      <c r="E27" s="423"/>
      <c r="F27" s="423">
        <v>0</v>
      </c>
      <c r="G27" s="29">
        <f t="shared" si="8"/>
        <v>0</v>
      </c>
      <c r="H27" s="419" t="str">
        <f>IF(G27&gt;0,G27*1000/$G$18,"-")</f>
        <v>-</v>
      </c>
      <c r="I27" s="92"/>
      <c r="J27" s="92"/>
      <c r="K27" s="17"/>
      <c r="L27" s="17"/>
    </row>
    <row r="28" spans="1:12">
      <c r="A28" s="424" t="s">
        <v>103</v>
      </c>
      <c r="B28" s="425"/>
      <c r="C28" s="426"/>
      <c r="D28" s="426"/>
      <c r="E28" s="426"/>
      <c r="F28" s="426"/>
      <c r="G28" s="427" t="s">
        <v>104</v>
      </c>
      <c r="H28" s="428"/>
      <c r="I28" s="92"/>
      <c r="J28" s="92"/>
      <c r="K28" s="92"/>
      <c r="L28" s="17"/>
    </row>
    <row r="29" spans="1:12">
      <c r="A29" s="3"/>
      <c r="B29" s="394"/>
      <c r="C29" s="395"/>
      <c r="D29" s="395"/>
      <c r="E29" s="395"/>
      <c r="F29" s="395"/>
      <c r="G29" s="31"/>
      <c r="H29" s="395"/>
      <c r="I29" s="92"/>
      <c r="J29" s="92"/>
      <c r="K29" s="92"/>
      <c r="L29" s="17"/>
    </row>
    <row r="30" spans="1:12">
      <c r="A30" s="9" t="s">
        <v>105</v>
      </c>
      <c r="B30" s="429" t="s">
        <v>73</v>
      </c>
      <c r="C30" s="414" t="s">
        <v>74</v>
      </c>
      <c r="D30" s="414" t="s">
        <v>75</v>
      </c>
      <c r="E30" s="414" t="s">
        <v>76</v>
      </c>
      <c r="F30" s="414" t="s">
        <v>77</v>
      </c>
      <c r="G30" s="32" t="s">
        <v>78</v>
      </c>
      <c r="H30" s="430" t="s">
        <v>106</v>
      </c>
      <c r="I30" s="92"/>
      <c r="J30" s="92"/>
      <c r="K30" s="92"/>
      <c r="L30" s="17"/>
    </row>
    <row r="31" spans="1:12" ht="15" customHeight="1">
      <c r="A31" s="415" t="s">
        <v>107</v>
      </c>
      <c r="B31" s="400" t="s">
        <v>81</v>
      </c>
      <c r="C31" s="431">
        <v>804</v>
      </c>
      <c r="D31" s="431">
        <v>787.4</v>
      </c>
      <c r="E31" s="431">
        <v>827.96</v>
      </c>
      <c r="F31" s="431">
        <v>570.44000000000005</v>
      </c>
      <c r="G31" s="28">
        <f t="shared" ref="G31:G32" si="9">SUM(C31:F31)</f>
        <v>2989.8</v>
      </c>
      <c r="H31" s="432">
        <f>IF(G31&gt;0,G31/$G$18,"-")</f>
        <v>4.0407857434786282E-2</v>
      </c>
      <c r="I31" s="92"/>
      <c r="J31" s="92"/>
      <c r="K31" s="17"/>
      <c r="L31" s="17"/>
    </row>
    <row r="32" spans="1:12" ht="15" customHeight="1">
      <c r="A32" s="93" t="s">
        <v>108</v>
      </c>
      <c r="B32" s="404"/>
      <c r="C32" s="418">
        <v>3367</v>
      </c>
      <c r="D32" s="418">
        <v>3982.34</v>
      </c>
      <c r="E32" s="418">
        <v>4534.26</v>
      </c>
      <c r="F32" s="418">
        <v>2692.82</v>
      </c>
      <c r="G32" s="29">
        <f t="shared" si="9"/>
        <v>14576.42</v>
      </c>
      <c r="H32" s="409">
        <f t="shared" ref="H32:H36" si="10">IF(G32&gt;0,G32/$G$18,"-")</f>
        <v>0.19700377994165744</v>
      </c>
      <c r="I32" s="92"/>
      <c r="J32" s="92"/>
      <c r="K32" s="17"/>
      <c r="L32" s="17"/>
    </row>
    <row r="33" spans="1:8" ht="15" customHeight="1">
      <c r="A33" s="93" t="s">
        <v>109</v>
      </c>
      <c r="B33" s="404"/>
      <c r="C33" s="418">
        <v>77</v>
      </c>
      <c r="D33" s="418">
        <v>102.96</v>
      </c>
      <c r="E33" s="418">
        <v>130.34</v>
      </c>
      <c r="F33" s="418">
        <v>101.28</v>
      </c>
      <c r="G33" s="29">
        <f t="shared" ref="G33:G36" si="11">SUM(C33:F33)</f>
        <v>411.57999999999993</v>
      </c>
      <c r="H33" s="409">
        <f t="shared" si="10"/>
        <v>5.5626014994345219E-3</v>
      </c>
    </row>
    <row r="34" spans="1:8">
      <c r="A34" s="116" t="s">
        <v>110</v>
      </c>
      <c r="B34" s="404"/>
      <c r="C34" s="418">
        <v>347</v>
      </c>
      <c r="D34" s="418">
        <v>330.2</v>
      </c>
      <c r="E34" s="418">
        <v>426.4</v>
      </c>
      <c r="F34" s="418">
        <v>315.45999999999998</v>
      </c>
      <c r="G34" s="29">
        <f t="shared" ref="G34" si="12">SUM(C34:F34)</f>
        <v>1419.06</v>
      </c>
      <c r="H34" s="409">
        <f t="shared" si="10"/>
        <v>1.9178933096330127E-2</v>
      </c>
    </row>
    <row r="35" spans="1:8">
      <c r="A35" s="433"/>
      <c r="B35" s="404"/>
      <c r="C35" s="423">
        <v>0</v>
      </c>
      <c r="D35" s="423">
        <v>0</v>
      </c>
      <c r="E35" s="423">
        <v>0</v>
      </c>
      <c r="F35" s="423">
        <v>0</v>
      </c>
      <c r="G35" s="29">
        <f t="shared" si="11"/>
        <v>0</v>
      </c>
      <c r="H35" s="409" t="str">
        <f t="shared" si="10"/>
        <v>-</v>
      </c>
    </row>
    <row r="36" spans="1:8">
      <c r="A36" s="434"/>
      <c r="B36" s="435"/>
      <c r="C36" s="436">
        <v>0</v>
      </c>
      <c r="D36" s="436">
        <v>0</v>
      </c>
      <c r="E36" s="436">
        <v>0</v>
      </c>
      <c r="F36" s="436">
        <v>0</v>
      </c>
      <c r="G36" s="30">
        <f t="shared" si="11"/>
        <v>0</v>
      </c>
      <c r="H36" s="413" t="str">
        <f t="shared" si="10"/>
        <v>-</v>
      </c>
    </row>
    <row r="37" spans="1:8">
      <c r="A37" s="394"/>
      <c r="B37" s="394"/>
      <c r="C37" s="395"/>
      <c r="D37" s="395"/>
      <c r="E37" s="395"/>
      <c r="F37" s="395"/>
      <c r="G37" s="31"/>
      <c r="H37" s="395"/>
    </row>
    <row r="38" spans="1:8">
      <c r="A38" s="9" t="s">
        <v>111</v>
      </c>
      <c r="B38" s="437" t="s">
        <v>73</v>
      </c>
      <c r="C38" s="398" t="s">
        <v>74</v>
      </c>
      <c r="D38" s="398" t="s">
        <v>75</v>
      </c>
      <c r="E38" s="398" t="s">
        <v>76</v>
      </c>
      <c r="F38" s="398" t="s">
        <v>77</v>
      </c>
      <c r="G38" s="27" t="s">
        <v>78</v>
      </c>
      <c r="H38" s="128" t="s">
        <v>112</v>
      </c>
    </row>
    <row r="39" spans="1:8" ht="15.6" customHeight="1">
      <c r="A39" s="415" t="s">
        <v>113</v>
      </c>
      <c r="B39" s="95" t="s">
        <v>114</v>
      </c>
      <c r="C39" s="416">
        <v>23187</v>
      </c>
      <c r="D39" s="416">
        <v>37892</v>
      </c>
      <c r="E39" s="416">
        <v>57735</v>
      </c>
      <c r="F39" s="416">
        <v>19073</v>
      </c>
      <c r="G39" s="28">
        <f t="shared" ref="G39:G47" si="13">SUM(C39:F39)</f>
        <v>137887</v>
      </c>
      <c r="H39" s="438">
        <f>IF(G39&gt;0,G39/$G$18,"-")</f>
        <v>1.8635755696402352</v>
      </c>
    </row>
    <row r="40" spans="1:8">
      <c r="A40" s="93" t="s">
        <v>115</v>
      </c>
      <c r="B40" s="95" t="s">
        <v>114</v>
      </c>
      <c r="C40" s="418"/>
      <c r="D40" s="418"/>
      <c r="E40" s="418"/>
      <c r="F40" s="418"/>
      <c r="G40" s="29">
        <f t="shared" si="13"/>
        <v>0</v>
      </c>
      <c r="H40" s="438" t="str">
        <f t="shared" ref="H40:H45" si="14">IF(G40&gt;0,G40/$G$18,"-")</f>
        <v>-</v>
      </c>
    </row>
    <row r="41" spans="1:8" ht="15.6" customHeight="1">
      <c r="A41" s="93" t="s">
        <v>116</v>
      </c>
      <c r="B41" s="95" t="s">
        <v>117</v>
      </c>
      <c r="C41" s="439">
        <v>51</v>
      </c>
      <c r="D41" s="439">
        <v>77</v>
      </c>
      <c r="E41" s="439">
        <v>26</v>
      </c>
      <c r="F41" s="439">
        <v>51</v>
      </c>
      <c r="G41" s="29">
        <f t="shared" si="13"/>
        <v>205</v>
      </c>
      <c r="H41" s="438">
        <f>IF(G41&gt;0,G41/$G$18,"-")*1000</f>
        <v>2.770623711997855</v>
      </c>
    </row>
    <row r="42" spans="1:8" ht="15.6" customHeight="1">
      <c r="A42" s="93" t="s">
        <v>118</v>
      </c>
      <c r="B42" s="95" t="s">
        <v>119</v>
      </c>
      <c r="C42" s="418"/>
      <c r="D42" s="418"/>
      <c r="E42" s="418"/>
      <c r="F42" s="418"/>
      <c r="G42" s="29">
        <f t="shared" ref="G42" si="15">SUM(C42:F42)</f>
        <v>0</v>
      </c>
      <c r="H42" s="438" t="str">
        <f t="shared" si="14"/>
        <v>-</v>
      </c>
    </row>
    <row r="43" spans="1:8">
      <c r="A43" s="93" t="s">
        <v>120</v>
      </c>
      <c r="B43" s="95" t="s">
        <v>119</v>
      </c>
      <c r="C43" s="130">
        <v>10966</v>
      </c>
      <c r="D43" s="130">
        <v>10336</v>
      </c>
      <c r="E43" s="130">
        <v>12330</v>
      </c>
      <c r="F43" s="130">
        <v>8985</v>
      </c>
      <c r="G43" s="29">
        <f t="shared" si="13"/>
        <v>42617</v>
      </c>
      <c r="H43" s="438">
        <f t="shared" si="14"/>
        <v>0.57597888163030531</v>
      </c>
    </row>
    <row r="44" spans="1:8">
      <c r="A44" s="93" t="s">
        <v>121</v>
      </c>
      <c r="B44" s="95" t="s">
        <v>119</v>
      </c>
      <c r="C44" s="418">
        <v>358000</v>
      </c>
      <c r="D44" s="418">
        <v>365000</v>
      </c>
      <c r="E44" s="418">
        <v>400000</v>
      </c>
      <c r="F44" s="418">
        <v>285000</v>
      </c>
      <c r="G44" s="29">
        <f t="shared" si="13"/>
        <v>1408000</v>
      </c>
      <c r="H44" s="438">
        <f t="shared" si="14"/>
        <v>19.029454568258437</v>
      </c>
    </row>
    <row r="45" spans="1:8">
      <c r="A45" s="93" t="s">
        <v>122</v>
      </c>
      <c r="B45" s="95" t="s">
        <v>123</v>
      </c>
      <c r="C45" s="418">
        <v>172766</v>
      </c>
      <c r="D45" s="418">
        <v>215778</v>
      </c>
      <c r="E45" s="418">
        <v>157539</v>
      </c>
      <c r="F45" s="418">
        <v>232127</v>
      </c>
      <c r="G45" s="29">
        <f t="shared" si="13"/>
        <v>778210</v>
      </c>
      <c r="H45" s="438">
        <f t="shared" si="14"/>
        <v>10.517693067872443</v>
      </c>
    </row>
    <row r="46" spans="1:8">
      <c r="A46" s="421" t="s">
        <v>124</v>
      </c>
      <c r="B46" s="440" t="s">
        <v>125</v>
      </c>
      <c r="C46" s="423">
        <v>0</v>
      </c>
      <c r="D46" s="423">
        <v>0</v>
      </c>
      <c r="E46" s="423">
        <v>0</v>
      </c>
      <c r="F46" s="423">
        <v>0</v>
      </c>
      <c r="G46" s="29">
        <f t="shared" si="13"/>
        <v>0</v>
      </c>
      <c r="H46" s="441"/>
    </row>
    <row r="47" spans="1:8">
      <c r="A47" s="424" t="s">
        <v>126</v>
      </c>
      <c r="B47" s="442"/>
      <c r="C47" s="436">
        <v>0</v>
      </c>
      <c r="D47" s="436">
        <v>0</v>
      </c>
      <c r="E47" s="436">
        <v>0</v>
      </c>
      <c r="F47" s="436">
        <v>0</v>
      </c>
      <c r="G47" s="30">
        <f t="shared" si="13"/>
        <v>0</v>
      </c>
      <c r="H47" s="443"/>
    </row>
    <row r="48" spans="1:8">
      <c r="A48" s="394"/>
      <c r="B48" s="394"/>
      <c r="C48" s="395"/>
      <c r="D48" s="395"/>
      <c r="E48" s="395"/>
      <c r="F48" s="395"/>
      <c r="G48" s="31"/>
      <c r="H48" s="395"/>
    </row>
    <row r="49" spans="1:10">
      <c r="A49" s="9" t="s">
        <v>127</v>
      </c>
      <c r="B49" s="444" t="s">
        <v>128</v>
      </c>
      <c r="C49" s="414" t="s">
        <v>74</v>
      </c>
      <c r="D49" s="414" t="s">
        <v>75</v>
      </c>
      <c r="E49" s="414" t="s">
        <v>76</v>
      </c>
      <c r="F49" s="414" t="s">
        <v>77</v>
      </c>
      <c r="G49" s="32" t="s">
        <v>78</v>
      </c>
      <c r="H49" s="129"/>
      <c r="I49" s="92"/>
      <c r="J49" s="86" t="s">
        <v>129</v>
      </c>
    </row>
    <row r="50" spans="1:10" ht="14.25" customHeight="1">
      <c r="A50" s="445" t="s">
        <v>130</v>
      </c>
      <c r="B50" s="414">
        <f>+B5</f>
        <v>1</v>
      </c>
      <c r="C50" s="431">
        <v>1600.25</v>
      </c>
      <c r="D50" s="431">
        <v>1435.15</v>
      </c>
      <c r="E50" s="431">
        <v>1852.96</v>
      </c>
      <c r="F50" s="431">
        <v>1224.55</v>
      </c>
      <c r="G50" s="28">
        <f t="shared" ref="G50:G62" si="16">SUM(C50:F50)</f>
        <v>6112.9100000000008</v>
      </c>
      <c r="H50" s="432">
        <f>G50/J50</f>
        <v>0.69782077625570782</v>
      </c>
      <c r="I50" s="92"/>
      <c r="J50" s="88">
        <v>8760</v>
      </c>
    </row>
    <row r="51" spans="1:10" ht="14.25" customHeight="1">
      <c r="A51" s="446"/>
      <c r="B51" s="447">
        <v>2</v>
      </c>
      <c r="C51" s="411"/>
      <c r="D51" s="411"/>
      <c r="E51" s="411"/>
      <c r="F51" s="411">
        <v>0</v>
      </c>
      <c r="G51" s="29">
        <f t="shared" si="16"/>
        <v>0</v>
      </c>
      <c r="H51" s="409" t="s">
        <v>131</v>
      </c>
      <c r="I51" s="92"/>
      <c r="J51" s="92"/>
    </row>
    <row r="52" spans="1:10" ht="14.25" customHeight="1">
      <c r="A52" s="446"/>
      <c r="B52" s="447">
        <v>3</v>
      </c>
      <c r="C52" s="411"/>
      <c r="D52" s="411"/>
      <c r="E52" s="411"/>
      <c r="F52" s="411">
        <v>0</v>
      </c>
      <c r="G52" s="29">
        <f t="shared" si="16"/>
        <v>0</v>
      </c>
      <c r="H52" s="409" t="s">
        <v>131</v>
      </c>
      <c r="I52" s="92"/>
      <c r="J52" s="92"/>
    </row>
    <row r="53" spans="1:10" ht="14.25" customHeight="1">
      <c r="A53" s="446"/>
      <c r="B53" s="447">
        <v>4</v>
      </c>
      <c r="C53" s="411"/>
      <c r="D53" s="411"/>
      <c r="E53" s="411"/>
      <c r="F53" s="411">
        <v>0</v>
      </c>
      <c r="G53" s="29">
        <f t="shared" si="16"/>
        <v>0</v>
      </c>
      <c r="H53" s="409" t="s">
        <v>131</v>
      </c>
      <c r="I53" s="92"/>
      <c r="J53" s="92"/>
    </row>
    <row r="54" spans="1:10" ht="14.25" customHeight="1">
      <c r="A54" s="446"/>
      <c r="B54" s="447">
        <v>5</v>
      </c>
      <c r="C54" s="411"/>
      <c r="D54" s="411"/>
      <c r="E54" s="411"/>
      <c r="F54" s="411">
        <v>0</v>
      </c>
      <c r="G54" s="29">
        <f t="shared" ref="G54" si="17">SUM(C54:F54)</f>
        <v>0</v>
      </c>
      <c r="H54" s="409" t="s">
        <v>131</v>
      </c>
      <c r="I54" s="92"/>
      <c r="J54" s="92"/>
    </row>
    <row r="55" spans="1:10" ht="14.25" customHeight="1">
      <c r="A55" s="93" t="s">
        <v>132</v>
      </c>
      <c r="B55" s="395"/>
      <c r="C55" s="411"/>
      <c r="D55" s="411"/>
      <c r="E55" s="411"/>
      <c r="F55" s="411"/>
      <c r="G55" s="29">
        <f t="shared" si="16"/>
        <v>0</v>
      </c>
      <c r="H55" s="87" t="s">
        <v>131</v>
      </c>
      <c r="I55" s="92"/>
      <c r="J55" s="92"/>
    </row>
    <row r="56" spans="1:10" ht="14.25" customHeight="1">
      <c r="A56" s="93" t="s">
        <v>133</v>
      </c>
      <c r="B56" s="395">
        <v>1</v>
      </c>
      <c r="C56" s="411">
        <v>1645</v>
      </c>
      <c r="D56" s="411">
        <v>1602</v>
      </c>
      <c r="E56" s="411">
        <v>1914</v>
      </c>
      <c r="F56" s="411">
        <v>1321</v>
      </c>
      <c r="G56" s="29">
        <f t="shared" si="16"/>
        <v>6482</v>
      </c>
      <c r="H56" s="409">
        <f>G56/J50</f>
        <v>0.73995433789954335</v>
      </c>
      <c r="I56" s="92"/>
      <c r="J56" s="92"/>
    </row>
    <row r="57" spans="1:10">
      <c r="A57" s="93" t="s">
        <v>133</v>
      </c>
      <c r="B57" s="395">
        <v>2</v>
      </c>
      <c r="C57" s="423"/>
      <c r="D57" s="423"/>
      <c r="E57" s="423"/>
      <c r="F57" s="423">
        <v>0</v>
      </c>
      <c r="G57" s="29">
        <f t="shared" si="16"/>
        <v>0</v>
      </c>
      <c r="H57" s="409" t="s">
        <v>131</v>
      </c>
      <c r="I57" s="92"/>
      <c r="J57" s="92"/>
    </row>
    <row r="58" spans="1:10">
      <c r="A58" s="93" t="s">
        <v>134</v>
      </c>
      <c r="B58" s="395"/>
      <c r="C58" s="423"/>
      <c r="D58" s="423"/>
      <c r="E58" s="423"/>
      <c r="F58" s="423">
        <v>0</v>
      </c>
      <c r="G58" s="29">
        <f t="shared" si="16"/>
        <v>0</v>
      </c>
      <c r="H58" s="409" t="str">
        <f>IF(B58&gt;0,G57/J50,"n/a")</f>
        <v>n/a</v>
      </c>
      <c r="I58" s="92"/>
      <c r="J58" s="92"/>
    </row>
    <row r="59" spans="1:10">
      <c r="A59" s="93" t="s">
        <v>135</v>
      </c>
      <c r="B59" s="395" t="s">
        <v>136</v>
      </c>
      <c r="C59" s="423"/>
      <c r="D59" s="423"/>
      <c r="E59" s="423"/>
      <c r="F59" s="423"/>
      <c r="G59" s="29"/>
      <c r="H59" s="448" t="s">
        <v>137</v>
      </c>
      <c r="I59" s="92"/>
      <c r="J59" s="92"/>
    </row>
    <row r="60" spans="1:10">
      <c r="A60" s="93" t="s">
        <v>138</v>
      </c>
      <c r="B60" s="395" t="s">
        <v>139</v>
      </c>
      <c r="C60" s="130">
        <v>7</v>
      </c>
      <c r="D60" s="130">
        <v>0</v>
      </c>
      <c r="E60" s="130">
        <v>1</v>
      </c>
      <c r="F60" s="130">
        <v>2</v>
      </c>
      <c r="G60" s="29">
        <f t="shared" si="16"/>
        <v>10</v>
      </c>
      <c r="H60" s="419" t="str">
        <f>IF(G60&gt;0,"yes","no")</f>
        <v>yes</v>
      </c>
      <c r="I60" s="92"/>
      <c r="J60" s="92"/>
    </row>
    <row r="61" spans="1:10">
      <c r="A61" s="93" t="s">
        <v>140</v>
      </c>
      <c r="B61" s="395" t="s">
        <v>141</v>
      </c>
      <c r="C61" s="449">
        <v>6.5</v>
      </c>
      <c r="D61" s="130">
        <v>0</v>
      </c>
      <c r="E61" s="450">
        <v>0.3</v>
      </c>
      <c r="F61" s="450">
        <v>2.1</v>
      </c>
      <c r="G61" s="136">
        <f t="shared" si="16"/>
        <v>8.9</v>
      </c>
      <c r="H61" s="451">
        <f>+(G61)/J50</f>
        <v>1.0159817351598174E-3</v>
      </c>
      <c r="I61" s="92"/>
      <c r="J61" s="92"/>
    </row>
    <row r="62" spans="1:10">
      <c r="A62" s="452" t="s">
        <v>142</v>
      </c>
      <c r="B62" s="453" t="s">
        <v>139</v>
      </c>
      <c r="C62" s="454">
        <v>1</v>
      </c>
      <c r="D62" s="454">
        <v>5</v>
      </c>
      <c r="E62" s="454">
        <v>2</v>
      </c>
      <c r="F62" s="454">
        <v>5</v>
      </c>
      <c r="G62" s="30">
        <f t="shared" si="16"/>
        <v>13</v>
      </c>
      <c r="H62" s="455" t="str">
        <f>IF(G62&gt;0,"yes","no")</f>
        <v>yes</v>
      </c>
      <c r="I62" s="92"/>
      <c r="J62" s="92"/>
    </row>
    <row r="75" spans="6:6">
      <c r="F75" s="3"/>
    </row>
  </sheetData>
  <mergeCells count="10">
    <mergeCell ref="B4:C4"/>
    <mergeCell ref="B8:B17"/>
    <mergeCell ref="B21:B24"/>
    <mergeCell ref="B26:B27"/>
    <mergeCell ref="A50:A54"/>
    <mergeCell ref="K6:K7"/>
    <mergeCell ref="B31:B36"/>
    <mergeCell ref="C28:F28"/>
    <mergeCell ref="G28:H28"/>
    <mergeCell ref="K8:K21"/>
  </mergeCells>
  <phoneticPr fontId="25" type="noConversion"/>
  <pageMargins left="0.7" right="0.7" top="0.75" bottom="0.75" header="0.3" footer="0.3"/>
  <pageSetup paperSize="9" scale="87" orientation="portrait" r:id="rId1"/>
  <headerFooter scaleWithDoc="0">
    <oddFooter>&amp;C&amp;"Arial,Regular"Page &amp;P</oddFooter>
  </headerFooter>
  <ignoredErrors>
    <ignoredError sqref="G56:G57 G51:G53" formulaRange="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4"/>
  </sheetPr>
  <dimension ref="A1:N66"/>
  <sheetViews>
    <sheetView workbookViewId="0">
      <selection activeCell="J53" sqref="J53"/>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4">
      <c r="A1" s="92" t="str">
        <f>+'Cover Page'!$B$29</f>
        <v>Annual Performance Report 2022</v>
      </c>
      <c r="B1" s="92"/>
      <c r="C1" s="92"/>
      <c r="D1" s="92"/>
      <c r="E1" s="92" t="str">
        <f>+'Cover Page'!$B$33</f>
        <v>Baddesley EfW Facility</v>
      </c>
      <c r="F1" s="92"/>
      <c r="G1" s="92"/>
      <c r="H1" s="92"/>
      <c r="I1" s="92"/>
      <c r="J1" s="92"/>
      <c r="K1" s="92"/>
      <c r="L1" s="92"/>
      <c r="M1" s="92"/>
      <c r="N1" s="92"/>
    </row>
    <row r="3" spans="1:14" ht="15.6">
      <c r="A3" s="51" t="s">
        <v>143</v>
      </c>
      <c r="B3" s="373"/>
      <c r="C3" s="373"/>
      <c r="D3" s="373"/>
      <c r="E3" s="373"/>
      <c r="F3" s="373"/>
      <c r="G3" s="373"/>
      <c r="H3" s="373"/>
      <c r="I3" s="374"/>
      <c r="J3" s="92"/>
      <c r="K3" s="81" t="s">
        <v>3</v>
      </c>
      <c r="L3" s="92"/>
      <c r="M3" s="92"/>
      <c r="N3" s="92"/>
    </row>
    <row r="4" spans="1:14">
      <c r="A4" s="375"/>
      <c r="B4" s="376"/>
      <c r="C4" s="376"/>
      <c r="D4" s="376"/>
      <c r="E4" s="376"/>
      <c r="F4" s="376"/>
      <c r="G4" s="376"/>
      <c r="H4" s="376"/>
      <c r="I4" s="377"/>
      <c r="J4" s="92"/>
      <c r="K4" s="92"/>
      <c r="L4" s="92"/>
      <c r="M4" s="92"/>
      <c r="N4" s="92"/>
    </row>
    <row r="5" spans="1:14" ht="15.75" customHeight="1">
      <c r="A5" s="154" t="s">
        <v>144</v>
      </c>
      <c r="B5" s="365"/>
      <c r="C5" s="365"/>
      <c r="D5" s="365"/>
      <c r="E5" s="365"/>
      <c r="F5" s="365"/>
      <c r="G5" s="365"/>
      <c r="H5" s="365"/>
      <c r="I5" s="366"/>
      <c r="J5" s="92"/>
      <c r="K5" s="256" t="s">
        <v>145</v>
      </c>
      <c r="L5" s="256"/>
      <c r="M5" s="256"/>
      <c r="N5" s="256"/>
    </row>
    <row r="6" spans="1:14">
      <c r="A6" s="367"/>
      <c r="B6" s="368"/>
      <c r="C6" s="368"/>
      <c r="D6" s="368"/>
      <c r="E6" s="368"/>
      <c r="F6" s="368"/>
      <c r="G6" s="368"/>
      <c r="H6" s="368"/>
      <c r="I6" s="369"/>
      <c r="J6" s="92"/>
      <c r="K6" s="256"/>
      <c r="L6" s="256"/>
      <c r="M6" s="256"/>
      <c r="N6" s="256"/>
    </row>
    <row r="7" spans="1:14">
      <c r="A7" s="367"/>
      <c r="B7" s="368"/>
      <c r="C7" s="368"/>
      <c r="D7" s="368"/>
      <c r="E7" s="368"/>
      <c r="F7" s="368"/>
      <c r="G7" s="368"/>
      <c r="H7" s="368"/>
      <c r="I7" s="369"/>
      <c r="J7" s="92"/>
      <c r="K7" s="256"/>
      <c r="L7" s="256"/>
      <c r="M7" s="256"/>
      <c r="N7" s="256"/>
    </row>
    <row r="8" spans="1:14" ht="15.75" customHeight="1">
      <c r="A8" s="367"/>
      <c r="B8" s="368"/>
      <c r="C8" s="368"/>
      <c r="D8" s="368"/>
      <c r="E8" s="368"/>
      <c r="F8" s="368"/>
      <c r="G8" s="368"/>
      <c r="H8" s="368"/>
      <c r="I8" s="369"/>
      <c r="J8" s="92"/>
      <c r="K8" s="256"/>
      <c r="L8" s="256"/>
      <c r="M8" s="256"/>
      <c r="N8" s="256"/>
    </row>
    <row r="9" spans="1:14" ht="15.75" customHeight="1">
      <c r="A9" s="367"/>
      <c r="B9" s="368"/>
      <c r="C9" s="368"/>
      <c r="D9" s="368"/>
      <c r="E9" s="368"/>
      <c r="F9" s="368"/>
      <c r="G9" s="368"/>
      <c r="H9" s="368"/>
      <c r="I9" s="369"/>
      <c r="J9" s="92"/>
      <c r="K9" s="256"/>
      <c r="L9" s="256"/>
      <c r="M9" s="256"/>
      <c r="N9" s="256"/>
    </row>
    <row r="10" spans="1:14" ht="15.75" customHeight="1">
      <c r="A10" s="367"/>
      <c r="B10" s="368"/>
      <c r="C10" s="368"/>
      <c r="D10" s="368"/>
      <c r="E10" s="368"/>
      <c r="F10" s="368"/>
      <c r="G10" s="368"/>
      <c r="H10" s="368"/>
      <c r="I10" s="369"/>
      <c r="J10" s="92"/>
      <c r="K10" s="256"/>
      <c r="L10" s="256"/>
      <c r="M10" s="256"/>
      <c r="N10" s="256"/>
    </row>
    <row r="11" spans="1:14" ht="15.75" customHeight="1">
      <c r="A11" s="367"/>
      <c r="B11" s="368"/>
      <c r="C11" s="368"/>
      <c r="D11" s="368"/>
      <c r="E11" s="368"/>
      <c r="F11" s="368"/>
      <c r="G11" s="368"/>
      <c r="H11" s="368"/>
      <c r="I11" s="369"/>
      <c r="J11" s="92"/>
      <c r="K11" s="256"/>
      <c r="L11" s="256"/>
      <c r="M11" s="256"/>
      <c r="N11" s="256"/>
    </row>
    <row r="12" spans="1:14" ht="15.75" customHeight="1">
      <c r="A12" s="367"/>
      <c r="B12" s="368"/>
      <c r="C12" s="368"/>
      <c r="D12" s="368"/>
      <c r="E12" s="368"/>
      <c r="F12" s="368"/>
      <c r="G12" s="368"/>
      <c r="H12" s="368"/>
      <c r="I12" s="369"/>
      <c r="J12" s="92"/>
      <c r="K12" s="256"/>
      <c r="L12" s="256"/>
      <c r="M12" s="256"/>
      <c r="N12" s="256"/>
    </row>
    <row r="13" spans="1:14" ht="15.75" customHeight="1">
      <c r="A13" s="367"/>
      <c r="B13" s="368"/>
      <c r="C13" s="368"/>
      <c r="D13" s="368"/>
      <c r="E13" s="368"/>
      <c r="F13" s="368"/>
      <c r="G13" s="368"/>
      <c r="H13" s="368"/>
      <c r="I13" s="369"/>
      <c r="J13" s="92"/>
      <c r="K13" s="256"/>
      <c r="L13" s="256"/>
      <c r="M13" s="256"/>
      <c r="N13" s="256"/>
    </row>
    <row r="14" spans="1:14" ht="15.75" customHeight="1">
      <c r="A14" s="367"/>
      <c r="B14" s="368"/>
      <c r="C14" s="368"/>
      <c r="D14" s="368"/>
      <c r="E14" s="368"/>
      <c r="F14" s="368"/>
      <c r="G14" s="368"/>
      <c r="H14" s="368"/>
      <c r="I14" s="369"/>
      <c r="J14" s="92"/>
      <c r="K14" s="256"/>
      <c r="L14" s="256"/>
      <c r="M14" s="256"/>
      <c r="N14" s="256"/>
    </row>
    <row r="15" spans="1:14" ht="15.75" customHeight="1">
      <c r="A15" s="367"/>
      <c r="B15" s="368"/>
      <c r="C15" s="368"/>
      <c r="D15" s="368"/>
      <c r="E15" s="368"/>
      <c r="F15" s="368"/>
      <c r="G15" s="368"/>
      <c r="H15" s="368"/>
      <c r="I15" s="369"/>
      <c r="J15" s="92"/>
      <c r="K15" s="92"/>
      <c r="L15" s="92"/>
      <c r="M15" s="92"/>
      <c r="N15" s="92"/>
    </row>
    <row r="16" spans="1:14" ht="15.75" customHeight="1">
      <c r="A16" s="367"/>
      <c r="B16" s="368"/>
      <c r="C16" s="368"/>
      <c r="D16" s="368"/>
      <c r="E16" s="368"/>
      <c r="F16" s="368"/>
      <c r="G16" s="368"/>
      <c r="H16" s="368"/>
      <c r="I16" s="369"/>
      <c r="J16" s="92"/>
      <c r="K16" s="92"/>
      <c r="L16" s="92"/>
      <c r="M16" s="92"/>
      <c r="N16" s="92"/>
    </row>
    <row r="17" spans="1:14" ht="15.75" customHeight="1">
      <c r="A17" s="367"/>
      <c r="B17" s="368"/>
      <c r="C17" s="368"/>
      <c r="D17" s="368"/>
      <c r="E17" s="368"/>
      <c r="F17" s="368"/>
      <c r="G17" s="368"/>
      <c r="H17" s="368"/>
      <c r="I17" s="369"/>
      <c r="J17" s="92"/>
      <c r="K17" s="92"/>
      <c r="L17" s="92"/>
      <c r="M17" s="92"/>
      <c r="N17" s="92"/>
    </row>
    <row r="18" spans="1:14">
      <c r="A18" s="367"/>
      <c r="B18" s="368"/>
      <c r="C18" s="368"/>
      <c r="D18" s="368"/>
      <c r="E18" s="368"/>
      <c r="F18" s="368"/>
      <c r="G18" s="368"/>
      <c r="H18" s="368"/>
      <c r="I18" s="369"/>
      <c r="J18" s="92"/>
      <c r="K18" s="92"/>
      <c r="L18" s="92"/>
      <c r="M18" s="92"/>
      <c r="N18" s="92"/>
    </row>
    <row r="19" spans="1:14">
      <c r="A19" s="367"/>
      <c r="B19" s="368"/>
      <c r="C19" s="368"/>
      <c r="D19" s="368"/>
      <c r="E19" s="368"/>
      <c r="F19" s="368"/>
      <c r="G19" s="368"/>
      <c r="H19" s="368"/>
      <c r="I19" s="369"/>
      <c r="J19" s="92"/>
      <c r="K19" s="92"/>
      <c r="L19" s="92"/>
      <c r="M19" s="92"/>
      <c r="N19" s="92"/>
    </row>
    <row r="20" spans="1:14">
      <c r="A20" s="367"/>
      <c r="B20" s="368"/>
      <c r="C20" s="368"/>
      <c r="D20" s="368"/>
      <c r="E20" s="368"/>
      <c r="F20" s="368"/>
      <c r="G20" s="368"/>
      <c r="H20" s="368"/>
      <c r="I20" s="369"/>
      <c r="J20" s="92"/>
      <c r="K20" s="92"/>
      <c r="L20" s="92"/>
      <c r="M20" s="92"/>
      <c r="N20" s="92"/>
    </row>
    <row r="21" spans="1:14">
      <c r="A21" s="367"/>
      <c r="B21" s="368"/>
      <c r="C21" s="368"/>
      <c r="D21" s="368"/>
      <c r="E21" s="368"/>
      <c r="F21" s="368"/>
      <c r="G21" s="368"/>
      <c r="H21" s="368"/>
      <c r="I21" s="369"/>
      <c r="J21" s="92"/>
      <c r="K21" s="92"/>
      <c r="L21" s="92"/>
      <c r="M21" s="92"/>
      <c r="N21" s="92"/>
    </row>
    <row r="22" spans="1:14" ht="15.4" customHeight="1">
      <c r="A22" s="367"/>
      <c r="B22" s="368"/>
      <c r="C22" s="368"/>
      <c r="D22" s="368"/>
      <c r="E22" s="368"/>
      <c r="F22" s="368"/>
      <c r="G22" s="368"/>
      <c r="H22" s="368"/>
      <c r="I22" s="369"/>
      <c r="J22" s="92"/>
      <c r="K22" s="456"/>
      <c r="L22" s="456"/>
      <c r="M22" s="456"/>
      <c r="N22" s="456"/>
    </row>
    <row r="23" spans="1:14">
      <c r="A23" s="367"/>
      <c r="B23" s="368"/>
      <c r="C23" s="368"/>
      <c r="D23" s="368"/>
      <c r="E23" s="368"/>
      <c r="F23" s="368"/>
      <c r="G23" s="368"/>
      <c r="H23" s="368"/>
      <c r="I23" s="369"/>
      <c r="J23" s="92"/>
      <c r="K23" s="456"/>
      <c r="L23" s="456"/>
      <c r="M23" s="456"/>
      <c r="N23" s="456"/>
    </row>
    <row r="24" spans="1:14">
      <c r="A24" s="367"/>
      <c r="B24" s="368"/>
      <c r="C24" s="368"/>
      <c r="D24" s="368"/>
      <c r="E24" s="368"/>
      <c r="F24" s="368"/>
      <c r="G24" s="368"/>
      <c r="H24" s="368"/>
      <c r="I24" s="369"/>
      <c r="J24" s="92"/>
      <c r="K24" s="456"/>
      <c r="L24" s="456"/>
      <c r="M24" s="456"/>
      <c r="N24" s="456"/>
    </row>
    <row r="25" spans="1:14">
      <c r="A25" s="367"/>
      <c r="B25" s="368"/>
      <c r="C25" s="368"/>
      <c r="D25" s="368"/>
      <c r="E25" s="368"/>
      <c r="F25" s="368"/>
      <c r="G25" s="368"/>
      <c r="H25" s="368"/>
      <c r="I25" s="369"/>
      <c r="J25" s="92"/>
      <c r="K25" s="456"/>
      <c r="L25" s="456"/>
      <c r="M25" s="456"/>
      <c r="N25" s="456"/>
    </row>
    <row r="26" spans="1:14">
      <c r="A26" s="367"/>
      <c r="B26" s="368"/>
      <c r="C26" s="368"/>
      <c r="D26" s="368"/>
      <c r="E26" s="368"/>
      <c r="F26" s="368"/>
      <c r="G26" s="368"/>
      <c r="H26" s="368"/>
      <c r="I26" s="369"/>
      <c r="J26" s="92"/>
      <c r="K26" s="456"/>
      <c r="L26" s="456"/>
      <c r="M26" s="456"/>
      <c r="N26" s="456"/>
    </row>
    <row r="27" spans="1:14">
      <c r="A27" s="370"/>
      <c r="B27" s="371"/>
      <c r="C27" s="371"/>
      <c r="D27" s="371"/>
      <c r="E27" s="371"/>
      <c r="F27" s="371"/>
      <c r="G27" s="371"/>
      <c r="H27" s="371"/>
      <c r="I27" s="372"/>
      <c r="J27" s="92"/>
      <c r="K27" s="456"/>
      <c r="L27" s="456"/>
      <c r="M27" s="456"/>
      <c r="N27" s="456"/>
    </row>
    <row r="28" spans="1:14">
      <c r="A28" s="92"/>
      <c r="B28" s="92"/>
      <c r="C28" s="92"/>
      <c r="D28" s="92"/>
      <c r="E28" s="92"/>
      <c r="F28" s="92"/>
      <c r="G28" s="92"/>
      <c r="H28" s="92"/>
      <c r="I28" s="92"/>
      <c r="J28" s="92"/>
      <c r="K28" s="456"/>
      <c r="L28" s="456"/>
      <c r="M28" s="456"/>
      <c r="N28" s="456"/>
    </row>
    <row r="29" spans="1:14">
      <c r="A29" s="51" t="s">
        <v>146</v>
      </c>
      <c r="B29" s="373"/>
      <c r="C29" s="373"/>
      <c r="D29" s="373"/>
      <c r="E29" s="373"/>
      <c r="F29" s="373"/>
      <c r="G29" s="373"/>
      <c r="H29" s="373"/>
      <c r="I29" s="374"/>
      <c r="J29" s="92"/>
      <c r="K29" s="456"/>
      <c r="L29" s="456"/>
      <c r="M29" s="456"/>
      <c r="N29" s="456"/>
    </row>
    <row r="30" spans="1:14">
      <c r="A30" s="375"/>
      <c r="B30" s="376"/>
      <c r="C30" s="376"/>
      <c r="D30" s="376"/>
      <c r="E30" s="376"/>
      <c r="F30" s="376"/>
      <c r="G30" s="376"/>
      <c r="H30" s="376"/>
      <c r="I30" s="377"/>
      <c r="J30" s="92"/>
      <c r="K30" s="456"/>
      <c r="L30" s="456"/>
      <c r="M30" s="456"/>
      <c r="N30" s="456"/>
    </row>
    <row r="31" spans="1:14">
      <c r="A31" s="154" t="s">
        <v>147</v>
      </c>
      <c r="B31" s="457"/>
      <c r="C31" s="457"/>
      <c r="D31" s="457"/>
      <c r="E31" s="457"/>
      <c r="F31" s="457"/>
      <c r="G31" s="457"/>
      <c r="H31" s="457"/>
      <c r="I31" s="458"/>
      <c r="J31" s="92"/>
      <c r="K31" s="256" t="s">
        <v>148</v>
      </c>
      <c r="L31" s="256"/>
      <c r="M31" s="256"/>
      <c r="N31" s="256"/>
    </row>
    <row r="32" spans="1:14">
      <c r="A32" s="459"/>
      <c r="B32" s="460"/>
      <c r="C32" s="460"/>
      <c r="D32" s="460"/>
      <c r="E32" s="460"/>
      <c r="F32" s="460"/>
      <c r="G32" s="460"/>
      <c r="H32" s="460"/>
      <c r="I32" s="461"/>
      <c r="J32" s="92"/>
      <c r="K32" s="256"/>
      <c r="L32" s="256"/>
      <c r="M32" s="256"/>
      <c r="N32" s="256"/>
    </row>
    <row r="33" spans="1:14">
      <c r="A33" s="459"/>
      <c r="B33" s="460"/>
      <c r="C33" s="460"/>
      <c r="D33" s="460"/>
      <c r="E33" s="460"/>
      <c r="F33" s="460"/>
      <c r="G33" s="460"/>
      <c r="H33" s="460"/>
      <c r="I33" s="461"/>
      <c r="J33" s="92"/>
      <c r="K33" s="256"/>
      <c r="L33" s="256"/>
      <c r="M33" s="256"/>
      <c r="N33" s="256"/>
    </row>
    <row r="34" spans="1:14">
      <c r="A34" s="459"/>
      <c r="B34" s="460"/>
      <c r="C34" s="460"/>
      <c r="D34" s="460"/>
      <c r="E34" s="460"/>
      <c r="F34" s="460"/>
      <c r="G34" s="460"/>
      <c r="H34" s="460"/>
      <c r="I34" s="461"/>
      <c r="J34" s="92"/>
      <c r="K34" s="256"/>
      <c r="L34" s="256"/>
      <c r="M34" s="256"/>
      <c r="N34" s="256"/>
    </row>
    <row r="35" spans="1:14">
      <c r="A35" s="459"/>
      <c r="B35" s="460"/>
      <c r="C35" s="460"/>
      <c r="D35" s="460"/>
      <c r="E35" s="460"/>
      <c r="F35" s="460"/>
      <c r="G35" s="460"/>
      <c r="H35" s="460"/>
      <c r="I35" s="461"/>
      <c r="J35" s="92"/>
      <c r="K35" s="256"/>
      <c r="L35" s="256"/>
      <c r="M35" s="256"/>
      <c r="N35" s="256"/>
    </row>
    <row r="36" spans="1:14">
      <c r="A36" s="459"/>
      <c r="B36" s="460"/>
      <c r="C36" s="460"/>
      <c r="D36" s="460"/>
      <c r="E36" s="460"/>
      <c r="F36" s="460"/>
      <c r="G36" s="460"/>
      <c r="H36" s="460"/>
      <c r="I36" s="461"/>
      <c r="J36" s="92"/>
      <c r="K36" s="256"/>
      <c r="L36" s="256"/>
      <c r="M36" s="256"/>
      <c r="N36" s="256"/>
    </row>
    <row r="37" spans="1:14">
      <c r="A37" s="459"/>
      <c r="B37" s="460"/>
      <c r="C37" s="460"/>
      <c r="D37" s="460"/>
      <c r="E37" s="460"/>
      <c r="F37" s="460"/>
      <c r="G37" s="460"/>
      <c r="H37" s="460"/>
      <c r="I37" s="461"/>
      <c r="J37" s="92"/>
      <c r="K37" s="256"/>
      <c r="L37" s="256"/>
      <c r="M37" s="256"/>
      <c r="N37" s="256"/>
    </row>
    <row r="38" spans="1:14" ht="14.25" customHeight="1">
      <c r="A38" s="459"/>
      <c r="B38" s="460"/>
      <c r="C38" s="460"/>
      <c r="D38" s="460"/>
      <c r="E38" s="460"/>
      <c r="F38" s="460"/>
      <c r="G38" s="460"/>
      <c r="H38" s="460"/>
      <c r="I38" s="461"/>
      <c r="J38" s="92"/>
      <c r="K38" s="256"/>
      <c r="L38" s="256"/>
      <c r="M38" s="256"/>
      <c r="N38" s="256"/>
    </row>
    <row r="39" spans="1:14">
      <c r="A39" s="459"/>
      <c r="B39" s="460"/>
      <c r="C39" s="460"/>
      <c r="D39" s="460"/>
      <c r="E39" s="460"/>
      <c r="F39" s="460"/>
      <c r="G39" s="460"/>
      <c r="H39" s="460"/>
      <c r="I39" s="461"/>
      <c r="J39" s="92"/>
      <c r="K39" s="256"/>
      <c r="L39" s="256"/>
      <c r="M39" s="256"/>
      <c r="N39" s="256"/>
    </row>
    <row r="40" spans="1:14">
      <c r="A40" s="459"/>
      <c r="B40" s="460"/>
      <c r="C40" s="460"/>
      <c r="D40" s="460"/>
      <c r="E40" s="460"/>
      <c r="F40" s="460"/>
      <c r="G40" s="460"/>
      <c r="H40" s="460"/>
      <c r="I40" s="461"/>
      <c r="J40" s="92"/>
      <c r="K40" s="256"/>
      <c r="L40" s="256"/>
      <c r="M40" s="256"/>
      <c r="N40" s="256"/>
    </row>
    <row r="41" spans="1:14">
      <c r="A41" s="459"/>
      <c r="B41" s="460"/>
      <c r="C41" s="460"/>
      <c r="D41" s="460"/>
      <c r="E41" s="460"/>
      <c r="F41" s="460"/>
      <c r="G41" s="460"/>
      <c r="H41" s="460"/>
      <c r="I41" s="461"/>
      <c r="J41" s="92"/>
      <c r="K41" s="92"/>
      <c r="L41" s="92"/>
      <c r="M41" s="92"/>
      <c r="N41" s="92"/>
    </row>
    <row r="42" spans="1:14">
      <c r="A42" s="459"/>
      <c r="B42" s="460"/>
      <c r="C42" s="460"/>
      <c r="D42" s="460"/>
      <c r="E42" s="460"/>
      <c r="F42" s="460"/>
      <c r="G42" s="460"/>
      <c r="H42" s="460"/>
      <c r="I42" s="461"/>
      <c r="J42" s="92"/>
      <c r="K42" s="92"/>
      <c r="L42" s="92"/>
      <c r="M42" s="92"/>
      <c r="N42" s="92"/>
    </row>
    <row r="43" spans="1:14">
      <c r="A43" s="459"/>
      <c r="B43" s="460"/>
      <c r="C43" s="460"/>
      <c r="D43" s="460"/>
      <c r="E43" s="460"/>
      <c r="F43" s="460"/>
      <c r="G43" s="460"/>
      <c r="H43" s="460"/>
      <c r="I43" s="461"/>
      <c r="J43" s="92"/>
      <c r="K43" s="92"/>
      <c r="L43" s="92"/>
      <c r="M43" s="92"/>
      <c r="N43" s="92"/>
    </row>
    <row r="44" spans="1:14">
      <c r="A44" s="459"/>
      <c r="B44" s="460"/>
      <c r="C44" s="460"/>
      <c r="D44" s="460"/>
      <c r="E44" s="460"/>
      <c r="F44" s="460"/>
      <c r="G44" s="460"/>
      <c r="H44" s="460"/>
      <c r="I44" s="461"/>
      <c r="J44" s="92"/>
      <c r="K44" s="92"/>
      <c r="L44" s="92"/>
      <c r="M44" s="92"/>
      <c r="N44" s="92"/>
    </row>
    <row r="45" spans="1:14">
      <c r="A45" s="459"/>
      <c r="B45" s="460"/>
      <c r="C45" s="460"/>
      <c r="D45" s="460"/>
      <c r="E45" s="460"/>
      <c r="F45" s="460"/>
      <c r="G45" s="460"/>
      <c r="H45" s="460"/>
      <c r="I45" s="461"/>
      <c r="J45" s="92"/>
      <c r="K45" s="92"/>
      <c r="L45" s="92"/>
      <c r="M45" s="92"/>
      <c r="N45" s="92"/>
    </row>
    <row r="46" spans="1:14">
      <c r="A46" s="459"/>
      <c r="B46" s="460"/>
      <c r="C46" s="460"/>
      <c r="D46" s="460"/>
      <c r="E46" s="460"/>
      <c r="F46" s="460"/>
      <c r="G46" s="460"/>
      <c r="H46" s="460"/>
      <c r="I46" s="461"/>
      <c r="J46" s="92"/>
      <c r="K46" s="92"/>
      <c r="L46" s="92"/>
      <c r="M46" s="92"/>
      <c r="N46" s="92"/>
    </row>
    <row r="47" spans="1:14">
      <c r="A47" s="459"/>
      <c r="B47" s="460"/>
      <c r="C47" s="460"/>
      <c r="D47" s="460"/>
      <c r="E47" s="460"/>
      <c r="F47" s="460"/>
      <c r="G47" s="460"/>
      <c r="H47" s="460"/>
      <c r="I47" s="461"/>
      <c r="J47" s="92"/>
      <c r="K47" s="92"/>
      <c r="L47" s="92"/>
      <c r="M47" s="92"/>
      <c r="N47" s="92"/>
    </row>
    <row r="48" spans="1:14">
      <c r="A48" s="459"/>
      <c r="B48" s="460"/>
      <c r="C48" s="460"/>
      <c r="D48" s="460"/>
      <c r="E48" s="460"/>
      <c r="F48" s="460"/>
      <c r="G48" s="460"/>
      <c r="H48" s="460"/>
      <c r="I48" s="461"/>
      <c r="J48" s="92"/>
      <c r="K48" s="92"/>
      <c r="L48" s="92"/>
      <c r="M48" s="92"/>
      <c r="N48" s="92"/>
    </row>
    <row r="49" spans="1:9">
      <c r="A49" s="459"/>
      <c r="B49" s="460"/>
      <c r="C49" s="460"/>
      <c r="D49" s="460"/>
      <c r="E49" s="460"/>
      <c r="F49" s="460"/>
      <c r="G49" s="460"/>
      <c r="H49" s="460"/>
      <c r="I49" s="461"/>
    </row>
    <row r="50" spans="1:9">
      <c r="A50" s="459"/>
      <c r="B50" s="460"/>
      <c r="C50" s="460"/>
      <c r="D50" s="460"/>
      <c r="E50" s="460"/>
      <c r="F50" s="460"/>
      <c r="G50" s="460"/>
      <c r="H50" s="460"/>
      <c r="I50" s="461"/>
    </row>
    <row r="51" spans="1:9">
      <c r="A51" s="459"/>
      <c r="B51" s="460"/>
      <c r="C51" s="460"/>
      <c r="D51" s="460"/>
      <c r="E51" s="460"/>
      <c r="F51" s="460"/>
      <c r="G51" s="460"/>
      <c r="H51" s="460"/>
      <c r="I51" s="461"/>
    </row>
    <row r="52" spans="1:9">
      <c r="A52" s="462"/>
      <c r="B52" s="463"/>
      <c r="C52" s="463"/>
      <c r="D52" s="463"/>
      <c r="E52" s="463"/>
      <c r="F52" s="463"/>
      <c r="G52" s="463"/>
      <c r="H52" s="463"/>
      <c r="I52" s="464"/>
    </row>
    <row r="66" spans="6:6">
      <c r="F66" s="3"/>
    </row>
  </sheetData>
  <mergeCells count="4">
    <mergeCell ref="A5:I27"/>
    <mergeCell ref="A31:I52"/>
    <mergeCell ref="K5:N14"/>
    <mergeCell ref="K31:N40"/>
  </mergeCells>
  <pageMargins left="0.7" right="0.7" top="0.75" bottom="0.75" header="0.3" footer="0.3"/>
  <pageSetup paperSize="9" scale="87" orientation="portrait" r:id="rId1"/>
  <headerFooter scaleWithDoc="0">
    <oddFooter>&amp;C&amp;"Arial,Regular"Page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J58"/>
  <sheetViews>
    <sheetView topLeftCell="A37" zoomScaleNormal="100" workbookViewId="0">
      <selection activeCell="J53" sqref="J53"/>
    </sheetView>
  </sheetViews>
  <sheetFormatPr defaultColWidth="9.28515625" defaultRowHeight="15"/>
  <cols>
    <col min="1" max="2" width="9.28515625" style="92"/>
    <col min="3" max="3" width="6.7109375" style="92" customWidth="1"/>
    <col min="4" max="4" width="13.5703125" style="92" customWidth="1"/>
    <col min="5" max="5" width="18.140625" style="92" customWidth="1"/>
    <col min="6" max="7" width="9.28515625" style="92"/>
    <col min="8" max="8" width="18.7109375" style="92" customWidth="1"/>
    <col min="9" max="9" width="9.85546875" style="92" customWidth="1"/>
    <col min="10" max="10" width="7.5703125" style="92" customWidth="1"/>
    <col min="11" max="16384" width="9.28515625" style="92"/>
  </cols>
  <sheetData>
    <row r="1" spans="1:10" ht="15.6">
      <c r="A1" s="33">
        <v>2022</v>
      </c>
      <c r="B1" s="34" t="s">
        <v>149</v>
      </c>
      <c r="C1" s="34"/>
      <c r="D1" s="34"/>
      <c r="E1" s="34"/>
      <c r="F1" s="34"/>
      <c r="G1" s="34"/>
      <c r="H1" s="34"/>
      <c r="I1" s="34"/>
      <c r="J1" s="34"/>
    </row>
    <row r="2" spans="1:10" ht="8.25" customHeight="1"/>
    <row r="3" spans="1:10" s="3" customFormat="1" ht="13.9">
      <c r="A3" s="198" t="str">
        <f>+'Cover Page'!B31</f>
        <v>Permit EPR/XP3730QZ</v>
      </c>
      <c r="B3" s="198"/>
      <c r="C3" s="198"/>
      <c r="D3" s="198"/>
      <c r="E3" s="198"/>
      <c r="F3" s="3" t="s">
        <v>150</v>
      </c>
      <c r="G3" s="199" t="s">
        <v>151</v>
      </c>
      <c r="H3" s="199"/>
      <c r="I3" s="199"/>
    </row>
    <row r="4" spans="1:10" s="3" customFormat="1" ht="13.9">
      <c r="A4" s="3" t="s">
        <v>152</v>
      </c>
      <c r="B4" s="198" t="str">
        <f>+'Cover Page'!B33:I33</f>
        <v>Baddesley EfW Facility</v>
      </c>
      <c r="C4" s="198"/>
      <c r="D4" s="198"/>
      <c r="E4" s="198"/>
      <c r="F4" s="3" t="s">
        <v>153</v>
      </c>
      <c r="G4" s="3" t="s">
        <v>154</v>
      </c>
    </row>
    <row r="5" spans="1:10" s="3" customFormat="1" ht="6.75" customHeight="1"/>
    <row r="6" spans="1:10" s="3" customFormat="1" ht="15.75" customHeight="1">
      <c r="A6" s="3" t="s">
        <v>155</v>
      </c>
      <c r="D6" s="200">
        <v>44562</v>
      </c>
      <c r="E6" s="200"/>
      <c r="F6" s="35" t="s">
        <v>156</v>
      </c>
      <c r="G6" s="200">
        <v>44926</v>
      </c>
      <c r="H6" s="200"/>
    </row>
    <row r="7" spans="1:10" s="3" customFormat="1" ht="7.5" customHeight="1"/>
    <row r="8" spans="1:10" s="3" customFormat="1" ht="15.6">
      <c r="A8" s="33">
        <f>+A1</f>
        <v>2022</v>
      </c>
      <c r="B8" s="34" t="s">
        <v>157</v>
      </c>
    </row>
    <row r="9" spans="1:10" s="3" customFormat="1" ht="28.5" customHeight="1">
      <c r="A9" s="197" t="s">
        <v>158</v>
      </c>
      <c r="B9" s="197"/>
      <c r="C9" s="197" t="s">
        <v>159</v>
      </c>
      <c r="D9" s="197"/>
      <c r="E9" s="197" t="s">
        <v>160</v>
      </c>
      <c r="F9" s="197"/>
      <c r="G9" s="197" t="s">
        <v>161</v>
      </c>
      <c r="H9" s="197"/>
      <c r="I9" s="197" t="s">
        <v>162</v>
      </c>
      <c r="J9" s="197"/>
    </row>
    <row r="10" spans="1:10" s="3" customFormat="1" ht="14.25" customHeight="1">
      <c r="A10" s="155" t="s">
        <v>163</v>
      </c>
      <c r="B10" s="155"/>
      <c r="C10" s="155"/>
      <c r="D10" s="155"/>
      <c r="E10" s="155"/>
      <c r="F10" s="155"/>
      <c r="G10" s="155"/>
      <c r="H10" s="155"/>
      <c r="I10" s="155"/>
      <c r="J10" s="155"/>
    </row>
    <row r="11" spans="1:10" s="3" customFormat="1" ht="37.5" customHeight="1">
      <c r="A11" s="184" t="s">
        <v>164</v>
      </c>
      <c r="B11" s="184"/>
      <c r="C11" s="185" t="s">
        <v>165</v>
      </c>
      <c r="D11" s="185"/>
      <c r="E11" s="186">
        <f>'Operational Data'!G31</f>
        <v>2989.8</v>
      </c>
      <c r="F11" s="186"/>
      <c r="G11" s="186"/>
      <c r="H11" s="186"/>
      <c r="I11" s="189">
        <f>IF((E11+G11)&gt;0,(E11+G11)/'Operational Data'!$G$18, "-")</f>
        <v>4.0407857434786282E-2</v>
      </c>
      <c r="J11" s="189"/>
    </row>
    <row r="12" spans="1:10" s="3" customFormat="1" ht="36" customHeight="1">
      <c r="A12" s="184" t="s">
        <v>166</v>
      </c>
      <c r="B12" s="184"/>
      <c r="C12" s="185" t="s">
        <v>165</v>
      </c>
      <c r="D12" s="185"/>
      <c r="E12" s="186">
        <f>'Operational Data'!G34</f>
        <v>1419.06</v>
      </c>
      <c r="F12" s="186"/>
      <c r="G12" s="186"/>
      <c r="H12" s="186"/>
      <c r="I12" s="189">
        <f>IF((E12+G12)&gt;0,(E12+G12)/'Operational Data'!$G$18, "-")</f>
        <v>1.9178933096330127E-2</v>
      </c>
      <c r="J12" s="189"/>
    </row>
    <row r="13" spans="1:10" s="3" customFormat="1" ht="44.25" customHeight="1">
      <c r="A13" s="184" t="s">
        <v>167</v>
      </c>
      <c r="B13" s="184"/>
      <c r="C13" s="185" t="s">
        <v>165</v>
      </c>
      <c r="D13" s="185"/>
      <c r="E13" s="186">
        <f>'Operational Data'!G33</f>
        <v>411.57999999999993</v>
      </c>
      <c r="F13" s="186"/>
      <c r="G13" s="186"/>
      <c r="H13" s="186"/>
      <c r="I13" s="196">
        <f>IF((E13+G13)&gt;0,(E13+G13)/'Operational Data'!$G$18, "-")</f>
        <v>5.5626014994345219E-3</v>
      </c>
      <c r="J13" s="196"/>
    </row>
    <row r="14" spans="1:10" s="3" customFormat="1" ht="14.25" customHeight="1">
      <c r="A14" s="184"/>
      <c r="B14" s="184"/>
      <c r="C14" s="185"/>
      <c r="D14" s="185"/>
      <c r="E14" s="186"/>
      <c r="F14" s="186"/>
      <c r="G14" s="186"/>
      <c r="H14" s="186"/>
      <c r="I14" s="189" t="str">
        <f>IF((E14+G14)&gt;0,(E14+G14)/'Operational Data'!$G$18, "-")</f>
        <v>-</v>
      </c>
      <c r="J14" s="189"/>
    </row>
    <row r="15" spans="1:10" s="3" customFormat="1" ht="14.25" customHeight="1">
      <c r="A15" s="190" t="s">
        <v>168</v>
      </c>
      <c r="B15" s="190"/>
      <c r="C15" s="190"/>
      <c r="D15" s="190"/>
      <c r="E15" s="186">
        <f>SUM(E11:F14)</f>
        <v>4820.4400000000005</v>
      </c>
      <c r="F15" s="186"/>
      <c r="G15" s="186">
        <f>SUM(G11:H14)</f>
        <v>0</v>
      </c>
      <c r="H15" s="186"/>
      <c r="I15" s="189">
        <f>IF((E15+G15)&gt;0,(E15+G15)/'Operational Data'!$G$18, "-")</f>
        <v>6.5149392030550937E-2</v>
      </c>
      <c r="J15" s="189"/>
    </row>
    <row r="16" spans="1:10" s="3" customFormat="1" ht="14.25" customHeight="1">
      <c r="A16" s="191"/>
      <c r="B16" s="192"/>
      <c r="C16" s="192"/>
      <c r="D16" s="192"/>
      <c r="E16" s="193"/>
      <c r="F16" s="193"/>
      <c r="G16" s="193"/>
      <c r="H16" s="193"/>
      <c r="I16" s="194"/>
      <c r="J16" s="195"/>
    </row>
    <row r="17" spans="1:10" s="3" customFormat="1" ht="14.25" customHeight="1">
      <c r="A17" s="188" t="s">
        <v>169</v>
      </c>
      <c r="B17" s="188"/>
      <c r="C17" s="188"/>
      <c r="D17" s="188"/>
      <c r="E17" s="188"/>
      <c r="F17" s="188"/>
      <c r="G17" s="188"/>
      <c r="H17" s="188"/>
      <c r="I17" s="188"/>
      <c r="J17" s="188"/>
    </row>
    <row r="18" spans="1:10" ht="46.5" customHeight="1">
      <c r="A18" s="184" t="s">
        <v>170</v>
      </c>
      <c r="B18" s="184"/>
      <c r="C18" s="185" t="s">
        <v>171</v>
      </c>
      <c r="D18" s="185"/>
      <c r="E18" s="186"/>
      <c r="F18" s="186"/>
      <c r="G18" s="186">
        <f>'Operational Data'!G32</f>
        <v>14576.42</v>
      </c>
      <c r="H18" s="186"/>
      <c r="I18" s="187">
        <f>IF((E18+G18)&gt;0,(E18+G18)/'Operational Data'!$G$18, "-")</f>
        <v>0.19700377994165744</v>
      </c>
      <c r="J18" s="187"/>
    </row>
    <row r="19" spans="1:10" s="3" customFormat="1" ht="14.25" customHeight="1">
      <c r="A19" s="173" t="s">
        <v>172</v>
      </c>
      <c r="B19" s="173"/>
      <c r="C19" s="173"/>
      <c r="D19" s="173"/>
      <c r="E19" s="174">
        <f>SUM(E18:F18)</f>
        <v>0</v>
      </c>
      <c r="F19" s="174"/>
      <c r="G19" s="174">
        <f>SUM(G18:H18)</f>
        <v>14576.42</v>
      </c>
      <c r="H19" s="174"/>
      <c r="I19" s="175">
        <f>IF((E19+G19)&gt;0,(E19+G19)/'Operational Data'!$G$18, "-")</f>
        <v>0.19700377994165744</v>
      </c>
      <c r="J19" s="175"/>
    </row>
    <row r="20" spans="1:10" s="3" customFormat="1" ht="14.25" customHeight="1">
      <c r="A20" s="181" t="s">
        <v>173</v>
      </c>
      <c r="B20" s="181"/>
      <c r="C20" s="181"/>
      <c r="D20" s="181"/>
      <c r="E20" s="182">
        <f>+E19+E15</f>
        <v>4820.4400000000005</v>
      </c>
      <c r="F20" s="182"/>
      <c r="G20" s="182">
        <f>+G19+G15</f>
        <v>14576.42</v>
      </c>
      <c r="H20" s="182"/>
      <c r="I20" s="183">
        <f>IF((E20+G20)&gt;0,(E20+G20)/'Operational Data'!$G$18, "-")</f>
        <v>0.26215317197220839</v>
      </c>
      <c r="J20" s="183"/>
    </row>
    <row r="21" spans="1:10" s="3" customFormat="1" ht="8.25" customHeight="1">
      <c r="A21" s="108"/>
    </row>
    <row r="22" spans="1:10" s="3" customFormat="1" ht="14.25" customHeight="1">
      <c r="A22" s="156" t="s">
        <v>174</v>
      </c>
      <c r="B22" s="156"/>
      <c r="C22" s="156"/>
      <c r="D22" s="156"/>
      <c r="E22" s="156"/>
      <c r="F22" s="156"/>
      <c r="G22" s="156"/>
      <c r="H22" s="156"/>
      <c r="I22" s="156"/>
      <c r="J22" s="156"/>
    </row>
    <row r="23" spans="1:10" s="3" customFormat="1" ht="14.25" customHeight="1">
      <c r="A23" s="157"/>
      <c r="B23" s="157"/>
      <c r="C23" s="157"/>
      <c r="D23" s="157"/>
      <c r="E23" s="157"/>
      <c r="F23" s="157"/>
      <c r="G23" s="157"/>
      <c r="H23" s="157"/>
      <c r="I23" s="157"/>
      <c r="J23" s="157"/>
    </row>
    <row r="24" spans="1:10" s="3" customFormat="1" ht="14.25" customHeight="1">
      <c r="A24" s="157"/>
      <c r="B24" s="157"/>
      <c r="C24" s="157"/>
      <c r="D24" s="157"/>
      <c r="E24" s="157"/>
      <c r="F24" s="157"/>
      <c r="G24" s="157"/>
      <c r="H24" s="157"/>
      <c r="I24" s="157"/>
      <c r="J24" s="157"/>
    </row>
    <row r="25" spans="1:10" s="3" customFormat="1" ht="14.25" customHeight="1">
      <c r="A25" s="157"/>
      <c r="B25" s="157"/>
      <c r="C25" s="157"/>
      <c r="D25" s="157"/>
      <c r="E25" s="157"/>
      <c r="F25" s="157"/>
      <c r="G25" s="157"/>
      <c r="H25" s="157"/>
      <c r="I25" s="157"/>
      <c r="J25" s="157"/>
    </row>
    <row r="26" spans="1:10" s="3" customFormat="1" ht="14.25" customHeight="1">
      <c r="A26" s="108"/>
    </row>
    <row r="27" spans="1:10" s="3" customFormat="1" ht="14.25" customHeight="1">
      <c r="A27" s="1">
        <f>+A1</f>
        <v>2022</v>
      </c>
      <c r="B27" s="34" t="s">
        <v>175</v>
      </c>
      <c r="C27" s="34"/>
      <c r="D27" s="34"/>
      <c r="E27" s="34"/>
      <c r="F27" s="34"/>
    </row>
    <row r="28" spans="1:10" s="3" customFormat="1" ht="24.75" customHeight="1">
      <c r="A28" s="176" t="s">
        <v>176</v>
      </c>
      <c r="B28" s="177"/>
      <c r="C28" s="177"/>
      <c r="D28" s="178"/>
      <c r="E28" s="38" t="s">
        <v>177</v>
      </c>
      <c r="F28" s="39"/>
      <c r="G28" s="40" t="s">
        <v>73</v>
      </c>
      <c r="H28" s="179" t="s">
        <v>178</v>
      </c>
      <c r="I28" s="180"/>
      <c r="J28" s="41" t="s">
        <v>73</v>
      </c>
    </row>
    <row r="29" spans="1:10" s="3" customFormat="1" ht="14.25" customHeight="1">
      <c r="A29" s="159" t="s">
        <v>113</v>
      </c>
      <c r="B29" s="160"/>
      <c r="C29" s="160"/>
      <c r="D29" s="161"/>
      <c r="E29" s="162">
        <f>'Operational Data'!G39</f>
        <v>137887</v>
      </c>
      <c r="F29" s="163"/>
      <c r="G29" s="96" t="s">
        <v>179</v>
      </c>
      <c r="H29" s="164">
        <f>IF(E29&gt;0,E29/'Operational Data'!$G$18,"-")</f>
        <v>1.8635755696402352</v>
      </c>
      <c r="I29" s="165"/>
      <c r="J29" s="96" t="s">
        <v>180</v>
      </c>
    </row>
    <row r="30" spans="1:10" s="3" customFormat="1" ht="14.25" customHeight="1">
      <c r="A30" s="159" t="s">
        <v>181</v>
      </c>
      <c r="B30" s="160"/>
      <c r="C30" s="160"/>
      <c r="D30" s="161"/>
      <c r="E30" s="162">
        <f>E29</f>
        <v>137887</v>
      </c>
      <c r="F30" s="163"/>
      <c r="G30" s="96" t="s">
        <v>179</v>
      </c>
      <c r="H30" s="164">
        <f>IF(E30&gt;0,E30/'Operational Data'!$G$18,"-")</f>
        <v>1.8635755696402352</v>
      </c>
      <c r="I30" s="165"/>
      <c r="J30" s="96" t="s">
        <v>180</v>
      </c>
    </row>
    <row r="31" spans="1:10" s="3" customFormat="1" ht="14.25" customHeight="1">
      <c r="A31" s="159" t="s">
        <v>116</v>
      </c>
      <c r="B31" s="160"/>
      <c r="C31" s="160"/>
      <c r="D31" s="161"/>
      <c r="E31" s="162">
        <f>'Operational Data'!G41/1000</f>
        <v>0.20499999999999999</v>
      </c>
      <c r="F31" s="163"/>
      <c r="G31" s="96" t="s">
        <v>179</v>
      </c>
      <c r="H31" s="164">
        <f>IF(E31&gt;0,E31*1000/'Operational Data'!$G$18,"-")</f>
        <v>2.770623711997855E-3</v>
      </c>
      <c r="I31" s="165"/>
      <c r="J31" s="96" t="s">
        <v>182</v>
      </c>
    </row>
    <row r="32" spans="1:10" s="3" customFormat="1" ht="14.25" customHeight="1">
      <c r="A32" s="159" t="s">
        <v>120</v>
      </c>
      <c r="B32" s="160"/>
      <c r="C32" s="160"/>
      <c r="D32" s="161"/>
      <c r="E32" s="162">
        <f>'Operational Data'!G43/1000</f>
        <v>42.616999999999997</v>
      </c>
      <c r="F32" s="163"/>
      <c r="G32" s="96" t="s">
        <v>117</v>
      </c>
      <c r="H32" s="164">
        <f>IF(E32&gt;0,E32*1000/'Operational Data'!$G$18,"-")</f>
        <v>0.57597888163030531</v>
      </c>
      <c r="I32" s="165"/>
      <c r="J32" s="96" t="s">
        <v>183</v>
      </c>
    </row>
    <row r="33" spans="1:10" s="3" customFormat="1" ht="14.25" customHeight="1">
      <c r="A33" s="159" t="s">
        <v>184</v>
      </c>
      <c r="B33" s="160"/>
      <c r="C33" s="160"/>
      <c r="D33" s="161"/>
      <c r="E33" s="162">
        <f>'Operational Data'!F44/1000</f>
        <v>285</v>
      </c>
      <c r="F33" s="163"/>
      <c r="G33" s="96" t="s">
        <v>117</v>
      </c>
      <c r="H33" s="164">
        <f>IF(E33&gt;0,E33*1000/'Operational Data'!$G$18,"-")</f>
        <v>3.8518427215579933</v>
      </c>
      <c r="I33" s="165"/>
      <c r="J33" s="96" t="s">
        <v>183</v>
      </c>
    </row>
    <row r="34" spans="1:10" s="3" customFormat="1" ht="14.25" customHeight="1">
      <c r="A34" s="166"/>
      <c r="B34" s="167"/>
      <c r="C34" s="167"/>
      <c r="D34" s="168"/>
      <c r="E34" s="169"/>
      <c r="F34" s="170"/>
      <c r="G34" s="109"/>
      <c r="H34" s="171"/>
      <c r="I34" s="172"/>
      <c r="J34" s="109"/>
    </row>
    <row r="35" spans="1:10" s="3" customFormat="1" ht="14.25" customHeight="1">
      <c r="A35" s="156" t="s">
        <v>174</v>
      </c>
      <c r="B35" s="156"/>
      <c r="C35" s="156"/>
      <c r="D35" s="156"/>
      <c r="E35" s="156"/>
      <c r="F35" s="156"/>
      <c r="G35" s="156"/>
      <c r="H35" s="156"/>
      <c r="I35" s="156"/>
      <c r="J35" s="156"/>
    </row>
    <row r="36" spans="1:10" s="3" customFormat="1" ht="14.25" customHeight="1">
      <c r="A36" s="157"/>
      <c r="B36" s="157"/>
      <c r="C36" s="157"/>
      <c r="D36" s="157"/>
      <c r="E36" s="157"/>
      <c r="F36" s="157"/>
      <c r="G36" s="157"/>
      <c r="H36" s="157"/>
      <c r="I36" s="157"/>
      <c r="J36" s="157"/>
    </row>
    <row r="37" spans="1:10" s="3" customFormat="1" ht="14.25" customHeight="1">
      <c r="A37" s="157"/>
      <c r="B37" s="157"/>
      <c r="C37" s="157"/>
      <c r="D37" s="157"/>
      <c r="E37" s="157"/>
      <c r="F37" s="157"/>
      <c r="G37" s="157"/>
      <c r="H37" s="157"/>
      <c r="I37" s="157"/>
      <c r="J37" s="157"/>
    </row>
    <row r="38" spans="1:10" s="3" customFormat="1" ht="14.25" customHeight="1">
      <c r="A38" s="42"/>
      <c r="B38" s="42"/>
      <c r="C38" s="42"/>
      <c r="D38" s="42"/>
      <c r="E38" s="42"/>
      <c r="F38" s="42"/>
      <c r="G38" s="42"/>
      <c r="H38" s="42"/>
      <c r="I38" s="42"/>
      <c r="J38" s="42"/>
    </row>
    <row r="39" spans="1:10" s="3" customFormat="1" ht="14.25" customHeight="1">
      <c r="A39" s="34">
        <f>+A27</f>
        <v>2022</v>
      </c>
      <c r="B39" s="34" t="s">
        <v>185</v>
      </c>
      <c r="C39" s="34"/>
      <c r="D39" s="34"/>
      <c r="E39" s="34"/>
      <c r="F39" s="34"/>
      <c r="G39" s="92"/>
    </row>
    <row r="40" spans="1:10" ht="14.25" customHeight="1">
      <c r="A40" s="158" t="s">
        <v>186</v>
      </c>
      <c r="B40" s="158"/>
      <c r="C40" s="158" t="s">
        <v>187</v>
      </c>
      <c r="D40" s="158"/>
      <c r="E40" s="158"/>
      <c r="F40" s="158"/>
      <c r="G40" s="158"/>
      <c r="H40" s="158"/>
      <c r="I40" s="158"/>
      <c r="J40" s="158"/>
    </row>
    <row r="41" spans="1:10" ht="14.25" customHeight="1">
      <c r="A41" s="43"/>
      <c r="B41" s="43"/>
      <c r="C41" s="36" t="s">
        <v>188</v>
      </c>
      <c r="D41" s="36" t="s">
        <v>189</v>
      </c>
      <c r="E41" s="36" t="s">
        <v>190</v>
      </c>
      <c r="F41" s="36" t="s">
        <v>191</v>
      </c>
      <c r="G41" s="36" t="s">
        <v>192</v>
      </c>
      <c r="H41" s="36"/>
      <c r="I41" s="36" t="s">
        <v>193</v>
      </c>
      <c r="J41" s="36" t="s">
        <v>194</v>
      </c>
    </row>
    <row r="42" spans="1:10" ht="31.5" customHeight="1">
      <c r="A42" s="155" t="s">
        <v>195</v>
      </c>
      <c r="B42" s="155"/>
      <c r="C42" s="110">
        <f>'Operational Data'!G50</f>
        <v>6112.9100000000008</v>
      </c>
      <c r="D42" s="110"/>
      <c r="E42" s="110"/>
      <c r="F42" s="111"/>
      <c r="G42" s="111"/>
      <c r="H42" s="111"/>
      <c r="I42" s="112">
        <f>'Operational Data'!G56</f>
        <v>6482</v>
      </c>
      <c r="J42" s="111"/>
    </row>
    <row r="43" spans="1:10" ht="43.5" customHeight="1">
      <c r="A43" s="155" t="s">
        <v>196</v>
      </c>
      <c r="B43" s="155"/>
      <c r="C43" s="110">
        <f>'Operational Data'!G60</f>
        <v>10</v>
      </c>
      <c r="D43" s="110"/>
      <c r="E43" s="110"/>
      <c r="F43" s="111"/>
      <c r="G43" s="111"/>
      <c r="H43" s="111"/>
      <c r="I43" s="112">
        <f t="shared" ref="I43:I44" si="0">C43</f>
        <v>10</v>
      </c>
      <c r="J43" s="111"/>
    </row>
    <row r="44" spans="1:10" ht="42.75" customHeight="1">
      <c r="A44" s="155" t="s">
        <v>197</v>
      </c>
      <c r="B44" s="155"/>
      <c r="C44" s="110">
        <f>'Operational Data'!G61</f>
        <v>8.9</v>
      </c>
      <c r="D44" s="110"/>
      <c r="E44" s="110"/>
      <c r="F44" s="111"/>
      <c r="G44" s="111"/>
      <c r="H44" s="111"/>
      <c r="I44" s="113">
        <f t="shared" si="0"/>
        <v>8.9</v>
      </c>
      <c r="J44" s="111"/>
    </row>
    <row r="45" spans="1:10" ht="8.25" customHeight="1"/>
    <row r="46" spans="1:10">
      <c r="A46" s="156" t="s">
        <v>174</v>
      </c>
      <c r="B46" s="156"/>
      <c r="C46" s="156"/>
      <c r="D46" s="156"/>
      <c r="E46" s="156"/>
      <c r="F46" s="156"/>
      <c r="G46" s="156"/>
      <c r="H46" s="156"/>
      <c r="I46" s="156"/>
      <c r="J46" s="156"/>
    </row>
    <row r="47" spans="1:10" ht="63" customHeight="1">
      <c r="A47" s="157"/>
      <c r="B47" s="157"/>
      <c r="C47" s="157"/>
      <c r="D47" s="157"/>
      <c r="E47" s="157"/>
      <c r="F47" s="157"/>
      <c r="G47" s="157"/>
      <c r="H47" s="157"/>
      <c r="I47" s="157"/>
      <c r="J47" s="157"/>
    </row>
    <row r="48" spans="1:10">
      <c r="A48" s="157"/>
      <c r="B48" s="157"/>
      <c r="C48" s="157"/>
      <c r="D48" s="157"/>
      <c r="E48" s="157"/>
      <c r="F48" s="157"/>
      <c r="G48" s="157"/>
      <c r="H48" s="157"/>
      <c r="I48" s="157"/>
      <c r="J48" s="157"/>
    </row>
    <row r="50" spans="1:9">
      <c r="A50" s="3" t="s">
        <v>198</v>
      </c>
      <c r="B50" s="44"/>
      <c r="C50" s="44"/>
      <c r="D50" s="44"/>
      <c r="E50" s="23" t="s">
        <v>199</v>
      </c>
      <c r="F50" s="3"/>
      <c r="G50" s="3" t="s">
        <v>200</v>
      </c>
      <c r="H50" s="103">
        <v>44953</v>
      </c>
      <c r="I50" s="44"/>
    </row>
    <row r="51" spans="1:9">
      <c r="E51" s="92" t="s">
        <v>201</v>
      </c>
    </row>
    <row r="58" spans="1:9">
      <c r="F58" s="3"/>
    </row>
  </sheetData>
  <mergeCells count="85">
    <mergeCell ref="A10:J10"/>
    <mergeCell ref="A11:B11"/>
    <mergeCell ref="C11:D11"/>
    <mergeCell ref="E11:F11"/>
    <mergeCell ref="G11:H11"/>
    <mergeCell ref="I11:J11"/>
    <mergeCell ref="A3:E3"/>
    <mergeCell ref="G3:I3"/>
    <mergeCell ref="B4:E4"/>
    <mergeCell ref="D6:E6"/>
    <mergeCell ref="G6:H6"/>
    <mergeCell ref="A9:B9"/>
    <mergeCell ref="C9:D9"/>
    <mergeCell ref="E9:F9"/>
    <mergeCell ref="G9:H9"/>
    <mergeCell ref="I9:J9"/>
    <mergeCell ref="A12:B12"/>
    <mergeCell ref="C12:D12"/>
    <mergeCell ref="E12:F12"/>
    <mergeCell ref="G12:H12"/>
    <mergeCell ref="I12:J12"/>
    <mergeCell ref="A13:B13"/>
    <mergeCell ref="C13:D13"/>
    <mergeCell ref="E13:F13"/>
    <mergeCell ref="G13:H13"/>
    <mergeCell ref="I13:J13"/>
    <mergeCell ref="A17:J17"/>
    <mergeCell ref="A14:B14"/>
    <mergeCell ref="C14:D14"/>
    <mergeCell ref="E14:F14"/>
    <mergeCell ref="G14:H14"/>
    <mergeCell ref="I14:J14"/>
    <mergeCell ref="A15:D15"/>
    <mergeCell ref="E15:F15"/>
    <mergeCell ref="G15:H15"/>
    <mergeCell ref="I15:J15"/>
    <mergeCell ref="A16:B16"/>
    <mergeCell ref="C16:D16"/>
    <mergeCell ref="E16:F16"/>
    <mergeCell ref="G16:H16"/>
    <mergeCell ref="I16:J16"/>
    <mergeCell ref="A18:B18"/>
    <mergeCell ref="C18:D18"/>
    <mergeCell ref="E18:F18"/>
    <mergeCell ref="G18:H18"/>
    <mergeCell ref="I18:J18"/>
    <mergeCell ref="A19:D19"/>
    <mergeCell ref="E19:F19"/>
    <mergeCell ref="G19:H19"/>
    <mergeCell ref="I19:J19"/>
    <mergeCell ref="A28:D28"/>
    <mergeCell ref="H28:I28"/>
    <mergeCell ref="A20:D20"/>
    <mergeCell ref="E20:F20"/>
    <mergeCell ref="G20:H20"/>
    <mergeCell ref="I20:J20"/>
    <mergeCell ref="A22:J22"/>
    <mergeCell ref="A23:J25"/>
    <mergeCell ref="A29:D29"/>
    <mergeCell ref="E29:F29"/>
    <mergeCell ref="H29:I29"/>
    <mergeCell ref="A30:D30"/>
    <mergeCell ref="E30:F30"/>
    <mergeCell ref="H30:I30"/>
    <mergeCell ref="A33:D33"/>
    <mergeCell ref="E33:F33"/>
    <mergeCell ref="H33:I33"/>
    <mergeCell ref="A34:D34"/>
    <mergeCell ref="E34:F34"/>
    <mergeCell ref="H34:I34"/>
    <mergeCell ref="A31:D31"/>
    <mergeCell ref="E31:F31"/>
    <mergeCell ref="H31:I31"/>
    <mergeCell ref="A32:D32"/>
    <mergeCell ref="E32:F32"/>
    <mergeCell ref="H32:I32"/>
    <mergeCell ref="A44:B44"/>
    <mergeCell ref="A46:J46"/>
    <mergeCell ref="A47:J48"/>
    <mergeCell ref="A35:J35"/>
    <mergeCell ref="A36:J37"/>
    <mergeCell ref="A40:B40"/>
    <mergeCell ref="C40:J40"/>
    <mergeCell ref="A42:B42"/>
    <mergeCell ref="A43:B43"/>
  </mergeCells>
  <pageMargins left="0.7" right="0.7" top="0.75" bottom="0.75" header="0.3" footer="0.3"/>
  <pageSetup paperSize="9" scale="73" orientation="portrait" r:id="rId1"/>
  <headerFooter scaleWithDoc="0">
    <oddFooter>&amp;C&amp;"Arial,Regular"Page &amp;P</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8E4758-B29D-4B6C-968D-C646A71AF0F1}">
  <sheetPr codeName="Sheet23">
    <tabColor rgb="FFFFC000"/>
  </sheetPr>
  <dimension ref="A1:K64"/>
  <sheetViews>
    <sheetView topLeftCell="A9" workbookViewId="0">
      <selection activeCell="J53" sqref="J53"/>
    </sheetView>
  </sheetViews>
  <sheetFormatPr defaultColWidth="9.28515625" defaultRowHeight="15"/>
  <cols>
    <col min="1" max="1" width="9.42578125" style="92" bestFit="1" customWidth="1"/>
    <col min="2" max="4" width="9.28515625" style="92"/>
    <col min="5" max="5" width="15" style="92" customWidth="1"/>
    <col min="6" max="7" width="9.28515625" style="92"/>
    <col min="8" max="8" width="18.7109375" style="92" customWidth="1"/>
    <col min="9" max="9" width="9.7109375" style="92" customWidth="1"/>
    <col min="10" max="10" width="9.28515625" style="92" hidden="1" customWidth="1"/>
    <col min="11" max="11" width="0.28515625" style="92" customWidth="1"/>
    <col min="12" max="16384" width="9.28515625" style="92"/>
  </cols>
  <sheetData>
    <row r="1" spans="1:11" ht="15.6">
      <c r="A1" s="33">
        <v>2022</v>
      </c>
      <c r="B1" s="34" t="s">
        <v>202</v>
      </c>
      <c r="C1" s="34"/>
      <c r="D1" s="34"/>
      <c r="E1" s="34"/>
      <c r="F1" s="34"/>
      <c r="G1" s="34"/>
      <c r="H1" s="34"/>
      <c r="I1" s="34"/>
      <c r="J1" s="34"/>
    </row>
    <row r="3" spans="1:11" s="3" customFormat="1" ht="15" customHeight="1">
      <c r="A3" s="3" t="str">
        <f>+'Cover Page'!B31</f>
        <v>Permit EPR/XP3730QZ</v>
      </c>
      <c r="F3" s="3" t="s">
        <v>150</v>
      </c>
      <c r="G3" s="201" t="s">
        <v>8</v>
      </c>
      <c r="H3" s="201"/>
      <c r="I3" s="201"/>
    </row>
    <row r="4" spans="1:11" s="3" customFormat="1" ht="13.9"/>
    <row r="5" spans="1:11" s="3" customFormat="1" ht="13.9">
      <c r="A5" s="3" t="s">
        <v>152</v>
      </c>
      <c r="B5" s="198" t="str">
        <f>+'Cover Page'!B33:I33</f>
        <v>Baddesley EfW Facility</v>
      </c>
      <c r="C5" s="198"/>
      <c r="D5" s="198"/>
      <c r="E5" s="198"/>
      <c r="F5" s="3" t="s">
        <v>153</v>
      </c>
      <c r="G5" s="3" t="s">
        <v>203</v>
      </c>
    </row>
    <row r="6" spans="1:11" s="3" customFormat="1" ht="13.9"/>
    <row r="7" spans="1:11" s="3" customFormat="1" ht="15.75" customHeight="1">
      <c r="A7" s="3" t="s">
        <v>155</v>
      </c>
      <c r="D7" s="202">
        <v>44562</v>
      </c>
      <c r="E7" s="202"/>
      <c r="F7" s="35" t="s">
        <v>156</v>
      </c>
      <c r="G7" s="202">
        <v>44926</v>
      </c>
      <c r="H7" s="202"/>
    </row>
    <row r="8" spans="1:11" s="3" customFormat="1" ht="13.9"/>
    <row r="9" spans="1:11" s="3" customFormat="1" ht="37.5" customHeight="1">
      <c r="A9" s="158" t="s">
        <v>204</v>
      </c>
      <c r="B9" s="158"/>
      <c r="C9" s="158"/>
      <c r="D9" s="203" t="s">
        <v>205</v>
      </c>
      <c r="E9" s="204"/>
      <c r="F9" s="197" t="s">
        <v>117</v>
      </c>
      <c r="G9" s="197"/>
      <c r="H9" s="36" t="s">
        <v>206</v>
      </c>
      <c r="I9" s="158" t="s">
        <v>207</v>
      </c>
      <c r="J9" s="158"/>
      <c r="K9" s="158"/>
    </row>
    <row r="10" spans="1:11" s="3" customFormat="1" ht="24.75" customHeight="1">
      <c r="A10" s="159" t="s">
        <v>208</v>
      </c>
      <c r="B10" s="160"/>
      <c r="C10" s="161"/>
      <c r="D10" s="162"/>
      <c r="E10" s="163"/>
      <c r="F10" s="210"/>
      <c r="G10" s="211"/>
      <c r="H10" s="94"/>
      <c r="I10" s="212"/>
      <c r="J10" s="213"/>
      <c r="K10" s="214"/>
    </row>
    <row r="11" spans="1:11" s="3" customFormat="1" ht="24.75" customHeight="1">
      <c r="A11" s="159" t="s">
        <v>164</v>
      </c>
      <c r="B11" s="160"/>
      <c r="C11" s="161"/>
      <c r="D11" s="162" t="s">
        <v>165</v>
      </c>
      <c r="E11" s="163"/>
      <c r="F11" s="162">
        <f>'Operational Data'!G31</f>
        <v>2989.8</v>
      </c>
      <c r="G11" s="163"/>
      <c r="H11" s="94" t="s">
        <v>117</v>
      </c>
      <c r="I11" s="207">
        <f>F11/'Operational Data'!$G$18</f>
        <v>4.0407857434786282E-2</v>
      </c>
      <c r="J11" s="208"/>
      <c r="K11" s="209"/>
    </row>
    <row r="12" spans="1:11" s="3" customFormat="1" ht="24.75" customHeight="1">
      <c r="A12" s="191" t="s">
        <v>209</v>
      </c>
      <c r="B12" s="192"/>
      <c r="C12" s="205"/>
      <c r="D12" s="206" t="s">
        <v>165</v>
      </c>
      <c r="E12" s="195"/>
      <c r="F12" s="206">
        <f>'Operational Data'!G34</f>
        <v>1419.06</v>
      </c>
      <c r="G12" s="195"/>
      <c r="H12" s="94" t="s">
        <v>117</v>
      </c>
      <c r="I12" s="207">
        <f>F12/'Operational Data'!$G$18</f>
        <v>1.9178933096330127E-2</v>
      </c>
      <c r="J12" s="208"/>
      <c r="K12" s="209"/>
    </row>
    <row r="13" spans="1:11" s="3" customFormat="1" ht="24.75" customHeight="1">
      <c r="A13" s="191" t="s">
        <v>210</v>
      </c>
      <c r="B13" s="192"/>
      <c r="C13" s="205"/>
      <c r="D13" s="206" t="s">
        <v>165</v>
      </c>
      <c r="E13" s="195"/>
      <c r="F13" s="215">
        <f>'Operational Data'!G33</f>
        <v>411.57999999999993</v>
      </c>
      <c r="G13" s="216"/>
      <c r="H13" s="94" t="s">
        <v>117</v>
      </c>
      <c r="I13" s="207">
        <f>F13/'Operational Data'!$G$18</f>
        <v>5.5626014994345219E-3</v>
      </c>
      <c r="J13" s="208"/>
      <c r="K13" s="209"/>
    </row>
    <row r="14" spans="1:11" s="3" customFormat="1" ht="24.75" customHeight="1">
      <c r="A14" s="217" t="s">
        <v>211</v>
      </c>
      <c r="B14" s="217"/>
      <c r="C14" s="217"/>
      <c r="D14" s="220"/>
      <c r="E14" s="221"/>
      <c r="F14" s="218">
        <f>SUM(F11:G13)</f>
        <v>4820.4400000000005</v>
      </c>
      <c r="G14" s="218"/>
      <c r="H14" s="46" t="s">
        <v>117</v>
      </c>
      <c r="I14" s="219">
        <f>F14/'Operational Data'!$G$18</f>
        <v>6.5149392030550937E-2</v>
      </c>
      <c r="J14" s="219"/>
      <c r="K14" s="219"/>
    </row>
    <row r="15" spans="1:11" s="3" customFormat="1" ht="31.9" customHeight="1">
      <c r="A15" s="223" t="s">
        <v>212</v>
      </c>
      <c r="B15" s="224"/>
      <c r="C15" s="225"/>
      <c r="D15" s="206" t="s">
        <v>171</v>
      </c>
      <c r="E15" s="195"/>
      <c r="F15" s="206">
        <f>'Operational Data'!G32</f>
        <v>14576.42</v>
      </c>
      <c r="G15" s="195"/>
      <c r="H15" s="94" t="s">
        <v>117</v>
      </c>
      <c r="I15" s="226">
        <f>F15/'Operational Data'!$G$18</f>
        <v>0.19700377994165744</v>
      </c>
      <c r="J15" s="226"/>
      <c r="K15" s="226"/>
    </row>
    <row r="16" spans="1:11" s="3" customFormat="1" ht="24.75" customHeight="1">
      <c r="A16" s="227" t="s">
        <v>213</v>
      </c>
      <c r="B16" s="228"/>
      <c r="C16" s="229"/>
      <c r="D16" s="107"/>
      <c r="E16" s="107"/>
      <c r="F16" s="220">
        <f>F15</f>
        <v>14576.42</v>
      </c>
      <c r="G16" s="230"/>
      <c r="H16" s="46" t="s">
        <v>117</v>
      </c>
      <c r="I16" s="219">
        <f>F16/'Operational Data'!$G$18</f>
        <v>0.19700377994165744</v>
      </c>
      <c r="J16" s="219"/>
      <c r="K16" s="219"/>
    </row>
    <row r="17" spans="1:9" s="3" customFormat="1" ht="13.9">
      <c r="A17" s="45"/>
    </row>
    <row r="18" spans="1:9" s="3" customFormat="1" ht="24" customHeight="1">
      <c r="A18" s="156" t="s">
        <v>174</v>
      </c>
      <c r="B18" s="156"/>
      <c r="C18" s="156"/>
      <c r="D18" s="156"/>
      <c r="E18" s="156"/>
      <c r="F18" s="156"/>
      <c r="G18" s="156"/>
      <c r="H18" s="156"/>
      <c r="I18" s="156"/>
    </row>
    <row r="19" spans="1:9" s="3" customFormat="1" ht="13.9">
      <c r="A19" s="222"/>
      <c r="B19" s="222"/>
      <c r="C19" s="222"/>
      <c r="D19" s="222"/>
      <c r="E19" s="222"/>
      <c r="F19" s="222"/>
      <c r="G19" s="222"/>
      <c r="H19" s="222"/>
      <c r="I19" s="222"/>
    </row>
    <row r="20" spans="1:9" s="3" customFormat="1" ht="13.9">
      <c r="A20" s="222"/>
      <c r="B20" s="222"/>
      <c r="C20" s="222"/>
      <c r="D20" s="222"/>
      <c r="E20" s="222"/>
      <c r="F20" s="222"/>
      <c r="G20" s="222"/>
      <c r="H20" s="222"/>
      <c r="I20" s="222"/>
    </row>
    <row r="21" spans="1:9" s="3" customFormat="1" ht="13.9">
      <c r="A21" s="222"/>
      <c r="B21" s="222"/>
      <c r="C21" s="222"/>
      <c r="D21" s="222"/>
      <c r="E21" s="222"/>
      <c r="F21" s="222"/>
      <c r="G21" s="222"/>
      <c r="H21" s="222"/>
      <c r="I21" s="222"/>
    </row>
    <row r="22" spans="1:9" s="3" customFormat="1" ht="13.9">
      <c r="A22" s="222"/>
      <c r="B22" s="222"/>
      <c r="C22" s="222"/>
      <c r="D22" s="222"/>
      <c r="E22" s="222"/>
      <c r="F22" s="222"/>
      <c r="G22" s="222"/>
      <c r="H22" s="222"/>
      <c r="I22" s="222"/>
    </row>
    <row r="23" spans="1:9" s="3" customFormat="1" ht="13.9">
      <c r="A23" s="222"/>
      <c r="B23" s="222"/>
      <c r="C23" s="222"/>
      <c r="D23" s="222"/>
      <c r="E23" s="222"/>
      <c r="F23" s="222"/>
      <c r="G23" s="222"/>
      <c r="H23" s="222"/>
      <c r="I23" s="222"/>
    </row>
    <row r="24" spans="1:9" s="3" customFormat="1" ht="13.9">
      <c r="A24" s="222"/>
      <c r="B24" s="222"/>
      <c r="C24" s="222"/>
      <c r="D24" s="222"/>
      <c r="E24" s="222"/>
      <c r="F24" s="222"/>
      <c r="G24" s="222"/>
      <c r="H24" s="222"/>
      <c r="I24" s="222"/>
    </row>
    <row r="25" spans="1:9" s="3" customFormat="1" ht="13.9">
      <c r="A25" s="222"/>
      <c r="B25" s="222"/>
      <c r="C25" s="222"/>
      <c r="D25" s="222"/>
      <c r="E25" s="222"/>
      <c r="F25" s="222"/>
      <c r="G25" s="222"/>
      <c r="H25" s="222"/>
      <c r="I25" s="222"/>
    </row>
    <row r="26" spans="1:9" s="3" customFormat="1" ht="13.9">
      <c r="A26" s="42"/>
      <c r="B26" s="42"/>
      <c r="C26" s="42"/>
      <c r="D26" s="42"/>
      <c r="E26" s="42"/>
      <c r="F26" s="42"/>
      <c r="G26" s="42"/>
      <c r="H26" s="42"/>
      <c r="I26" s="42"/>
    </row>
    <row r="27" spans="1:9" s="3" customFormat="1" ht="13.9"/>
    <row r="28" spans="1:9" s="3" customFormat="1" ht="13.9"/>
    <row r="29" spans="1:9" s="3" customFormat="1" ht="13.9">
      <c r="A29" s="3" t="s">
        <v>198</v>
      </c>
      <c r="B29" s="44"/>
      <c r="C29" s="44"/>
      <c r="D29" s="44"/>
      <c r="E29" s="23" t="s">
        <v>214</v>
      </c>
      <c r="G29" s="3" t="s">
        <v>200</v>
      </c>
      <c r="H29" s="103">
        <v>44953</v>
      </c>
      <c r="I29" s="44"/>
    </row>
    <row r="30" spans="1:9" s="3" customFormat="1">
      <c r="E30" s="92" t="s">
        <v>215</v>
      </c>
    </row>
    <row r="31" spans="1:9" ht="14.25" customHeight="1">
      <c r="A31" s="3"/>
      <c r="B31" s="3"/>
      <c r="C31" s="3"/>
      <c r="D31" s="3"/>
      <c r="E31" s="3"/>
      <c r="F31" s="3"/>
      <c r="G31" s="3"/>
      <c r="H31" s="3"/>
      <c r="I31" s="3"/>
    </row>
    <row r="32" spans="1:9" s="3" customFormat="1" ht="13.9"/>
    <row r="33" spans="1:9" s="3" customFormat="1" ht="13.9"/>
    <row r="34" spans="1:9" s="3" customFormat="1">
      <c r="A34" s="92"/>
      <c r="B34" s="92"/>
      <c r="C34" s="92"/>
      <c r="D34" s="92"/>
      <c r="E34" s="92"/>
      <c r="F34" s="92"/>
      <c r="G34" s="92"/>
      <c r="H34" s="92"/>
      <c r="I34" s="92"/>
    </row>
    <row r="35" spans="1:9" s="3" customFormat="1" ht="13.9"/>
    <row r="36" spans="1:9" s="3" customFormat="1" ht="13.9"/>
    <row r="37" spans="1:9" s="3" customFormat="1" ht="13.9"/>
    <row r="38" spans="1:9" s="3" customFormat="1" ht="13.9"/>
    <row r="39" spans="1:9" s="3" customFormat="1" ht="13.9"/>
    <row r="40" spans="1:9" s="3" customFormat="1" ht="13.9"/>
    <row r="41" spans="1:9" s="3" customFormat="1" ht="13.9"/>
    <row r="42" spans="1:9" s="3" customFormat="1" ht="13.9"/>
    <row r="43" spans="1:9">
      <c r="A43" s="3"/>
      <c r="B43" s="3"/>
      <c r="C43" s="3"/>
      <c r="D43" s="3"/>
      <c r="E43" s="3"/>
      <c r="F43" s="3"/>
      <c r="G43" s="3"/>
      <c r="H43" s="3"/>
      <c r="I43" s="3"/>
    </row>
    <row r="44" spans="1:9">
      <c r="A44" s="3"/>
      <c r="B44" s="3"/>
      <c r="C44" s="3"/>
      <c r="D44" s="3"/>
      <c r="E44" s="3"/>
      <c r="F44" s="3"/>
      <c r="G44" s="3"/>
      <c r="H44" s="3"/>
      <c r="I44" s="3"/>
    </row>
    <row r="45" spans="1:9">
      <c r="A45" s="3"/>
      <c r="B45" s="3"/>
      <c r="C45" s="3"/>
      <c r="D45" s="3"/>
      <c r="E45" s="3"/>
      <c r="F45" s="3"/>
      <c r="G45" s="3"/>
      <c r="H45" s="3"/>
      <c r="I45" s="3"/>
    </row>
    <row r="64" spans="6:6">
      <c r="F64" s="3"/>
    </row>
  </sheetData>
  <mergeCells count="37">
    <mergeCell ref="A18:I18"/>
    <mergeCell ref="A19:I25"/>
    <mergeCell ref="A15:C15"/>
    <mergeCell ref="F15:G15"/>
    <mergeCell ref="I15:K15"/>
    <mergeCell ref="A16:C16"/>
    <mergeCell ref="I16:K16"/>
    <mergeCell ref="F16:G16"/>
    <mergeCell ref="D15:E15"/>
    <mergeCell ref="A13:C13"/>
    <mergeCell ref="F13:G13"/>
    <mergeCell ref="I13:K13"/>
    <mergeCell ref="A14:C14"/>
    <mergeCell ref="F14:G14"/>
    <mergeCell ref="I14:K14"/>
    <mergeCell ref="D13:E13"/>
    <mergeCell ref="D14:E14"/>
    <mergeCell ref="A12:C12"/>
    <mergeCell ref="D12:E12"/>
    <mergeCell ref="I12:K12"/>
    <mergeCell ref="F12:G12"/>
    <mergeCell ref="A10:C10"/>
    <mergeCell ref="F10:G10"/>
    <mergeCell ref="I10:K10"/>
    <mergeCell ref="A11:C11"/>
    <mergeCell ref="F11:G11"/>
    <mergeCell ref="I11:K11"/>
    <mergeCell ref="D10:E10"/>
    <mergeCell ref="D11:E11"/>
    <mergeCell ref="G3:I3"/>
    <mergeCell ref="B5:E5"/>
    <mergeCell ref="D7:E7"/>
    <mergeCell ref="G7:H7"/>
    <mergeCell ref="A9:C9"/>
    <mergeCell ref="F9:G9"/>
    <mergeCell ref="I9:K9"/>
    <mergeCell ref="D9:E9"/>
  </mergeCells>
  <pageMargins left="0.7" right="0.7" top="0.75" bottom="0.75" header="0.3" footer="0.3"/>
  <pageSetup paperSize="9" scale="87" orientation="portrait" r:id="rId1"/>
  <headerFooter scaleWithDoc="0">
    <oddFooter>&amp;C&amp;"Arial,Regular"Page &amp;P</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7BFF6-F872-49AF-AFDD-84021DF7EDF8}">
  <sheetPr codeName="Sheet24">
    <tabColor rgb="FFFFC000"/>
  </sheetPr>
  <dimension ref="A1:K63"/>
  <sheetViews>
    <sheetView topLeftCell="A7" workbookViewId="0">
      <selection activeCell="J53" sqref="J53"/>
    </sheetView>
  </sheetViews>
  <sheetFormatPr defaultColWidth="9.28515625" defaultRowHeight="15"/>
  <cols>
    <col min="1" max="1" width="9.42578125" style="92" bestFit="1" customWidth="1"/>
    <col min="2" max="2" width="9.28515625" style="92"/>
    <col min="3" max="3" width="3.7109375" style="92" customWidth="1"/>
    <col min="4" max="4" width="9.28515625" style="92"/>
    <col min="5" max="5" width="14.5703125" style="92" customWidth="1"/>
    <col min="6" max="6" width="9.28515625" style="92"/>
    <col min="7" max="7" width="4.7109375" style="92" customWidth="1"/>
    <col min="8" max="8" width="12.7109375" style="92" customWidth="1"/>
    <col min="9" max="9" width="20.28515625" style="92" customWidth="1"/>
    <col min="10" max="10" width="4.28515625" style="92" customWidth="1"/>
    <col min="11" max="11" width="2.42578125" style="92" hidden="1" customWidth="1"/>
    <col min="12" max="16384" width="9.28515625" style="92"/>
  </cols>
  <sheetData>
    <row r="1" spans="1:11" ht="15.6">
      <c r="A1" s="33">
        <v>2022</v>
      </c>
      <c r="B1" s="34" t="s">
        <v>216</v>
      </c>
      <c r="C1" s="34"/>
      <c r="D1" s="34"/>
      <c r="E1" s="34"/>
      <c r="F1" s="34"/>
      <c r="G1" s="34"/>
      <c r="H1" s="34"/>
      <c r="I1" s="34"/>
      <c r="J1" s="34"/>
    </row>
    <row r="3" spans="1:11" s="3" customFormat="1" ht="15" customHeight="1">
      <c r="A3" s="3" t="str">
        <f>+'Cover Page'!B31</f>
        <v>Permit EPR/XP3730QZ</v>
      </c>
      <c r="F3" s="3" t="s">
        <v>150</v>
      </c>
      <c r="G3" s="199" t="s">
        <v>8</v>
      </c>
      <c r="H3" s="199"/>
      <c r="I3" s="199"/>
    </row>
    <row r="4" spans="1:11" s="3" customFormat="1" ht="13.9"/>
    <row r="5" spans="1:11" s="3" customFormat="1" ht="13.9">
      <c r="A5" s="3" t="s">
        <v>152</v>
      </c>
      <c r="B5" s="198" t="str">
        <f>+'Cover Page'!B33:I33</f>
        <v>Baddesley EfW Facility</v>
      </c>
      <c r="C5" s="198"/>
      <c r="D5" s="198"/>
      <c r="E5" s="198"/>
      <c r="F5" s="3" t="s">
        <v>153</v>
      </c>
      <c r="G5" s="3" t="s">
        <v>217</v>
      </c>
    </row>
    <row r="6" spans="1:11" s="3" customFormat="1" ht="13.9"/>
    <row r="7" spans="1:11" s="3" customFormat="1" ht="15.75" customHeight="1">
      <c r="A7" s="3" t="s">
        <v>155</v>
      </c>
      <c r="D7" s="202">
        <v>44562</v>
      </c>
      <c r="E7" s="202"/>
      <c r="F7" s="35" t="s">
        <v>156</v>
      </c>
      <c r="G7" s="202">
        <v>44926</v>
      </c>
      <c r="H7" s="202"/>
      <c r="I7" s="202"/>
    </row>
    <row r="8" spans="1:11" s="3" customFormat="1" ht="13.9"/>
    <row r="9" spans="1:11" s="3" customFormat="1" ht="37.5" customHeight="1">
      <c r="A9" s="158" t="s">
        <v>176</v>
      </c>
      <c r="B9" s="158"/>
      <c r="C9" s="158"/>
      <c r="D9" s="203" t="s">
        <v>177</v>
      </c>
      <c r="E9" s="204"/>
      <c r="F9" s="197" t="s">
        <v>206</v>
      </c>
      <c r="G9" s="197"/>
      <c r="H9" s="36" t="s">
        <v>218</v>
      </c>
      <c r="I9" s="158" t="s">
        <v>206</v>
      </c>
      <c r="J9" s="158"/>
      <c r="K9" s="158"/>
    </row>
    <row r="10" spans="1:11" s="3" customFormat="1" ht="24.75" customHeight="1">
      <c r="A10" s="155" t="s">
        <v>219</v>
      </c>
      <c r="B10" s="155"/>
      <c r="C10" s="155"/>
      <c r="D10" s="162">
        <f>'Operational Data'!G18</f>
        <v>73990.559999999998</v>
      </c>
      <c r="E10" s="163"/>
      <c r="F10" s="231" t="s">
        <v>117</v>
      </c>
      <c r="G10" s="231"/>
      <c r="H10" s="94" t="s">
        <v>220</v>
      </c>
      <c r="I10" s="232" t="s">
        <v>221</v>
      </c>
      <c r="J10" s="232"/>
      <c r="K10" s="232"/>
    </row>
    <row r="11" spans="1:11" s="3" customFormat="1" ht="24.75" customHeight="1">
      <c r="A11" s="155" t="s">
        <v>113</v>
      </c>
      <c r="B11" s="155"/>
      <c r="C11" s="155"/>
      <c r="D11" s="162">
        <f>'Operational Data'!G39</f>
        <v>137887</v>
      </c>
      <c r="E11" s="163"/>
      <c r="F11" s="233" t="s">
        <v>114</v>
      </c>
      <c r="G11" s="233"/>
      <c r="H11" s="127">
        <f>D11/$D$10</f>
        <v>1.8635755696402352</v>
      </c>
      <c r="I11" s="232" t="s">
        <v>221</v>
      </c>
      <c r="J11" s="232"/>
      <c r="K11" s="232"/>
    </row>
    <row r="12" spans="1:11" s="3" customFormat="1" ht="24.75" customHeight="1">
      <c r="A12" s="184" t="s">
        <v>222</v>
      </c>
      <c r="B12" s="184"/>
      <c r="C12" s="184"/>
      <c r="D12" s="206">
        <f>D11</f>
        <v>137887</v>
      </c>
      <c r="E12" s="195"/>
      <c r="F12" s="185" t="s">
        <v>114</v>
      </c>
      <c r="G12" s="185"/>
      <c r="H12" s="127">
        <f t="shared" ref="H12:H15" si="0">D12/$D$10</f>
        <v>1.8635755696402352</v>
      </c>
      <c r="I12" s="232" t="s">
        <v>221</v>
      </c>
      <c r="J12" s="232"/>
      <c r="K12" s="232"/>
    </row>
    <row r="13" spans="1:11" s="3" customFormat="1" ht="24.75" customHeight="1">
      <c r="A13" s="184" t="s">
        <v>116</v>
      </c>
      <c r="B13" s="184"/>
      <c r="C13" s="184"/>
      <c r="D13" s="206">
        <f>'Operational Data'!G41</f>
        <v>205</v>
      </c>
      <c r="E13" s="195"/>
      <c r="F13" s="234" t="s">
        <v>117</v>
      </c>
      <c r="G13" s="234"/>
      <c r="H13" s="127">
        <f t="shared" si="0"/>
        <v>2.770623711997855E-3</v>
      </c>
      <c r="I13" s="232" t="s">
        <v>223</v>
      </c>
      <c r="J13" s="232"/>
      <c r="K13" s="232"/>
    </row>
    <row r="14" spans="1:11" s="3" customFormat="1" ht="24.75" customHeight="1">
      <c r="A14" s="184" t="s">
        <v>120</v>
      </c>
      <c r="B14" s="184"/>
      <c r="C14" s="184"/>
      <c r="D14" s="206">
        <f>'Operational Data'!G43</f>
        <v>42617</v>
      </c>
      <c r="E14" s="195"/>
      <c r="F14" s="185" t="s">
        <v>224</v>
      </c>
      <c r="G14" s="185"/>
      <c r="H14" s="127">
        <f t="shared" si="0"/>
        <v>0.57597888163030531</v>
      </c>
      <c r="I14" s="235" t="s">
        <v>225</v>
      </c>
      <c r="J14" s="235"/>
      <c r="K14" s="235"/>
    </row>
    <row r="15" spans="1:11" s="3" customFormat="1" ht="31.9" customHeight="1">
      <c r="A15" s="223" t="s">
        <v>226</v>
      </c>
      <c r="B15" s="224"/>
      <c r="C15" s="225"/>
      <c r="D15" s="206">
        <f>'Operational Data'!G44</f>
        <v>1408000</v>
      </c>
      <c r="E15" s="195"/>
      <c r="F15" s="206" t="s">
        <v>224</v>
      </c>
      <c r="G15" s="195"/>
      <c r="H15" s="127">
        <f t="shared" si="0"/>
        <v>19.029454568258437</v>
      </c>
      <c r="I15" s="235" t="s">
        <v>225</v>
      </c>
      <c r="J15" s="235"/>
      <c r="K15" s="235"/>
    </row>
    <row r="16" spans="1:11" s="3" customFormat="1" ht="13.9">
      <c r="A16" s="45"/>
    </row>
    <row r="17" spans="1:9" s="3" customFormat="1" ht="24" customHeight="1">
      <c r="A17" s="156" t="s">
        <v>227</v>
      </c>
      <c r="B17" s="156"/>
      <c r="C17" s="156"/>
      <c r="D17" s="156"/>
      <c r="E17" s="156"/>
      <c r="F17" s="156"/>
      <c r="G17" s="156"/>
      <c r="H17" s="156"/>
      <c r="I17" s="156"/>
    </row>
    <row r="18" spans="1:9" s="3" customFormat="1" ht="13.9">
      <c r="A18" s="222"/>
      <c r="B18" s="222"/>
      <c r="C18" s="222"/>
      <c r="D18" s="222"/>
      <c r="E18" s="222"/>
      <c r="F18" s="222"/>
      <c r="G18" s="222"/>
      <c r="H18" s="222"/>
      <c r="I18" s="222"/>
    </row>
    <row r="19" spans="1:9" s="3" customFormat="1" ht="13.9">
      <c r="A19" s="222"/>
      <c r="B19" s="222"/>
      <c r="C19" s="222"/>
      <c r="D19" s="222"/>
      <c r="E19" s="222"/>
      <c r="F19" s="222"/>
      <c r="G19" s="222"/>
      <c r="H19" s="222"/>
      <c r="I19" s="222"/>
    </row>
    <row r="20" spans="1:9" s="3" customFormat="1" ht="13.9">
      <c r="A20" s="222"/>
      <c r="B20" s="222"/>
      <c r="C20" s="222"/>
      <c r="D20" s="222"/>
      <c r="E20" s="222"/>
      <c r="F20" s="222"/>
      <c r="G20" s="222"/>
      <c r="H20" s="222"/>
      <c r="I20" s="222"/>
    </row>
    <row r="21" spans="1:9" s="3" customFormat="1" ht="13.9">
      <c r="A21" s="222"/>
      <c r="B21" s="222"/>
      <c r="C21" s="222"/>
      <c r="D21" s="222"/>
      <c r="E21" s="222"/>
      <c r="F21" s="222"/>
      <c r="G21" s="222"/>
      <c r="H21" s="222"/>
      <c r="I21" s="222"/>
    </row>
    <row r="22" spans="1:9" s="3" customFormat="1" ht="13.9">
      <c r="A22" s="222"/>
      <c r="B22" s="222"/>
      <c r="C22" s="222"/>
      <c r="D22" s="222"/>
      <c r="E22" s="222"/>
      <c r="F22" s="222"/>
      <c r="G22" s="222"/>
      <c r="H22" s="222"/>
      <c r="I22" s="222"/>
    </row>
    <row r="23" spans="1:9" s="3" customFormat="1" ht="13.9">
      <c r="A23" s="222"/>
      <c r="B23" s="222"/>
      <c r="C23" s="222"/>
      <c r="D23" s="222"/>
      <c r="E23" s="222"/>
      <c r="F23" s="222"/>
      <c r="G23" s="222"/>
      <c r="H23" s="222"/>
      <c r="I23" s="222"/>
    </row>
    <row r="24" spans="1:9" s="3" customFormat="1" ht="13.9">
      <c r="A24" s="222"/>
      <c r="B24" s="222"/>
      <c r="C24" s="222"/>
      <c r="D24" s="222"/>
      <c r="E24" s="222"/>
      <c r="F24" s="222"/>
      <c r="G24" s="222"/>
      <c r="H24" s="222"/>
      <c r="I24" s="222"/>
    </row>
    <row r="25" spans="1:9" s="3" customFormat="1" ht="13.9">
      <c r="A25" s="42"/>
      <c r="B25" s="42"/>
      <c r="C25" s="42"/>
      <c r="D25" s="42"/>
      <c r="E25" s="42"/>
      <c r="F25" s="42"/>
      <c r="G25" s="42"/>
      <c r="H25" s="42"/>
      <c r="I25" s="42"/>
    </row>
    <row r="26" spans="1:9" s="3" customFormat="1" ht="13.9"/>
    <row r="27" spans="1:9" s="3" customFormat="1" ht="13.9"/>
    <row r="28" spans="1:9" s="3" customFormat="1" ht="13.9">
      <c r="A28" s="3" t="s">
        <v>198</v>
      </c>
      <c r="B28" s="44"/>
      <c r="C28" s="44"/>
      <c r="D28" s="44"/>
      <c r="E28" s="23" t="s">
        <v>214</v>
      </c>
      <c r="G28" s="3" t="s">
        <v>200</v>
      </c>
      <c r="H28" s="103">
        <v>44953</v>
      </c>
      <c r="I28" s="44"/>
    </row>
    <row r="29" spans="1:9" s="3" customFormat="1">
      <c r="E29" s="92" t="s">
        <v>215</v>
      </c>
    </row>
    <row r="30" spans="1:9" ht="14.25" customHeight="1">
      <c r="A30" s="3"/>
      <c r="B30" s="3"/>
      <c r="C30" s="3"/>
      <c r="D30" s="3"/>
      <c r="E30" s="3"/>
      <c r="F30" s="3"/>
      <c r="G30" s="3"/>
      <c r="H30" s="3"/>
      <c r="I30" s="3"/>
    </row>
    <row r="31" spans="1:9" s="3" customFormat="1" ht="13.9"/>
    <row r="32" spans="1:9" s="3" customFormat="1" ht="13.9"/>
    <row r="33" spans="1:9" s="3" customFormat="1">
      <c r="A33" s="92"/>
      <c r="B33" s="92"/>
      <c r="C33" s="92"/>
      <c r="D33" s="92"/>
      <c r="E33" s="92"/>
      <c r="F33" s="92"/>
      <c r="G33" s="92"/>
      <c r="H33" s="92"/>
      <c r="I33" s="92"/>
    </row>
    <row r="34" spans="1:9" s="3" customFormat="1" ht="13.9"/>
    <row r="35" spans="1:9" s="3" customFormat="1" ht="13.9"/>
    <row r="36" spans="1:9" s="3" customFormat="1" ht="13.9"/>
    <row r="37" spans="1:9" s="3" customFormat="1" ht="13.9"/>
    <row r="38" spans="1:9" s="3" customFormat="1" ht="13.9"/>
    <row r="39" spans="1:9" s="3" customFormat="1" ht="13.9"/>
    <row r="40" spans="1:9" s="3" customFormat="1" ht="13.9"/>
    <row r="41" spans="1:9" s="3" customFormat="1" ht="13.9"/>
    <row r="42" spans="1:9">
      <c r="A42" s="3"/>
      <c r="B42" s="3"/>
      <c r="C42" s="3"/>
      <c r="D42" s="3"/>
      <c r="E42" s="3"/>
      <c r="F42" s="3"/>
      <c r="G42" s="3"/>
      <c r="H42" s="3"/>
      <c r="I42" s="3"/>
    </row>
    <row r="43" spans="1:9">
      <c r="A43" s="3"/>
      <c r="B43" s="3"/>
      <c r="C43" s="3"/>
      <c r="D43" s="3"/>
      <c r="E43" s="3"/>
      <c r="F43" s="3"/>
      <c r="G43" s="3"/>
      <c r="H43" s="3"/>
      <c r="I43" s="3"/>
    </row>
    <row r="44" spans="1:9">
      <c r="A44" s="3"/>
      <c r="B44" s="3"/>
      <c r="C44" s="3"/>
      <c r="D44" s="3"/>
      <c r="E44" s="3"/>
      <c r="F44" s="3"/>
      <c r="G44" s="3"/>
      <c r="H44" s="3"/>
      <c r="I44" s="3"/>
    </row>
    <row r="63" spans="6:6">
      <c r="F63" s="3"/>
    </row>
  </sheetData>
  <mergeCells count="34">
    <mergeCell ref="A17:I17"/>
    <mergeCell ref="A18:I24"/>
    <mergeCell ref="A14:C14"/>
    <mergeCell ref="D14:E14"/>
    <mergeCell ref="F14:G14"/>
    <mergeCell ref="I14:K14"/>
    <mergeCell ref="A15:C15"/>
    <mergeCell ref="D15:E15"/>
    <mergeCell ref="F15:G15"/>
    <mergeCell ref="I15:K15"/>
    <mergeCell ref="A12:C12"/>
    <mergeCell ref="D12:E12"/>
    <mergeCell ref="F12:G12"/>
    <mergeCell ref="I12:K12"/>
    <mergeCell ref="A13:C13"/>
    <mergeCell ref="D13:E13"/>
    <mergeCell ref="F13:G13"/>
    <mergeCell ref="I13:K13"/>
    <mergeCell ref="A10:C10"/>
    <mergeCell ref="D10:E10"/>
    <mergeCell ref="F10:G10"/>
    <mergeCell ref="I10:K10"/>
    <mergeCell ref="A11:C11"/>
    <mergeCell ref="D11:E11"/>
    <mergeCell ref="F11:G11"/>
    <mergeCell ref="I11:K11"/>
    <mergeCell ref="G3:I3"/>
    <mergeCell ref="B5:E5"/>
    <mergeCell ref="D7:E7"/>
    <mergeCell ref="A9:C9"/>
    <mergeCell ref="D9:E9"/>
    <mergeCell ref="F9:G9"/>
    <mergeCell ref="I9:K9"/>
    <mergeCell ref="G7:I7"/>
  </mergeCells>
  <pageMargins left="0.7" right="0.7" top="0.75" bottom="0.75" header="0.3" footer="0.3"/>
  <pageSetup paperSize="9" scale="87" orientation="portrait" r:id="rId1"/>
  <headerFooter scaleWithDoc="0">
    <oddFooter>&amp;C&amp;"Arial,Regular"Page &amp;P</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J62"/>
  <sheetViews>
    <sheetView topLeftCell="A10" workbookViewId="0">
      <selection activeCell="J53" sqref="J53"/>
    </sheetView>
  </sheetViews>
  <sheetFormatPr defaultColWidth="9.28515625" defaultRowHeight="15"/>
  <cols>
    <col min="1" max="1" width="9.42578125" style="2" bestFit="1" customWidth="1"/>
    <col min="2" max="4" width="9.28515625" style="2"/>
    <col min="5" max="5" width="15" style="2" customWidth="1"/>
    <col min="6" max="7" width="9.28515625" style="2"/>
    <col min="8" max="8" width="18.28515625" style="2" customWidth="1"/>
    <col min="9" max="9" width="6" style="2" customWidth="1"/>
    <col min="10" max="16384" width="9.28515625" style="2"/>
  </cols>
  <sheetData>
    <row r="1" spans="1:10" ht="15.6">
      <c r="A1" s="33">
        <f>+'Cover Page'!C39</f>
        <v>2022</v>
      </c>
      <c r="B1" s="34" t="s">
        <v>228</v>
      </c>
      <c r="C1" s="34"/>
      <c r="D1" s="34"/>
      <c r="E1" s="34"/>
      <c r="F1" s="34"/>
      <c r="G1" s="34"/>
      <c r="H1" s="34"/>
      <c r="I1" s="34"/>
      <c r="J1" s="34"/>
    </row>
    <row r="3" spans="1:10" s="3" customFormat="1" ht="15" customHeight="1">
      <c r="A3" s="3" t="str">
        <f>+'Cover Page'!B31</f>
        <v>Permit EPR/XP3730QZ</v>
      </c>
      <c r="F3" s="3" t="s">
        <v>150</v>
      </c>
      <c r="G3" s="201" t="s">
        <v>8</v>
      </c>
      <c r="H3" s="201"/>
      <c r="I3" s="201"/>
    </row>
    <row r="4" spans="1:10" s="3" customFormat="1" ht="13.9"/>
    <row r="5" spans="1:10" s="3" customFormat="1" ht="13.9">
      <c r="A5" s="3" t="s">
        <v>152</v>
      </c>
      <c r="B5" s="198" t="str">
        <f>+'Cover Page'!B33:I33</f>
        <v>Baddesley EfW Facility</v>
      </c>
      <c r="C5" s="198"/>
      <c r="D5" s="198"/>
      <c r="E5" s="198"/>
      <c r="F5" s="3" t="s">
        <v>153</v>
      </c>
      <c r="G5" s="3" t="s">
        <v>229</v>
      </c>
    </row>
    <row r="6" spans="1:10" s="3" customFormat="1" ht="13.9"/>
    <row r="7" spans="1:10" s="3" customFormat="1" ht="15.75" customHeight="1">
      <c r="A7" s="3" t="s">
        <v>155</v>
      </c>
      <c r="D7" s="202">
        <v>44562</v>
      </c>
      <c r="E7" s="202"/>
      <c r="F7" s="35" t="s">
        <v>156</v>
      </c>
      <c r="G7" s="202">
        <v>44926</v>
      </c>
      <c r="H7" s="202"/>
    </row>
    <row r="8" spans="1:10" s="3" customFormat="1" ht="14.45">
      <c r="B8"/>
      <c r="C8"/>
      <c r="D8"/>
    </row>
    <row r="9" spans="1:10" s="3" customFormat="1" ht="37.5" customHeight="1">
      <c r="A9" s="158" t="s">
        <v>230</v>
      </c>
      <c r="B9" s="158"/>
      <c r="C9" s="158"/>
      <c r="D9" s="197" t="s">
        <v>231</v>
      </c>
      <c r="E9" s="197"/>
      <c r="F9" s="36" t="s">
        <v>73</v>
      </c>
      <c r="G9" s="158" t="s">
        <v>232</v>
      </c>
      <c r="H9" s="158"/>
      <c r="I9" s="158"/>
    </row>
    <row r="10" spans="1:10" s="3" customFormat="1" ht="24.75" customHeight="1">
      <c r="A10" s="155" t="s">
        <v>233</v>
      </c>
      <c r="B10" s="155"/>
      <c r="C10" s="155"/>
      <c r="D10" s="231">
        <f>'Operational Data'!G21</f>
        <v>62399.608999999997</v>
      </c>
      <c r="E10" s="231"/>
      <c r="F10" s="94" t="s">
        <v>96</v>
      </c>
      <c r="G10" s="465"/>
      <c r="H10" s="465"/>
      <c r="I10" s="465"/>
    </row>
    <row r="11" spans="1:10" s="3" customFormat="1" ht="24.75" customHeight="1">
      <c r="A11" s="155" t="s">
        <v>234</v>
      </c>
      <c r="B11" s="155"/>
      <c r="C11" s="155"/>
      <c r="D11" s="466">
        <f>'Operational Data'!G24</f>
        <v>820.73599999999999</v>
      </c>
      <c r="E11" s="466"/>
      <c r="F11" s="94" t="s">
        <v>96</v>
      </c>
      <c r="G11" s="465">
        <f>D11*2.1</f>
        <v>1723.5456000000001</v>
      </c>
      <c r="H11" s="465"/>
      <c r="I11" s="465"/>
    </row>
    <row r="12" spans="1:10" s="3" customFormat="1" ht="24.75" customHeight="1">
      <c r="A12" s="155" t="s">
        <v>235</v>
      </c>
      <c r="B12" s="155"/>
      <c r="C12" s="155"/>
      <c r="D12" s="231">
        <f>'Operational Data'!G22</f>
        <v>54400.879000000001</v>
      </c>
      <c r="E12" s="231"/>
      <c r="F12" s="94" t="s">
        <v>96</v>
      </c>
      <c r="G12" s="465"/>
      <c r="H12" s="465"/>
      <c r="I12" s="465"/>
    </row>
    <row r="13" spans="1:10" s="3" customFormat="1" ht="24.75" customHeight="1">
      <c r="A13" s="155" t="s">
        <v>236</v>
      </c>
      <c r="B13" s="155"/>
      <c r="C13" s="155"/>
      <c r="D13" s="467">
        <f>'Operational Data'!G45/1000</f>
        <v>778.21</v>
      </c>
      <c r="E13" s="467"/>
      <c r="F13" s="94" t="s">
        <v>114</v>
      </c>
      <c r="G13" s="465"/>
      <c r="H13" s="465"/>
      <c r="I13" s="465"/>
    </row>
    <row r="14" spans="1:10" s="3" customFormat="1" ht="24.75" customHeight="1">
      <c r="A14" s="155" t="s">
        <v>237</v>
      </c>
      <c r="B14" s="155"/>
      <c r="C14" s="155"/>
      <c r="D14" s="231">
        <f>+'Operational Data'!G27</f>
        <v>0</v>
      </c>
      <c r="E14" s="231"/>
      <c r="F14" s="94" t="s">
        <v>238</v>
      </c>
      <c r="G14" s="465" t="str">
        <f>IF(D14&gt;0,D14*1000/'Operational Data'!$G$18,"-")</f>
        <v>-</v>
      </c>
      <c r="H14" s="465"/>
      <c r="I14" s="465"/>
    </row>
    <row r="15" spans="1:10" s="3" customFormat="1" ht="14.45">
      <c r="A15" s="45" t="s">
        <v>239</v>
      </c>
      <c r="B15"/>
      <c r="C15"/>
      <c r="D15"/>
    </row>
    <row r="16" spans="1:10" s="3" customFormat="1" ht="24" customHeight="1">
      <c r="A16" s="156" t="s">
        <v>174</v>
      </c>
      <c r="B16" s="156"/>
      <c r="C16" s="156"/>
      <c r="D16" s="156"/>
      <c r="E16" s="156"/>
      <c r="F16" s="156"/>
      <c r="G16" s="156"/>
      <c r="H16" s="156"/>
      <c r="I16" s="156"/>
    </row>
    <row r="17" spans="1:9" s="3" customFormat="1" ht="13.9">
      <c r="A17" s="222"/>
      <c r="B17" s="222"/>
      <c r="C17" s="222"/>
      <c r="D17" s="222"/>
      <c r="E17" s="222"/>
      <c r="F17" s="222"/>
      <c r="G17" s="222"/>
      <c r="H17" s="222"/>
      <c r="I17" s="222"/>
    </row>
    <row r="18" spans="1:9" s="3" customFormat="1" ht="13.9">
      <c r="A18" s="222"/>
      <c r="B18" s="222"/>
      <c r="C18" s="222"/>
      <c r="D18" s="222"/>
      <c r="E18" s="222"/>
      <c r="F18" s="222"/>
      <c r="G18" s="222"/>
      <c r="H18" s="222"/>
      <c r="I18" s="222"/>
    </row>
    <row r="19" spans="1:9" s="3" customFormat="1" ht="13.9">
      <c r="A19" s="222"/>
      <c r="B19" s="222"/>
      <c r="C19" s="222"/>
      <c r="D19" s="222"/>
      <c r="E19" s="222"/>
      <c r="F19" s="222"/>
      <c r="G19" s="222"/>
      <c r="H19" s="222"/>
      <c r="I19" s="222"/>
    </row>
    <row r="20" spans="1:9" s="3" customFormat="1" ht="13.9">
      <c r="A20" s="222"/>
      <c r="B20" s="222"/>
      <c r="C20" s="222"/>
      <c r="D20" s="222"/>
      <c r="E20" s="222"/>
      <c r="F20" s="222"/>
      <c r="G20" s="222"/>
      <c r="H20" s="222"/>
      <c r="I20" s="222"/>
    </row>
    <row r="21" spans="1:9" s="3" customFormat="1" ht="13.9">
      <c r="A21" s="222"/>
      <c r="B21" s="222"/>
      <c r="C21" s="222"/>
      <c r="D21" s="222"/>
      <c r="E21" s="222"/>
      <c r="F21" s="222"/>
      <c r="G21" s="222"/>
      <c r="H21" s="222"/>
      <c r="I21" s="222"/>
    </row>
    <row r="22" spans="1:9" s="3" customFormat="1" ht="13.9">
      <c r="A22" s="222"/>
      <c r="B22" s="222"/>
      <c r="C22" s="222"/>
      <c r="D22" s="222"/>
      <c r="E22" s="222"/>
      <c r="F22" s="222"/>
      <c r="G22" s="222"/>
      <c r="H22" s="222"/>
      <c r="I22" s="222"/>
    </row>
    <row r="23" spans="1:9" s="3" customFormat="1" ht="13.9">
      <c r="A23" s="222"/>
      <c r="B23" s="222"/>
      <c r="C23" s="222"/>
      <c r="D23" s="222"/>
      <c r="E23" s="222"/>
      <c r="F23" s="222"/>
      <c r="G23" s="222"/>
      <c r="H23" s="222"/>
      <c r="I23" s="222"/>
    </row>
    <row r="24" spans="1:9" s="3" customFormat="1" ht="13.9">
      <c r="A24" s="42"/>
      <c r="B24" s="42"/>
      <c r="C24" s="42"/>
      <c r="D24" s="42"/>
      <c r="E24" s="42"/>
      <c r="F24" s="42"/>
      <c r="G24" s="42"/>
      <c r="H24" s="42"/>
      <c r="I24" s="42"/>
    </row>
    <row r="25" spans="1:9" s="3" customFormat="1" ht="13.9"/>
    <row r="26" spans="1:9" s="3" customFormat="1" ht="13.9"/>
    <row r="27" spans="1:9" s="3" customFormat="1" ht="13.9">
      <c r="A27" s="3" t="s">
        <v>198</v>
      </c>
      <c r="B27" s="44"/>
      <c r="C27" s="44"/>
      <c r="D27" s="44"/>
      <c r="E27" s="23" t="s">
        <v>214</v>
      </c>
      <c r="G27" s="3" t="s">
        <v>200</v>
      </c>
      <c r="H27" s="103">
        <v>44953</v>
      </c>
      <c r="I27" s="44"/>
    </row>
    <row r="28" spans="1:9" s="3" customFormat="1">
      <c r="E28" s="92" t="s">
        <v>215</v>
      </c>
    </row>
    <row r="29" spans="1:9" ht="14.25" customHeight="1">
      <c r="A29" s="3"/>
      <c r="B29" s="3"/>
      <c r="C29" s="3"/>
      <c r="D29" s="3"/>
      <c r="E29" s="3"/>
      <c r="F29" s="3"/>
      <c r="G29" s="3"/>
      <c r="H29" s="3"/>
      <c r="I29" s="3"/>
    </row>
    <row r="30" spans="1:9" s="3" customFormat="1" ht="13.9"/>
    <row r="31" spans="1:9" s="3" customFormat="1" ht="13.9"/>
    <row r="32" spans="1:9" s="3" customFormat="1">
      <c r="A32" s="92"/>
      <c r="B32" s="92"/>
      <c r="C32" s="92"/>
      <c r="D32" s="92"/>
      <c r="E32" s="92"/>
      <c r="F32" s="92"/>
      <c r="G32" s="92"/>
      <c r="H32" s="92"/>
      <c r="I32" s="92"/>
    </row>
    <row r="33" spans="1:9" s="3" customFormat="1" ht="13.9"/>
    <row r="34" spans="1:9" s="3" customFormat="1" ht="13.9"/>
    <row r="35" spans="1:9" s="3" customFormat="1" ht="13.9"/>
    <row r="36" spans="1:9" s="3" customFormat="1" ht="13.9"/>
    <row r="37" spans="1:9" s="3" customFormat="1" ht="13.9"/>
    <row r="38" spans="1:9" s="3" customFormat="1" ht="13.9"/>
    <row r="39" spans="1:9" s="3" customFormat="1" ht="13.9"/>
    <row r="40" spans="1:9" s="3" customFormat="1" ht="13.9"/>
    <row r="41" spans="1:9">
      <c r="A41" s="3"/>
      <c r="B41" s="3"/>
      <c r="C41" s="3"/>
      <c r="D41" s="3"/>
      <c r="E41" s="3"/>
      <c r="F41" s="3"/>
      <c r="G41" s="3"/>
      <c r="H41" s="3"/>
      <c r="I41" s="3"/>
    </row>
    <row r="42" spans="1:9">
      <c r="A42" s="3"/>
      <c r="B42" s="3"/>
      <c r="C42" s="3"/>
      <c r="D42" s="3"/>
      <c r="E42" s="3"/>
      <c r="F42" s="3"/>
      <c r="G42" s="3"/>
      <c r="H42" s="3"/>
      <c r="I42" s="3"/>
    </row>
    <row r="43" spans="1:9">
      <c r="A43" s="3"/>
      <c r="B43" s="3"/>
      <c r="C43" s="3"/>
      <c r="D43" s="3"/>
      <c r="E43" s="3"/>
      <c r="F43" s="3"/>
      <c r="G43" s="3"/>
      <c r="H43" s="3"/>
      <c r="I43" s="3"/>
    </row>
    <row r="62" spans="6:6">
      <c r="F62" s="3"/>
    </row>
  </sheetData>
  <mergeCells count="24">
    <mergeCell ref="G3:I3"/>
    <mergeCell ref="B5:E5"/>
    <mergeCell ref="D7:E7"/>
    <mergeCell ref="G7:H7"/>
    <mergeCell ref="A9:C9"/>
    <mergeCell ref="D9:E9"/>
    <mergeCell ref="G9:I9"/>
    <mergeCell ref="A10:C10"/>
    <mergeCell ref="D10:E10"/>
    <mergeCell ref="G10:I10"/>
    <mergeCell ref="A11:C11"/>
    <mergeCell ref="D11:E11"/>
    <mergeCell ref="G11:I11"/>
    <mergeCell ref="A12:C12"/>
    <mergeCell ref="D12:E12"/>
    <mergeCell ref="G12:I12"/>
    <mergeCell ref="A13:C13"/>
    <mergeCell ref="D13:E13"/>
    <mergeCell ref="G13:I13"/>
    <mergeCell ref="A14:C14"/>
    <mergeCell ref="D14:E14"/>
    <mergeCell ref="G14:I14"/>
    <mergeCell ref="A16:I16"/>
    <mergeCell ref="A17:I23"/>
  </mergeCells>
  <pageMargins left="0.7" right="0.7" top="0.75" bottom="0.75" header="0.3" footer="0.3"/>
  <pageSetup paperSize="9" scale="87" orientation="portrait" r:id="rId1"/>
  <headerFooter scaleWithDoc="0">
    <oddFooter>&amp;C&amp;"Arial,Regular"Page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B0F0"/>
  </sheetPr>
  <dimension ref="A1:Y75"/>
  <sheetViews>
    <sheetView zoomScale="70" zoomScaleNormal="70" workbookViewId="0">
      <selection activeCell="J53" sqref="J53"/>
    </sheetView>
  </sheetViews>
  <sheetFormatPr defaultColWidth="9.28515625" defaultRowHeight="15"/>
  <cols>
    <col min="1" max="1" width="16" style="2" customWidth="1"/>
    <col min="2" max="2" width="11.7109375" style="2" customWidth="1"/>
    <col min="3" max="3" width="18.28515625" style="2" bestFit="1" customWidth="1"/>
    <col min="4" max="4" width="12.5703125" style="2" bestFit="1" customWidth="1"/>
    <col min="5" max="5" width="3.28515625" style="2" customWidth="1"/>
    <col min="6" max="8" width="9.28515625" style="2"/>
    <col min="9" max="9" width="6.28515625" style="2" customWidth="1"/>
    <col min="10" max="10" width="7.28515625" style="2" hidden="1" customWidth="1"/>
    <col min="11" max="11" width="10.7109375" style="2" hidden="1" customWidth="1"/>
    <col min="12" max="12" width="31.7109375" style="2" customWidth="1"/>
    <col min="13" max="16384" width="9.28515625" style="2"/>
  </cols>
  <sheetData>
    <row r="1" spans="1:25">
      <c r="A1" s="92" t="str">
        <f>+'Cover Page'!$B$29</f>
        <v>Annual Performance Report 2022</v>
      </c>
      <c r="B1" s="92"/>
      <c r="C1" s="92"/>
      <c r="D1" s="92"/>
      <c r="E1" s="92" t="str">
        <f>+'Cover Page'!$B$33</f>
        <v>Baddesley EfW Facility</v>
      </c>
      <c r="F1" s="92"/>
      <c r="G1" s="92"/>
      <c r="H1" s="92"/>
      <c r="I1" s="92"/>
      <c r="J1" s="92"/>
      <c r="K1" s="92"/>
      <c r="L1" s="92"/>
      <c r="M1" s="92"/>
      <c r="N1" s="92"/>
      <c r="O1" s="92"/>
      <c r="P1" s="92"/>
      <c r="Q1" s="92"/>
      <c r="R1" s="92"/>
      <c r="S1" s="92"/>
      <c r="T1" s="92"/>
      <c r="U1" s="92"/>
      <c r="V1" s="92"/>
      <c r="W1" s="92"/>
      <c r="X1" s="92"/>
      <c r="Y1" s="92"/>
    </row>
    <row r="3" spans="1:25" ht="15.6">
      <c r="A3" s="1" t="s">
        <v>240</v>
      </c>
      <c r="B3" s="92"/>
      <c r="C3" s="92"/>
      <c r="D3" s="92"/>
      <c r="E3" s="92"/>
      <c r="F3" s="92"/>
      <c r="G3" s="92"/>
      <c r="H3" s="92"/>
      <c r="I3" s="92"/>
      <c r="J3" s="92"/>
      <c r="K3" s="92"/>
      <c r="L3" s="92"/>
      <c r="M3" s="92"/>
      <c r="N3" s="92"/>
      <c r="O3" s="92"/>
      <c r="P3" s="92"/>
      <c r="Q3" s="92"/>
      <c r="R3" s="92"/>
      <c r="S3" s="92"/>
      <c r="T3" s="92"/>
      <c r="U3" s="92"/>
      <c r="V3" s="92"/>
      <c r="W3" s="92"/>
      <c r="X3" s="92"/>
      <c r="Y3" s="92"/>
    </row>
    <row r="4" spans="1:25" ht="15.6">
      <c r="A4" s="1"/>
      <c r="B4" s="92"/>
      <c r="C4" s="92"/>
      <c r="D4" s="92"/>
      <c r="E4" s="92"/>
      <c r="F4" s="92"/>
      <c r="G4" s="92"/>
      <c r="H4" s="92"/>
      <c r="I4" s="92"/>
      <c r="J4" s="92"/>
      <c r="K4" s="92"/>
      <c r="L4" s="92"/>
      <c r="M4" s="92"/>
      <c r="N4" s="92"/>
      <c r="O4" s="92"/>
      <c r="P4" s="92"/>
      <c r="Q4" s="92"/>
      <c r="R4" s="92"/>
      <c r="S4" s="92"/>
      <c r="T4" s="92"/>
      <c r="U4" s="92"/>
      <c r="V4" s="92"/>
      <c r="W4" s="92"/>
      <c r="X4" s="92"/>
      <c r="Y4" s="92"/>
    </row>
    <row r="5" spans="1:25">
      <c r="A5" s="9" t="s">
        <v>241</v>
      </c>
      <c r="B5" s="92"/>
      <c r="C5" s="92"/>
      <c r="D5" s="92"/>
      <c r="E5" s="92"/>
      <c r="F5" s="92"/>
      <c r="G5" s="92"/>
      <c r="H5" s="92"/>
      <c r="I5" s="92"/>
      <c r="J5" s="92"/>
      <c r="K5" s="92"/>
      <c r="L5" s="92"/>
      <c r="M5" s="92"/>
      <c r="N5" s="92"/>
      <c r="O5" s="92"/>
      <c r="P5" s="92"/>
      <c r="Q5" s="92"/>
      <c r="R5" s="92"/>
      <c r="S5" s="92"/>
      <c r="T5" s="92"/>
      <c r="U5" s="92"/>
      <c r="V5" s="92"/>
      <c r="W5" s="92"/>
      <c r="X5" s="92"/>
      <c r="Y5" s="92"/>
    </row>
    <row r="6" spans="1:25">
      <c r="A6" s="9"/>
      <c r="B6" s="92"/>
      <c r="C6" s="92"/>
      <c r="D6" s="92"/>
      <c r="E6" s="92"/>
      <c r="F6" s="92"/>
      <c r="G6" s="92"/>
      <c r="H6" s="92"/>
      <c r="I6" s="92"/>
      <c r="J6" s="92"/>
      <c r="K6" s="92"/>
      <c r="L6" s="92"/>
      <c r="M6" s="92"/>
      <c r="N6" s="92"/>
      <c r="O6" s="92"/>
      <c r="P6" s="92"/>
      <c r="Q6" s="92"/>
      <c r="R6" s="92"/>
      <c r="S6" s="92"/>
      <c r="T6" s="92"/>
      <c r="U6" s="92"/>
      <c r="V6" s="92"/>
      <c r="W6" s="92"/>
      <c r="X6" s="92"/>
      <c r="Y6" s="92"/>
    </row>
    <row r="7" spans="1:25">
      <c r="A7" s="394" t="s">
        <v>242</v>
      </c>
      <c r="B7" s="92"/>
      <c r="C7" s="92"/>
      <c r="D7" s="92"/>
      <c r="E7" s="92"/>
      <c r="F7" s="92"/>
      <c r="G7" s="92"/>
      <c r="H7" s="92"/>
      <c r="I7" s="92"/>
      <c r="J7" s="92"/>
      <c r="K7" s="92"/>
      <c r="L7" s="92"/>
      <c r="M7" s="92"/>
      <c r="N7" s="92"/>
      <c r="O7" s="92"/>
      <c r="P7" s="92"/>
      <c r="Q7" s="92"/>
      <c r="R7" s="92"/>
      <c r="S7" s="92"/>
      <c r="T7" s="92"/>
      <c r="U7" s="92"/>
      <c r="V7" s="92"/>
      <c r="W7" s="92"/>
      <c r="X7" s="92"/>
      <c r="Y7" s="92"/>
    </row>
    <row r="8" spans="1:25" s="3" customFormat="1" ht="25.5" customHeight="1">
      <c r="A8" s="250" t="s">
        <v>243</v>
      </c>
      <c r="B8" s="251"/>
      <c r="C8" s="250" t="s">
        <v>244</v>
      </c>
      <c r="D8" s="252"/>
      <c r="E8" s="252"/>
      <c r="F8" s="252"/>
      <c r="G8" s="252"/>
      <c r="H8" s="252"/>
      <c r="I8" s="251"/>
      <c r="L8" s="81" t="s">
        <v>3</v>
      </c>
    </row>
    <row r="9" spans="1:25" s="3" customFormat="1" ht="22.5" customHeight="1">
      <c r="A9" s="253"/>
      <c r="B9" s="254"/>
      <c r="C9" s="255" t="s">
        <v>245</v>
      </c>
      <c r="D9" s="255"/>
      <c r="E9" s="255"/>
      <c r="F9" s="255" t="s">
        <v>246</v>
      </c>
      <c r="G9" s="255"/>
      <c r="H9" s="255"/>
      <c r="I9" s="255"/>
      <c r="L9" s="256" t="s">
        <v>247</v>
      </c>
      <c r="M9" s="256"/>
      <c r="N9" s="256"/>
      <c r="O9" s="256"/>
    </row>
    <row r="10" spans="1:25" s="3" customFormat="1" ht="22.5" customHeight="1">
      <c r="A10" s="249" t="s">
        <v>248</v>
      </c>
      <c r="B10" s="249"/>
      <c r="C10" s="248">
        <v>100</v>
      </c>
      <c r="D10" s="248"/>
      <c r="E10" s="248"/>
      <c r="F10" s="248">
        <v>100</v>
      </c>
      <c r="G10" s="248"/>
      <c r="H10" s="248"/>
      <c r="I10" s="248"/>
      <c r="L10" s="256"/>
      <c r="M10" s="256"/>
      <c r="N10" s="256"/>
      <c r="O10" s="256"/>
    </row>
    <row r="11" spans="1:25" s="3" customFormat="1" ht="22.5" customHeight="1">
      <c r="A11" s="249" t="s">
        <v>249</v>
      </c>
      <c r="B11" s="249"/>
      <c r="C11" s="248">
        <v>98.29</v>
      </c>
      <c r="D11" s="248"/>
      <c r="E11" s="248"/>
      <c r="F11" s="248">
        <v>100</v>
      </c>
      <c r="G11" s="248"/>
      <c r="H11" s="248"/>
      <c r="I11" s="248"/>
      <c r="L11" s="256"/>
      <c r="M11" s="256"/>
      <c r="N11" s="256"/>
      <c r="O11" s="256"/>
    </row>
    <row r="12" spans="1:25" s="3" customFormat="1" ht="22.5" customHeight="1">
      <c r="A12" s="249" t="s">
        <v>250</v>
      </c>
      <c r="B12" s="249"/>
      <c r="C12" s="248">
        <v>99</v>
      </c>
      <c r="D12" s="248"/>
      <c r="E12" s="248"/>
      <c r="F12" s="248">
        <v>100</v>
      </c>
      <c r="G12" s="248"/>
      <c r="H12" s="248"/>
      <c r="I12" s="248"/>
      <c r="L12" s="256"/>
      <c r="M12" s="256"/>
      <c r="N12" s="256"/>
      <c r="O12" s="256"/>
    </row>
    <row r="13" spans="1:25" s="3" customFormat="1" ht="22.5" customHeight="1">
      <c r="A13" s="249" t="s">
        <v>251</v>
      </c>
      <c r="B13" s="249"/>
      <c r="C13" s="258">
        <v>97.83</v>
      </c>
      <c r="D13" s="468"/>
      <c r="E13" s="468"/>
      <c r="F13" s="248">
        <v>99.7</v>
      </c>
      <c r="G13" s="248"/>
      <c r="H13" s="248"/>
      <c r="I13" s="248"/>
      <c r="L13" s="256"/>
      <c r="M13" s="256"/>
      <c r="N13" s="256"/>
      <c r="O13" s="256"/>
    </row>
    <row r="14" spans="1:25" s="3" customFormat="1" ht="22.5" customHeight="1">
      <c r="A14" s="249" t="s">
        <v>252</v>
      </c>
      <c r="B14" s="249"/>
      <c r="C14" s="259">
        <v>98.9</v>
      </c>
      <c r="D14" s="259"/>
      <c r="E14" s="259"/>
      <c r="F14" s="248">
        <v>100</v>
      </c>
      <c r="G14" s="248"/>
      <c r="H14" s="248"/>
      <c r="I14" s="248"/>
      <c r="L14" s="256"/>
      <c r="M14" s="256"/>
      <c r="N14" s="256"/>
      <c r="O14" s="256"/>
      <c r="Q14" s="135"/>
      <c r="R14" s="135"/>
      <c r="S14" s="135"/>
      <c r="T14" s="135"/>
      <c r="U14" s="135"/>
      <c r="V14" s="135"/>
      <c r="W14" s="135"/>
      <c r="X14" s="135"/>
      <c r="Y14" s="135"/>
    </row>
    <row r="15" spans="1:25" s="3" customFormat="1" ht="22.5" customHeight="1">
      <c r="A15" s="249" t="s">
        <v>253</v>
      </c>
      <c r="B15" s="249"/>
      <c r="C15" s="248">
        <v>100</v>
      </c>
      <c r="D15" s="248"/>
      <c r="E15" s="248"/>
      <c r="F15" s="248">
        <v>100</v>
      </c>
      <c r="G15" s="248"/>
      <c r="H15" s="248"/>
      <c r="I15" s="248"/>
      <c r="L15" s="256"/>
      <c r="M15" s="256"/>
      <c r="N15" s="256"/>
      <c r="O15" s="256"/>
    </row>
    <row r="16" spans="1:25" s="3" customFormat="1" ht="22.5" customHeight="1">
      <c r="A16" s="249" t="s">
        <v>254</v>
      </c>
      <c r="B16" s="249"/>
      <c r="C16" s="248" t="s">
        <v>255</v>
      </c>
      <c r="D16" s="248"/>
      <c r="E16" s="248"/>
      <c r="F16" s="248" t="s">
        <v>255</v>
      </c>
      <c r="G16" s="248"/>
      <c r="H16" s="248"/>
      <c r="I16" s="248"/>
      <c r="L16" s="256"/>
      <c r="M16" s="256"/>
      <c r="N16" s="256"/>
      <c r="O16" s="256"/>
    </row>
    <row r="17" spans="1:15" s="3" customFormat="1" ht="22.5" customHeight="1">
      <c r="A17" s="249" t="s">
        <v>116</v>
      </c>
      <c r="B17" s="249"/>
      <c r="C17" s="248" t="s">
        <v>255</v>
      </c>
      <c r="D17" s="248"/>
      <c r="E17" s="248"/>
      <c r="F17" s="248">
        <v>100</v>
      </c>
      <c r="G17" s="248"/>
      <c r="H17" s="248"/>
      <c r="I17" s="248"/>
      <c r="L17" s="256"/>
      <c r="M17" s="256"/>
      <c r="N17" s="256"/>
      <c r="O17" s="256"/>
    </row>
    <row r="18" spans="1:15" s="3" customFormat="1" ht="13.9">
      <c r="L18" s="256"/>
      <c r="M18" s="256"/>
      <c r="N18" s="256"/>
      <c r="O18" s="256"/>
    </row>
    <row r="19" spans="1:15" s="45" customFormat="1" ht="21.75" customHeight="1">
      <c r="A19" s="243" t="s">
        <v>256</v>
      </c>
      <c r="B19" s="244"/>
      <c r="C19" s="244"/>
      <c r="D19" s="244"/>
      <c r="E19" s="244"/>
      <c r="F19" s="244"/>
      <c r="G19" s="244"/>
      <c r="H19" s="244"/>
      <c r="I19" s="244"/>
      <c r="J19" s="244"/>
      <c r="K19" s="245"/>
    </row>
    <row r="20" spans="1:15" s="3" customFormat="1" ht="38.25" customHeight="1">
      <c r="A20" s="46" t="s">
        <v>52</v>
      </c>
      <c r="B20" s="246" t="s">
        <v>257</v>
      </c>
      <c r="C20" s="246"/>
      <c r="D20" s="246"/>
      <c r="E20" s="246" t="s">
        <v>258</v>
      </c>
      <c r="F20" s="246"/>
      <c r="G20" s="246"/>
      <c r="H20" s="246" t="s">
        <v>259</v>
      </c>
      <c r="I20" s="246"/>
      <c r="J20" s="246"/>
      <c r="K20" s="72"/>
    </row>
    <row r="21" spans="1:15" s="3" customFormat="1" ht="55.5" customHeight="1">
      <c r="A21" s="104">
        <v>44569</v>
      </c>
      <c r="B21" s="247" t="s">
        <v>260</v>
      </c>
      <c r="C21" s="247"/>
      <c r="D21" s="247"/>
      <c r="E21" s="239" t="s">
        <v>261</v>
      </c>
      <c r="F21" s="240"/>
      <c r="G21" s="241"/>
      <c r="H21" s="239" t="s">
        <v>262</v>
      </c>
      <c r="I21" s="240"/>
      <c r="J21" s="123"/>
      <c r="K21" s="72"/>
    </row>
    <row r="22" spans="1:15" s="3" customFormat="1" ht="56.25" customHeight="1">
      <c r="A22" s="105">
        <v>44669</v>
      </c>
      <c r="B22" s="247" t="s">
        <v>263</v>
      </c>
      <c r="C22" s="247"/>
      <c r="D22" s="247"/>
      <c r="E22" s="239" t="s">
        <v>264</v>
      </c>
      <c r="F22" s="240"/>
      <c r="G22" s="241"/>
      <c r="H22" s="239" t="s">
        <v>265</v>
      </c>
      <c r="I22" s="240"/>
      <c r="J22" s="124"/>
      <c r="K22" s="72"/>
    </row>
    <row r="23" spans="1:15" s="3" customFormat="1" ht="50.25" customHeight="1">
      <c r="A23" s="104">
        <v>44684</v>
      </c>
      <c r="B23" s="247" t="s">
        <v>263</v>
      </c>
      <c r="C23" s="247"/>
      <c r="D23" s="247"/>
      <c r="E23" s="239" t="s">
        <v>266</v>
      </c>
      <c r="F23" s="240"/>
      <c r="G23" s="241"/>
      <c r="H23" s="239" t="s">
        <v>267</v>
      </c>
      <c r="I23" s="240"/>
      <c r="J23" s="124"/>
      <c r="K23" s="72"/>
    </row>
    <row r="24" spans="1:15" s="3" customFormat="1" ht="84.75" customHeight="1">
      <c r="A24" s="104">
        <v>44707</v>
      </c>
      <c r="B24" s="242" t="s">
        <v>263</v>
      </c>
      <c r="C24" s="242"/>
      <c r="D24" s="242"/>
      <c r="E24" s="239" t="s">
        <v>268</v>
      </c>
      <c r="F24" s="240"/>
      <c r="G24" s="241"/>
      <c r="H24" s="239" t="s">
        <v>269</v>
      </c>
      <c r="I24" s="240"/>
      <c r="J24" s="124"/>
      <c r="K24" s="72"/>
    </row>
    <row r="25" spans="1:15" s="3" customFormat="1" ht="82.5" customHeight="1">
      <c r="A25" s="104">
        <v>44715</v>
      </c>
      <c r="B25" s="236" t="s">
        <v>270</v>
      </c>
      <c r="C25" s="237"/>
      <c r="D25" s="238"/>
      <c r="E25" s="239" t="s">
        <v>271</v>
      </c>
      <c r="F25" s="240"/>
      <c r="G25" s="241"/>
      <c r="H25" s="239" t="s">
        <v>269</v>
      </c>
      <c r="I25" s="240"/>
      <c r="J25" s="124"/>
      <c r="K25" s="72"/>
    </row>
    <row r="26" spans="1:15" s="3" customFormat="1" ht="89.25" customHeight="1">
      <c r="A26" s="104">
        <v>44731</v>
      </c>
      <c r="B26" s="236" t="s">
        <v>272</v>
      </c>
      <c r="C26" s="237"/>
      <c r="D26" s="238"/>
      <c r="E26" s="239" t="s">
        <v>273</v>
      </c>
      <c r="F26" s="240"/>
      <c r="G26" s="241"/>
      <c r="H26" s="239" t="s">
        <v>274</v>
      </c>
      <c r="I26" s="240"/>
      <c r="J26" s="124"/>
      <c r="K26" s="72"/>
    </row>
    <row r="27" spans="1:15" s="3" customFormat="1" ht="75" customHeight="1">
      <c r="A27" s="104">
        <v>44753</v>
      </c>
      <c r="B27" s="236" t="s">
        <v>275</v>
      </c>
      <c r="C27" s="237"/>
      <c r="D27" s="238"/>
      <c r="E27" s="239" t="s">
        <v>276</v>
      </c>
      <c r="F27" s="240"/>
      <c r="G27" s="241"/>
      <c r="H27" s="239" t="s">
        <v>277</v>
      </c>
      <c r="I27" s="240"/>
      <c r="J27" s="124"/>
      <c r="K27" s="72"/>
    </row>
    <row r="28" spans="1:15" s="3" customFormat="1" ht="55.5" customHeight="1">
      <c r="A28" s="104">
        <v>44828</v>
      </c>
      <c r="B28" s="236" t="s">
        <v>275</v>
      </c>
      <c r="C28" s="237"/>
      <c r="D28" s="238"/>
      <c r="E28" s="239" t="s">
        <v>271</v>
      </c>
      <c r="F28" s="240"/>
      <c r="G28" s="241"/>
      <c r="H28" s="239" t="s">
        <v>277</v>
      </c>
      <c r="I28" s="240"/>
      <c r="J28" s="124"/>
      <c r="K28" s="72"/>
    </row>
    <row r="29" spans="1:15" s="3" customFormat="1" ht="75" customHeight="1">
      <c r="A29" s="104">
        <v>44863</v>
      </c>
      <c r="B29" s="242" t="s">
        <v>278</v>
      </c>
      <c r="C29" s="242"/>
      <c r="D29" s="242"/>
      <c r="E29" s="239" t="s">
        <v>271</v>
      </c>
      <c r="F29" s="240"/>
      <c r="G29" s="241"/>
      <c r="H29" s="239" t="s">
        <v>279</v>
      </c>
      <c r="I29" s="240"/>
      <c r="J29" s="124"/>
      <c r="K29" s="72"/>
    </row>
    <row r="30" spans="1:15" s="3" customFormat="1" ht="51" customHeight="1">
      <c r="A30" s="104">
        <v>44864</v>
      </c>
      <c r="B30" s="242" t="s">
        <v>278</v>
      </c>
      <c r="C30" s="242"/>
      <c r="D30" s="242"/>
      <c r="E30" s="239" t="s">
        <v>271</v>
      </c>
      <c r="F30" s="240"/>
      <c r="G30" s="241"/>
      <c r="H30" s="239" t="s">
        <v>279</v>
      </c>
      <c r="I30" s="240"/>
      <c r="J30" s="125"/>
      <c r="K30" s="72"/>
    </row>
    <row r="31" spans="1:15" s="3" customFormat="1" ht="61.5" customHeight="1">
      <c r="A31" s="104">
        <v>44867</v>
      </c>
      <c r="B31" s="242" t="s">
        <v>280</v>
      </c>
      <c r="C31" s="242"/>
      <c r="D31" s="242"/>
      <c r="E31" s="239" t="s">
        <v>281</v>
      </c>
      <c r="F31" s="240"/>
      <c r="G31" s="241"/>
      <c r="H31" s="239" t="s">
        <v>282</v>
      </c>
      <c r="I31" s="241"/>
      <c r="J31" s="134"/>
    </row>
    <row r="32" spans="1:15" s="3" customFormat="1" ht="61.5" customHeight="1">
      <c r="A32" s="104">
        <v>44871</v>
      </c>
      <c r="B32" s="242" t="s">
        <v>283</v>
      </c>
      <c r="C32" s="242"/>
      <c r="D32" s="242"/>
      <c r="E32" s="239" t="s">
        <v>271</v>
      </c>
      <c r="F32" s="240"/>
      <c r="G32" s="241"/>
      <c r="H32" s="239" t="s">
        <v>279</v>
      </c>
      <c r="I32" s="241"/>
      <c r="J32" s="134"/>
    </row>
    <row r="33" spans="1:11" s="3" customFormat="1" ht="74.25" customHeight="1">
      <c r="A33" s="104">
        <v>44908</v>
      </c>
      <c r="B33" s="242" t="s">
        <v>284</v>
      </c>
      <c r="C33" s="242"/>
      <c r="D33" s="242"/>
      <c r="E33" s="239" t="s">
        <v>285</v>
      </c>
      <c r="F33" s="240"/>
      <c r="G33" s="241"/>
      <c r="H33" s="239" t="s">
        <v>286</v>
      </c>
      <c r="I33" s="241"/>
      <c r="J33" s="134"/>
    </row>
    <row r="34" spans="1:11" s="3" customFormat="1" ht="13.9"/>
    <row r="35" spans="1:11" s="45" customFormat="1" ht="22.5" customHeight="1">
      <c r="A35" s="243" t="s">
        <v>287</v>
      </c>
      <c r="B35" s="244"/>
      <c r="C35" s="244"/>
      <c r="D35" s="244"/>
      <c r="E35" s="244"/>
      <c r="F35" s="244"/>
      <c r="G35" s="244"/>
      <c r="H35" s="244"/>
      <c r="I35" s="244"/>
      <c r="J35" s="244"/>
      <c r="K35" s="245"/>
    </row>
    <row r="36" spans="1:11" s="3" customFormat="1" ht="39" customHeight="1">
      <c r="A36" s="46" t="s">
        <v>52</v>
      </c>
      <c r="B36" s="246" t="s">
        <v>288</v>
      </c>
      <c r="C36" s="246"/>
      <c r="D36" s="246"/>
      <c r="E36" s="246" t="s">
        <v>289</v>
      </c>
      <c r="F36" s="246"/>
      <c r="G36" s="246"/>
      <c r="H36" s="246" t="s">
        <v>259</v>
      </c>
      <c r="I36" s="246"/>
      <c r="J36" s="246"/>
      <c r="K36" s="72"/>
    </row>
    <row r="37" spans="1:11" s="3" customFormat="1" ht="13.9">
      <c r="A37" s="469"/>
      <c r="B37" s="362"/>
      <c r="C37" s="362"/>
      <c r="D37" s="362"/>
      <c r="E37" s="362"/>
      <c r="F37" s="362"/>
      <c r="G37" s="362"/>
      <c r="H37" s="362"/>
      <c r="I37" s="362"/>
      <c r="J37" s="362"/>
      <c r="K37" s="72"/>
    </row>
    <row r="38" spans="1:11" s="3" customFormat="1" ht="13.9">
      <c r="A38" s="469"/>
      <c r="B38" s="362"/>
      <c r="C38" s="362"/>
      <c r="D38" s="362"/>
      <c r="E38" s="362"/>
      <c r="F38" s="362"/>
      <c r="G38" s="362"/>
      <c r="H38" s="362"/>
      <c r="I38" s="362"/>
      <c r="J38" s="362"/>
      <c r="K38" s="72"/>
    </row>
    <row r="39" spans="1:11" ht="14.25" customHeight="1">
      <c r="A39" s="469"/>
      <c r="B39" s="362"/>
      <c r="C39" s="362"/>
      <c r="D39" s="362"/>
      <c r="E39" s="362"/>
      <c r="F39" s="362"/>
      <c r="G39" s="362"/>
      <c r="H39" s="362"/>
      <c r="I39" s="362"/>
      <c r="J39" s="362"/>
      <c r="K39" s="72"/>
    </row>
    <row r="40" spans="1:11" s="3" customFormat="1" ht="13.9">
      <c r="A40" s="469"/>
      <c r="B40" s="362"/>
      <c r="C40" s="362"/>
      <c r="D40" s="362"/>
      <c r="E40" s="362"/>
      <c r="F40" s="362"/>
      <c r="G40" s="362"/>
      <c r="H40" s="362"/>
      <c r="I40" s="362"/>
      <c r="J40" s="362"/>
      <c r="K40" s="72"/>
    </row>
    <row r="41" spans="1:11" s="3" customFormat="1" ht="13.9">
      <c r="A41" s="469"/>
      <c r="B41" s="362"/>
      <c r="C41" s="362"/>
      <c r="D41" s="362"/>
      <c r="E41" s="362"/>
      <c r="F41" s="362"/>
      <c r="G41" s="362"/>
      <c r="H41" s="362"/>
      <c r="I41" s="362"/>
      <c r="J41" s="362"/>
      <c r="K41" s="72"/>
    </row>
    <row r="42" spans="1:11" s="3" customFormat="1" ht="29.25" customHeight="1">
      <c r="A42" s="394"/>
      <c r="E42" s="257" t="s">
        <v>290</v>
      </c>
      <c r="F42" s="257"/>
      <c r="G42" s="257"/>
      <c r="H42" s="257"/>
      <c r="I42" s="257"/>
      <c r="J42" s="394"/>
    </row>
    <row r="75" spans="6:6">
      <c r="F75" s="3"/>
    </row>
  </sheetData>
  <mergeCells count="93">
    <mergeCell ref="L9:O18"/>
    <mergeCell ref="E42:I42"/>
    <mergeCell ref="A10:B10"/>
    <mergeCell ref="C10:E10"/>
    <mergeCell ref="F10:I10"/>
    <mergeCell ref="A11:B11"/>
    <mergeCell ref="C11:E11"/>
    <mergeCell ref="F11:I11"/>
    <mergeCell ref="A12:B12"/>
    <mergeCell ref="C12:E12"/>
    <mergeCell ref="F12:I12"/>
    <mergeCell ref="A13:B13"/>
    <mergeCell ref="C13:E13"/>
    <mergeCell ref="F13:I13"/>
    <mergeCell ref="A14:B14"/>
    <mergeCell ref="C14:E14"/>
    <mergeCell ref="A8:B8"/>
    <mergeCell ref="C8:I8"/>
    <mergeCell ref="A9:B9"/>
    <mergeCell ref="C9:E9"/>
    <mergeCell ref="F9:I9"/>
    <mergeCell ref="F14:I14"/>
    <mergeCell ref="A15:B15"/>
    <mergeCell ref="C15:E15"/>
    <mergeCell ref="F15:I15"/>
    <mergeCell ref="A16:B16"/>
    <mergeCell ref="C17:E17"/>
    <mergeCell ref="F17:I17"/>
    <mergeCell ref="C16:E16"/>
    <mergeCell ref="F16:I16"/>
    <mergeCell ref="A17:B17"/>
    <mergeCell ref="B20:D20"/>
    <mergeCell ref="E20:G20"/>
    <mergeCell ref="H20:J20"/>
    <mergeCell ref="B21:D21"/>
    <mergeCell ref="E21:G21"/>
    <mergeCell ref="H21:I21"/>
    <mergeCell ref="B41:D41"/>
    <mergeCell ref="E41:G41"/>
    <mergeCell ref="H41:J41"/>
    <mergeCell ref="B38:D38"/>
    <mergeCell ref="E38:G38"/>
    <mergeCell ref="H38:J38"/>
    <mergeCell ref="B39:D39"/>
    <mergeCell ref="E39:G39"/>
    <mergeCell ref="H39:J39"/>
    <mergeCell ref="A35:K35"/>
    <mergeCell ref="A19:K19"/>
    <mergeCell ref="B40:D40"/>
    <mergeCell ref="E40:G40"/>
    <mergeCell ref="H40:J40"/>
    <mergeCell ref="B36:D36"/>
    <mergeCell ref="E36:G36"/>
    <mergeCell ref="H36:J36"/>
    <mergeCell ref="B37:D37"/>
    <mergeCell ref="E37:G37"/>
    <mergeCell ref="H37:J37"/>
    <mergeCell ref="B22:D22"/>
    <mergeCell ref="B29:D29"/>
    <mergeCell ref="B30:D30"/>
    <mergeCell ref="B23:D23"/>
    <mergeCell ref="B24:D24"/>
    <mergeCell ref="H27:I27"/>
    <mergeCell ref="E22:G22"/>
    <mergeCell ref="H22:I22"/>
    <mergeCell ref="E23:G23"/>
    <mergeCell ref="H23:I23"/>
    <mergeCell ref="E24:G24"/>
    <mergeCell ref="H24:I24"/>
    <mergeCell ref="B33:D33"/>
    <mergeCell ref="E33:G33"/>
    <mergeCell ref="H33:I33"/>
    <mergeCell ref="E30:G30"/>
    <mergeCell ref="H30:I30"/>
    <mergeCell ref="B31:D31"/>
    <mergeCell ref="E31:G31"/>
    <mergeCell ref="H31:I31"/>
    <mergeCell ref="B25:D25"/>
    <mergeCell ref="E25:G25"/>
    <mergeCell ref="H25:I25"/>
    <mergeCell ref="B32:D32"/>
    <mergeCell ref="E32:G32"/>
    <mergeCell ref="H32:I32"/>
    <mergeCell ref="B28:D28"/>
    <mergeCell ref="E28:G28"/>
    <mergeCell ref="H28:I28"/>
    <mergeCell ref="E29:G29"/>
    <mergeCell ref="H29:I29"/>
    <mergeCell ref="B26:D26"/>
    <mergeCell ref="E26:G26"/>
    <mergeCell ref="H26:I26"/>
    <mergeCell ref="B27:D27"/>
    <mergeCell ref="E27:G27"/>
  </mergeCells>
  <pageMargins left="0.7" right="0.7" top="0.75" bottom="0.75" header="0.3" footer="0.3"/>
  <pageSetup paperSize="9" scale="87" orientation="portrait" r:id="rId1"/>
  <headerFooter scaleWithDoc="0">
    <oddFooter>&amp;C&amp;"Arial,Regular"Page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B0F0"/>
  </sheetPr>
  <dimension ref="A1:J66"/>
  <sheetViews>
    <sheetView topLeftCell="A15" workbookViewId="0">
      <selection activeCell="J53" sqref="J53"/>
    </sheetView>
  </sheetViews>
  <sheetFormatPr defaultColWidth="9.28515625" defaultRowHeight="15"/>
  <cols>
    <col min="1" max="1" width="9.28515625" style="2" customWidth="1"/>
    <col min="2" max="2" width="14.5703125" style="2" bestFit="1" customWidth="1"/>
    <col min="3" max="8" width="9.28515625" style="2"/>
    <col min="9" max="9" width="10.28515625" style="2" customWidth="1"/>
    <col min="10" max="10" width="0.42578125" style="2" customWidth="1"/>
    <col min="11" max="16384" width="9.28515625" style="2"/>
  </cols>
  <sheetData>
    <row r="1" spans="1:10">
      <c r="A1" s="92" t="str">
        <f>+'Cover Page'!$B$29</f>
        <v>Annual Performance Report 2022</v>
      </c>
      <c r="B1" s="92"/>
      <c r="C1" s="92"/>
      <c r="D1" s="92"/>
      <c r="E1" s="92" t="str">
        <f>+'Cover Page'!$B$33</f>
        <v>Baddesley EfW Facility</v>
      </c>
      <c r="F1" s="92"/>
      <c r="G1" s="92"/>
      <c r="H1" s="92"/>
      <c r="I1" s="92"/>
      <c r="J1" s="92"/>
    </row>
    <row r="3" spans="1:10" ht="15.6">
      <c r="A3" s="1" t="s">
        <v>291</v>
      </c>
      <c r="B3" s="92"/>
      <c r="C3" s="92"/>
      <c r="D3" s="92"/>
      <c r="E3" s="92"/>
      <c r="F3" s="92"/>
      <c r="G3" s="92"/>
      <c r="H3" s="92"/>
      <c r="I3" s="92"/>
      <c r="J3" s="92"/>
    </row>
    <row r="4" spans="1:10" ht="15.6">
      <c r="A4" s="1"/>
      <c r="B4" s="92"/>
      <c r="C4" s="92"/>
      <c r="D4" s="92"/>
      <c r="E4" s="92"/>
      <c r="F4" s="92"/>
      <c r="G4" s="92"/>
      <c r="H4" s="92"/>
      <c r="I4" s="92"/>
      <c r="J4" s="92"/>
    </row>
    <row r="5" spans="1:10" s="3" customFormat="1" ht="13.9">
      <c r="A5" s="264" t="s">
        <v>292</v>
      </c>
      <c r="B5" s="265"/>
      <c r="C5" s="265"/>
      <c r="D5" s="265"/>
      <c r="E5" s="265"/>
      <c r="F5" s="265"/>
      <c r="G5" s="265"/>
      <c r="H5" s="265"/>
      <c r="I5" s="265"/>
      <c r="J5" s="266"/>
    </row>
    <row r="6" spans="1:10" s="3" customFormat="1" ht="15.75" customHeight="1">
      <c r="A6" s="263" t="s">
        <v>293</v>
      </c>
      <c r="B6" s="386"/>
      <c r="C6" s="386"/>
      <c r="D6" s="386"/>
      <c r="E6" s="386"/>
      <c r="F6" s="386"/>
      <c r="G6" s="386"/>
      <c r="H6" s="386"/>
      <c r="I6" s="386"/>
      <c r="J6" s="387"/>
    </row>
    <row r="7" spans="1:10" s="3" customFormat="1" ht="15.75" customHeight="1">
      <c r="A7" s="388"/>
      <c r="B7" s="389"/>
      <c r="C7" s="389"/>
      <c r="D7" s="389"/>
      <c r="E7" s="389"/>
      <c r="F7" s="389"/>
      <c r="G7" s="389"/>
      <c r="H7" s="389"/>
      <c r="I7" s="389"/>
      <c r="J7" s="390"/>
    </row>
    <row r="8" spans="1:10" s="3" customFormat="1" ht="15.75" customHeight="1">
      <c r="A8" s="388"/>
      <c r="B8" s="389"/>
      <c r="C8" s="389"/>
      <c r="D8" s="389"/>
      <c r="E8" s="389"/>
      <c r="F8" s="389"/>
      <c r="G8" s="389"/>
      <c r="H8" s="389"/>
      <c r="I8" s="389"/>
      <c r="J8" s="390"/>
    </row>
    <row r="9" spans="1:10" s="3" customFormat="1" ht="15.75" customHeight="1">
      <c r="A9" s="388"/>
      <c r="B9" s="389"/>
      <c r="C9" s="389"/>
      <c r="D9" s="389"/>
      <c r="E9" s="389"/>
      <c r="F9" s="389"/>
      <c r="G9" s="389"/>
      <c r="H9" s="389"/>
      <c r="I9" s="389"/>
      <c r="J9" s="390"/>
    </row>
    <row r="10" spans="1:10" s="3" customFormat="1" ht="15.75" customHeight="1">
      <c r="A10" s="388"/>
      <c r="B10" s="389"/>
      <c r="C10" s="389"/>
      <c r="D10" s="389"/>
      <c r="E10" s="389"/>
      <c r="F10" s="389"/>
      <c r="G10" s="389"/>
      <c r="H10" s="389"/>
      <c r="I10" s="389"/>
      <c r="J10" s="390"/>
    </row>
    <row r="11" spans="1:10" s="3" customFormat="1" ht="15.75" customHeight="1">
      <c r="A11" s="388"/>
      <c r="B11" s="389"/>
      <c r="C11" s="389"/>
      <c r="D11" s="389"/>
      <c r="E11" s="389"/>
      <c r="F11" s="389"/>
      <c r="G11" s="389"/>
      <c r="H11" s="389"/>
      <c r="I11" s="389"/>
      <c r="J11" s="390"/>
    </row>
    <row r="12" spans="1:10" s="3" customFormat="1" ht="15.75" customHeight="1">
      <c r="A12" s="388"/>
      <c r="B12" s="389"/>
      <c r="C12" s="389"/>
      <c r="D12" s="389"/>
      <c r="E12" s="389"/>
      <c r="F12" s="389"/>
      <c r="G12" s="389"/>
      <c r="H12" s="389"/>
      <c r="I12" s="389"/>
      <c r="J12" s="390"/>
    </row>
    <row r="13" spans="1:10" s="3" customFormat="1" ht="15.75" customHeight="1">
      <c r="A13" s="388"/>
      <c r="B13" s="389"/>
      <c r="C13" s="389"/>
      <c r="D13" s="389"/>
      <c r="E13" s="389"/>
      <c r="F13" s="389"/>
      <c r="G13" s="389"/>
      <c r="H13" s="389"/>
      <c r="I13" s="389"/>
      <c r="J13" s="390"/>
    </row>
    <row r="14" spans="1:10" s="3" customFormat="1" ht="15.75" customHeight="1">
      <c r="A14" s="391"/>
      <c r="B14" s="392"/>
      <c r="C14" s="392"/>
      <c r="D14" s="392"/>
      <c r="E14" s="392"/>
      <c r="F14" s="392"/>
      <c r="G14" s="392"/>
      <c r="H14" s="392"/>
      <c r="I14" s="392"/>
      <c r="J14" s="393"/>
    </row>
    <row r="15" spans="1:10" s="3" customFormat="1" ht="13.9"/>
    <row r="16" spans="1:10" s="47" customFormat="1" ht="33.75" customHeight="1">
      <c r="A16" s="260" t="s">
        <v>294</v>
      </c>
      <c r="B16" s="261"/>
      <c r="C16" s="261"/>
      <c r="D16" s="261"/>
      <c r="E16" s="261"/>
      <c r="F16" s="261"/>
      <c r="G16" s="261"/>
      <c r="H16" s="261"/>
      <c r="I16" s="261"/>
      <c r="J16" s="262"/>
    </row>
    <row r="17" spans="1:10" ht="15.75" customHeight="1">
      <c r="A17" s="263" t="s">
        <v>295</v>
      </c>
      <c r="B17" s="386"/>
      <c r="C17" s="386"/>
      <c r="D17" s="386"/>
      <c r="E17" s="386"/>
      <c r="F17" s="386"/>
      <c r="G17" s="386"/>
      <c r="H17" s="386"/>
      <c r="I17" s="386"/>
      <c r="J17" s="387"/>
    </row>
    <row r="18" spans="1:10" ht="15.75" customHeight="1">
      <c r="A18" s="388"/>
      <c r="B18" s="389"/>
      <c r="C18" s="389"/>
      <c r="D18" s="389"/>
      <c r="E18" s="389"/>
      <c r="F18" s="389"/>
      <c r="G18" s="389"/>
      <c r="H18" s="389"/>
      <c r="I18" s="389"/>
      <c r="J18" s="390"/>
    </row>
    <row r="19" spans="1:10" ht="15.75" customHeight="1">
      <c r="A19" s="388"/>
      <c r="B19" s="389"/>
      <c r="C19" s="389"/>
      <c r="D19" s="389"/>
      <c r="E19" s="389"/>
      <c r="F19" s="389"/>
      <c r="G19" s="389"/>
      <c r="H19" s="389"/>
      <c r="I19" s="389"/>
      <c r="J19" s="390"/>
    </row>
    <row r="20" spans="1:10" ht="15.75" customHeight="1">
      <c r="A20" s="388"/>
      <c r="B20" s="389"/>
      <c r="C20" s="389"/>
      <c r="D20" s="389"/>
      <c r="E20" s="389"/>
      <c r="F20" s="389"/>
      <c r="G20" s="389"/>
      <c r="H20" s="389"/>
      <c r="I20" s="389"/>
      <c r="J20" s="390"/>
    </row>
    <row r="21" spans="1:10" ht="15.75" customHeight="1">
      <c r="A21" s="388"/>
      <c r="B21" s="389"/>
      <c r="C21" s="389"/>
      <c r="D21" s="389"/>
      <c r="E21" s="389"/>
      <c r="F21" s="389"/>
      <c r="G21" s="389"/>
      <c r="H21" s="389"/>
      <c r="I21" s="389"/>
      <c r="J21" s="390"/>
    </row>
    <row r="22" spans="1:10" ht="15.75" customHeight="1">
      <c r="A22" s="388"/>
      <c r="B22" s="389"/>
      <c r="C22" s="389"/>
      <c r="D22" s="389"/>
      <c r="E22" s="389"/>
      <c r="F22" s="389"/>
      <c r="G22" s="389"/>
      <c r="H22" s="389"/>
      <c r="I22" s="389"/>
      <c r="J22" s="390"/>
    </row>
    <row r="23" spans="1:10" ht="15.75" customHeight="1">
      <c r="A23" s="388"/>
      <c r="B23" s="389"/>
      <c r="C23" s="389"/>
      <c r="D23" s="389"/>
      <c r="E23" s="389"/>
      <c r="F23" s="389"/>
      <c r="G23" s="389"/>
      <c r="H23" s="389"/>
      <c r="I23" s="389"/>
      <c r="J23" s="390"/>
    </row>
    <row r="24" spans="1:10" ht="15.75" customHeight="1">
      <c r="A24" s="388"/>
      <c r="B24" s="389"/>
      <c r="C24" s="389"/>
      <c r="D24" s="389"/>
      <c r="E24" s="389"/>
      <c r="F24" s="389"/>
      <c r="G24" s="389"/>
      <c r="H24" s="389"/>
      <c r="I24" s="389"/>
      <c r="J24" s="390"/>
    </row>
    <row r="25" spans="1:10" ht="15.75" customHeight="1">
      <c r="A25" s="391"/>
      <c r="B25" s="392"/>
      <c r="C25" s="392"/>
      <c r="D25" s="392"/>
      <c r="E25" s="392"/>
      <c r="F25" s="392"/>
      <c r="G25" s="392"/>
      <c r="H25" s="392"/>
      <c r="I25" s="392"/>
      <c r="J25" s="393"/>
    </row>
    <row r="26" spans="1:10" ht="15.6">
      <c r="A26" s="1"/>
      <c r="B26" s="92"/>
      <c r="C26" s="92"/>
      <c r="D26" s="92"/>
      <c r="E26" s="92"/>
      <c r="F26" s="92"/>
      <c r="G26" s="92"/>
      <c r="H26" s="92"/>
      <c r="I26" s="92"/>
      <c r="J26" s="92"/>
    </row>
    <row r="27" spans="1:10" ht="36.75" customHeight="1">
      <c r="A27" s="260" t="s">
        <v>296</v>
      </c>
      <c r="B27" s="261"/>
      <c r="C27" s="261"/>
      <c r="D27" s="261"/>
      <c r="E27" s="261"/>
      <c r="F27" s="261"/>
      <c r="G27" s="261"/>
      <c r="H27" s="261"/>
      <c r="I27" s="261"/>
      <c r="J27" s="262"/>
    </row>
    <row r="28" spans="1:10" ht="15.75" customHeight="1">
      <c r="A28" s="263" t="s">
        <v>293</v>
      </c>
      <c r="B28" s="386"/>
      <c r="C28" s="386"/>
      <c r="D28" s="386"/>
      <c r="E28" s="386"/>
      <c r="F28" s="386"/>
      <c r="G28" s="386"/>
      <c r="H28" s="386"/>
      <c r="I28" s="386"/>
      <c r="J28" s="387"/>
    </row>
    <row r="29" spans="1:10" ht="15.75" customHeight="1">
      <c r="A29" s="388"/>
      <c r="B29" s="389"/>
      <c r="C29" s="389"/>
      <c r="D29" s="389"/>
      <c r="E29" s="389"/>
      <c r="F29" s="389"/>
      <c r="G29" s="389"/>
      <c r="H29" s="389"/>
      <c r="I29" s="389"/>
      <c r="J29" s="390"/>
    </row>
    <row r="30" spans="1:10" ht="15.75" customHeight="1">
      <c r="A30" s="388"/>
      <c r="B30" s="389"/>
      <c r="C30" s="389"/>
      <c r="D30" s="389"/>
      <c r="E30" s="389"/>
      <c r="F30" s="389"/>
      <c r="G30" s="389"/>
      <c r="H30" s="389"/>
      <c r="I30" s="389"/>
      <c r="J30" s="390"/>
    </row>
    <row r="31" spans="1:10" ht="15.75" customHeight="1">
      <c r="A31" s="388"/>
      <c r="B31" s="389"/>
      <c r="C31" s="389"/>
      <c r="D31" s="389"/>
      <c r="E31" s="389"/>
      <c r="F31" s="389"/>
      <c r="G31" s="389"/>
      <c r="H31" s="389"/>
      <c r="I31" s="389"/>
      <c r="J31" s="390"/>
    </row>
    <row r="32" spans="1:10" ht="15.75" customHeight="1">
      <c r="A32" s="388"/>
      <c r="B32" s="389"/>
      <c r="C32" s="389"/>
      <c r="D32" s="389"/>
      <c r="E32" s="389"/>
      <c r="F32" s="389"/>
      <c r="G32" s="389"/>
      <c r="H32" s="389"/>
      <c r="I32" s="389"/>
      <c r="J32" s="390"/>
    </row>
    <row r="33" spans="1:10" ht="15.75" customHeight="1">
      <c r="A33" s="388"/>
      <c r="B33" s="389"/>
      <c r="C33" s="389"/>
      <c r="D33" s="389"/>
      <c r="E33" s="389"/>
      <c r="F33" s="389"/>
      <c r="G33" s="389"/>
      <c r="H33" s="389"/>
      <c r="I33" s="389"/>
      <c r="J33" s="390"/>
    </row>
    <row r="34" spans="1:10" ht="15.75" customHeight="1">
      <c r="A34" s="388"/>
      <c r="B34" s="389"/>
      <c r="C34" s="389"/>
      <c r="D34" s="389"/>
      <c r="E34" s="389"/>
      <c r="F34" s="389"/>
      <c r="G34" s="389"/>
      <c r="H34" s="389"/>
      <c r="I34" s="389"/>
      <c r="J34" s="390"/>
    </row>
    <row r="35" spans="1:10" ht="15.75" customHeight="1">
      <c r="A35" s="388"/>
      <c r="B35" s="389"/>
      <c r="C35" s="389"/>
      <c r="D35" s="389"/>
      <c r="E35" s="389"/>
      <c r="F35" s="389"/>
      <c r="G35" s="389"/>
      <c r="H35" s="389"/>
      <c r="I35" s="389"/>
      <c r="J35" s="390"/>
    </row>
    <row r="36" spans="1:10" ht="15.75" customHeight="1">
      <c r="A36" s="391"/>
      <c r="B36" s="392"/>
      <c r="C36" s="392"/>
      <c r="D36" s="392"/>
      <c r="E36" s="392"/>
      <c r="F36" s="392"/>
      <c r="G36" s="392"/>
      <c r="H36" s="392"/>
      <c r="I36" s="392"/>
      <c r="J36" s="393"/>
    </row>
    <row r="38" spans="1:10" ht="33" customHeight="1">
      <c r="A38" s="260" t="s">
        <v>297</v>
      </c>
      <c r="B38" s="261"/>
      <c r="C38" s="261"/>
      <c r="D38" s="261"/>
      <c r="E38" s="261"/>
      <c r="F38" s="261"/>
      <c r="G38" s="261"/>
      <c r="H38" s="261"/>
      <c r="I38" s="261"/>
      <c r="J38" s="262"/>
    </row>
    <row r="39" spans="1:10" ht="15.75" customHeight="1">
      <c r="A39" s="263" t="s">
        <v>293</v>
      </c>
      <c r="B39" s="386"/>
      <c r="C39" s="386"/>
      <c r="D39" s="386"/>
      <c r="E39" s="386"/>
      <c r="F39" s="386"/>
      <c r="G39" s="386"/>
      <c r="H39" s="386"/>
      <c r="I39" s="386"/>
      <c r="J39" s="387"/>
    </row>
    <row r="40" spans="1:10" ht="15.75" customHeight="1">
      <c r="A40" s="388"/>
      <c r="B40" s="389"/>
      <c r="C40" s="389"/>
      <c r="D40" s="389"/>
      <c r="E40" s="389"/>
      <c r="F40" s="389"/>
      <c r="G40" s="389"/>
      <c r="H40" s="389"/>
      <c r="I40" s="389"/>
      <c r="J40" s="390"/>
    </row>
    <row r="41" spans="1:10" ht="15.75" customHeight="1">
      <c r="A41" s="388"/>
      <c r="B41" s="389"/>
      <c r="C41" s="389"/>
      <c r="D41" s="389"/>
      <c r="E41" s="389"/>
      <c r="F41" s="389"/>
      <c r="G41" s="389"/>
      <c r="H41" s="389"/>
      <c r="I41" s="389"/>
      <c r="J41" s="390"/>
    </row>
    <row r="42" spans="1:10" ht="15.75" customHeight="1">
      <c r="A42" s="388"/>
      <c r="B42" s="389"/>
      <c r="C42" s="389"/>
      <c r="D42" s="389"/>
      <c r="E42" s="389"/>
      <c r="F42" s="389"/>
      <c r="G42" s="389"/>
      <c r="H42" s="389"/>
      <c r="I42" s="389"/>
      <c r="J42" s="390"/>
    </row>
    <row r="43" spans="1:10" ht="15.75" customHeight="1">
      <c r="A43" s="388"/>
      <c r="B43" s="389"/>
      <c r="C43" s="389"/>
      <c r="D43" s="389"/>
      <c r="E43" s="389"/>
      <c r="F43" s="389"/>
      <c r="G43" s="389"/>
      <c r="H43" s="389"/>
      <c r="I43" s="389"/>
      <c r="J43" s="390"/>
    </row>
    <row r="44" spans="1:10" ht="15.75" customHeight="1">
      <c r="A44" s="388"/>
      <c r="B44" s="389"/>
      <c r="C44" s="389"/>
      <c r="D44" s="389"/>
      <c r="E44" s="389"/>
      <c r="F44" s="389"/>
      <c r="G44" s="389"/>
      <c r="H44" s="389"/>
      <c r="I44" s="389"/>
      <c r="J44" s="390"/>
    </row>
    <row r="45" spans="1:10" ht="15.75" customHeight="1">
      <c r="A45" s="388"/>
      <c r="B45" s="389"/>
      <c r="C45" s="389"/>
      <c r="D45" s="389"/>
      <c r="E45" s="389"/>
      <c r="F45" s="389"/>
      <c r="G45" s="389"/>
      <c r="H45" s="389"/>
      <c r="I45" s="389"/>
      <c r="J45" s="390"/>
    </row>
    <row r="46" spans="1:10" ht="15.75" customHeight="1">
      <c r="A46" s="388"/>
      <c r="B46" s="389"/>
      <c r="C46" s="389"/>
      <c r="D46" s="389"/>
      <c r="E46" s="389"/>
      <c r="F46" s="389"/>
      <c r="G46" s="389"/>
      <c r="H46" s="389"/>
      <c r="I46" s="389"/>
      <c r="J46" s="390"/>
    </row>
    <row r="47" spans="1:10" ht="15.75" customHeight="1">
      <c r="A47" s="388"/>
      <c r="B47" s="389"/>
      <c r="C47" s="389"/>
      <c r="D47" s="389"/>
      <c r="E47" s="389"/>
      <c r="F47" s="389"/>
      <c r="G47" s="389"/>
      <c r="H47" s="389"/>
      <c r="I47" s="389"/>
      <c r="J47" s="390"/>
    </row>
    <row r="48" spans="1:10" ht="15.75" customHeight="1">
      <c r="A48" s="391"/>
      <c r="B48" s="392"/>
      <c r="C48" s="392"/>
      <c r="D48" s="392"/>
      <c r="E48" s="392"/>
      <c r="F48" s="392"/>
      <c r="G48" s="392"/>
      <c r="H48" s="392"/>
      <c r="I48" s="392"/>
      <c r="J48" s="393"/>
    </row>
    <row r="66" spans="6:6">
      <c r="F66" s="3"/>
    </row>
  </sheetData>
  <mergeCells count="8">
    <mergeCell ref="A38:J38"/>
    <mergeCell ref="A39:J48"/>
    <mergeCell ref="A5:J5"/>
    <mergeCell ref="A6:J14"/>
    <mergeCell ref="A16:J16"/>
    <mergeCell ref="A17:J25"/>
    <mergeCell ref="A27:J27"/>
    <mergeCell ref="A28:J36"/>
  </mergeCells>
  <pageMargins left="0.7" right="0.7" top="0.75" bottom="0.75" header="0.3" footer="0.3"/>
  <pageSetup paperSize="9" scale="87" orientation="portrait" r:id="rId1"/>
  <headerFooter scaleWithDoc="0">
    <oddFooter>&amp;C&amp;"Arial,Regular"Page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B0F0"/>
  </sheetPr>
  <dimension ref="A1:J66"/>
  <sheetViews>
    <sheetView workbookViewId="0">
      <selection activeCell="J53" sqref="J53"/>
    </sheetView>
  </sheetViews>
  <sheetFormatPr defaultColWidth="9.28515625" defaultRowHeight="15"/>
  <cols>
    <col min="1" max="1" width="9.28515625" style="2" customWidth="1"/>
    <col min="2" max="2" width="14.5703125" style="2" bestFit="1" customWidth="1"/>
    <col min="3" max="8" width="9.28515625" style="2"/>
    <col min="9" max="9" width="12.140625" style="2" customWidth="1"/>
    <col min="10" max="10" width="2.28515625" style="2" customWidth="1"/>
    <col min="11" max="16384" width="9.28515625" style="2"/>
  </cols>
  <sheetData>
    <row r="1" spans="1:10">
      <c r="A1" s="92" t="str">
        <f>+'Cover Page'!$B$29</f>
        <v>Annual Performance Report 2022</v>
      </c>
      <c r="B1" s="92"/>
      <c r="C1" s="92"/>
      <c r="D1" s="92"/>
      <c r="E1" s="92" t="str">
        <f>+'Cover Page'!$B$33</f>
        <v>Baddesley EfW Facility</v>
      </c>
      <c r="F1" s="92"/>
      <c r="G1" s="92"/>
      <c r="H1" s="92"/>
      <c r="I1" s="92"/>
      <c r="J1" s="92"/>
    </row>
    <row r="3" spans="1:10" ht="15.6">
      <c r="A3" s="1" t="s">
        <v>298</v>
      </c>
      <c r="B3" s="92"/>
      <c r="C3" s="92"/>
      <c r="D3" s="92"/>
      <c r="E3" s="92"/>
      <c r="F3" s="92"/>
      <c r="G3" s="92"/>
      <c r="H3" s="92"/>
      <c r="I3" s="92"/>
      <c r="J3" s="92"/>
    </row>
    <row r="4" spans="1:10" ht="15.6">
      <c r="A4" s="1"/>
      <c r="B4" s="92"/>
      <c r="C4" s="92"/>
      <c r="D4" s="92"/>
      <c r="E4" s="92"/>
      <c r="F4" s="92"/>
      <c r="G4" s="92"/>
      <c r="H4" s="92"/>
      <c r="I4" s="92"/>
      <c r="J4" s="92"/>
    </row>
    <row r="5" spans="1:10" s="3" customFormat="1" ht="28.5" customHeight="1">
      <c r="A5" s="48" t="s">
        <v>299</v>
      </c>
      <c r="B5" s="49"/>
      <c r="C5" s="49"/>
      <c r="D5" s="49"/>
      <c r="E5" s="49"/>
      <c r="F5" s="49"/>
      <c r="G5" s="49"/>
      <c r="H5" s="49"/>
      <c r="I5" s="49"/>
      <c r="J5" s="50"/>
    </row>
    <row r="6" spans="1:10" s="3" customFormat="1" ht="15.75" customHeight="1">
      <c r="A6" s="264" t="s">
        <v>52</v>
      </c>
      <c r="B6" s="266"/>
      <c r="C6" s="264" t="s">
        <v>300</v>
      </c>
      <c r="D6" s="265"/>
      <c r="E6" s="265"/>
      <c r="F6" s="265"/>
      <c r="G6" s="265"/>
      <c r="H6" s="265"/>
      <c r="I6" s="265"/>
      <c r="J6" s="266"/>
    </row>
    <row r="7" spans="1:10" s="3" customFormat="1" ht="15.75" customHeight="1">
      <c r="A7" s="470"/>
      <c r="B7" s="471"/>
      <c r="C7" s="470"/>
      <c r="D7" s="472"/>
      <c r="E7" s="472"/>
      <c r="F7" s="472"/>
      <c r="G7" s="472"/>
      <c r="H7" s="472"/>
      <c r="I7" s="472"/>
      <c r="J7" s="471"/>
    </row>
    <row r="8" spans="1:10" s="3" customFormat="1" ht="15.75" customHeight="1">
      <c r="A8" s="473"/>
      <c r="B8" s="474"/>
      <c r="C8" s="473"/>
      <c r="D8" s="475"/>
      <c r="E8" s="475"/>
      <c r="F8" s="475"/>
      <c r="G8" s="475"/>
      <c r="H8" s="475"/>
      <c r="I8" s="475"/>
      <c r="J8" s="474"/>
    </row>
    <row r="9" spans="1:10" s="3" customFormat="1" ht="15.75" customHeight="1">
      <c r="A9" s="470"/>
      <c r="B9" s="471"/>
      <c r="C9" s="470"/>
      <c r="D9" s="472"/>
      <c r="E9" s="472"/>
      <c r="F9" s="472"/>
      <c r="G9" s="472"/>
      <c r="H9" s="472"/>
      <c r="I9" s="472"/>
      <c r="J9" s="471"/>
    </row>
    <row r="10" spans="1:10" s="3" customFormat="1" ht="15.75" customHeight="1">
      <c r="A10" s="473"/>
      <c r="B10" s="474"/>
      <c r="C10" s="473"/>
      <c r="D10" s="475"/>
      <c r="E10" s="475"/>
      <c r="F10" s="475"/>
      <c r="G10" s="475"/>
      <c r="H10" s="475"/>
      <c r="I10" s="475"/>
      <c r="J10" s="474"/>
    </row>
    <row r="11" spans="1:10" s="3" customFormat="1" ht="15.75" customHeight="1">
      <c r="A11" s="470"/>
      <c r="B11" s="471"/>
      <c r="C11" s="470"/>
      <c r="D11" s="472"/>
      <c r="E11" s="472"/>
      <c r="F11" s="472"/>
      <c r="G11" s="472"/>
      <c r="H11" s="472"/>
      <c r="I11" s="472"/>
      <c r="J11" s="471"/>
    </row>
    <row r="12" spans="1:10" s="3" customFormat="1" ht="15.75" customHeight="1">
      <c r="A12" s="473"/>
      <c r="B12" s="474"/>
      <c r="C12" s="473"/>
      <c r="D12" s="475"/>
      <c r="E12" s="475"/>
      <c r="F12" s="475"/>
      <c r="G12" s="475"/>
      <c r="H12" s="475"/>
      <c r="I12" s="475"/>
      <c r="J12" s="474"/>
    </row>
    <row r="13" spans="1:10" s="3" customFormat="1" ht="15.75" customHeight="1">
      <c r="A13" s="470"/>
      <c r="B13" s="471"/>
      <c r="C13" s="470"/>
      <c r="D13" s="472"/>
      <c r="E13" s="472"/>
      <c r="F13" s="472"/>
      <c r="G13" s="472"/>
      <c r="H13" s="472"/>
      <c r="I13" s="472"/>
      <c r="J13" s="471"/>
    </row>
    <row r="14" spans="1:10" s="3" customFormat="1" ht="15.75" customHeight="1">
      <c r="A14" s="473"/>
      <c r="B14" s="474"/>
      <c r="C14" s="473"/>
      <c r="D14" s="475"/>
      <c r="E14" s="475"/>
      <c r="F14" s="475"/>
      <c r="G14" s="475"/>
      <c r="H14" s="475"/>
      <c r="I14" s="475"/>
      <c r="J14" s="474"/>
    </row>
    <row r="15" spans="1:10" s="3" customFormat="1" ht="13.9"/>
    <row r="16" spans="1:10" s="47" customFormat="1" ht="33.75" customHeight="1">
      <c r="A16" s="260" t="s">
        <v>301</v>
      </c>
      <c r="B16" s="261"/>
      <c r="C16" s="261"/>
      <c r="D16" s="261"/>
      <c r="E16" s="261"/>
      <c r="F16" s="261"/>
      <c r="G16" s="261"/>
      <c r="H16" s="261"/>
      <c r="I16" s="261"/>
      <c r="J16" s="262"/>
    </row>
    <row r="17" spans="1:10" ht="15.75" customHeight="1">
      <c r="A17" s="264" t="s">
        <v>52</v>
      </c>
      <c r="B17" s="266"/>
      <c r="C17" s="264" t="s">
        <v>300</v>
      </c>
      <c r="D17" s="265"/>
      <c r="E17" s="265"/>
      <c r="F17" s="265"/>
      <c r="G17" s="265"/>
      <c r="H17" s="265"/>
      <c r="I17" s="265"/>
      <c r="J17" s="265"/>
    </row>
    <row r="18" spans="1:10" ht="15.75" customHeight="1">
      <c r="A18" s="470"/>
      <c r="B18" s="471"/>
      <c r="C18" s="470"/>
      <c r="D18" s="472"/>
      <c r="E18" s="472"/>
      <c r="F18" s="472"/>
      <c r="G18" s="472"/>
      <c r="H18" s="472"/>
      <c r="I18" s="472"/>
      <c r="J18" s="471"/>
    </row>
    <row r="19" spans="1:10" ht="15.75" customHeight="1">
      <c r="A19" s="473"/>
      <c r="B19" s="474"/>
      <c r="C19" s="473"/>
      <c r="D19" s="475"/>
      <c r="E19" s="475"/>
      <c r="F19" s="475"/>
      <c r="G19" s="475"/>
      <c r="H19" s="475"/>
      <c r="I19" s="475"/>
      <c r="J19" s="474"/>
    </row>
    <row r="20" spans="1:10" ht="15.75" customHeight="1">
      <c r="A20" s="470"/>
      <c r="B20" s="471"/>
      <c r="C20" s="470"/>
      <c r="D20" s="472"/>
      <c r="E20" s="472"/>
      <c r="F20" s="472"/>
      <c r="G20" s="472"/>
      <c r="H20" s="472"/>
      <c r="I20" s="472"/>
      <c r="J20" s="471"/>
    </row>
    <row r="21" spans="1:10" ht="15.75" customHeight="1">
      <c r="A21" s="473"/>
      <c r="B21" s="474"/>
      <c r="C21" s="473"/>
      <c r="D21" s="475"/>
      <c r="E21" s="475"/>
      <c r="F21" s="475"/>
      <c r="G21" s="475"/>
      <c r="H21" s="475"/>
      <c r="I21" s="475"/>
      <c r="J21" s="474"/>
    </row>
    <row r="22" spans="1:10" ht="15.75" customHeight="1">
      <c r="A22" s="470"/>
      <c r="B22" s="471"/>
      <c r="C22" s="470"/>
      <c r="D22" s="472"/>
      <c r="E22" s="472"/>
      <c r="F22" s="472"/>
      <c r="G22" s="472"/>
      <c r="H22" s="472"/>
      <c r="I22" s="472"/>
      <c r="J22" s="471"/>
    </row>
    <row r="23" spans="1:10" ht="15.75" customHeight="1">
      <c r="A23" s="473"/>
      <c r="B23" s="474"/>
      <c r="C23" s="473"/>
      <c r="D23" s="475"/>
      <c r="E23" s="475"/>
      <c r="F23" s="475"/>
      <c r="G23" s="475"/>
      <c r="H23" s="475"/>
      <c r="I23" s="475"/>
      <c r="J23" s="474"/>
    </row>
    <row r="24" spans="1:10" ht="15.75" customHeight="1">
      <c r="A24" s="470"/>
      <c r="B24" s="471"/>
      <c r="C24" s="470"/>
      <c r="D24" s="472"/>
      <c r="E24" s="472"/>
      <c r="F24" s="472"/>
      <c r="G24" s="472"/>
      <c r="H24" s="472"/>
      <c r="I24" s="472"/>
      <c r="J24" s="471"/>
    </row>
    <row r="25" spans="1:10" ht="15.75" customHeight="1">
      <c r="A25" s="473"/>
      <c r="B25" s="474"/>
      <c r="C25" s="473"/>
      <c r="D25" s="475"/>
      <c r="E25" s="475"/>
      <c r="F25" s="475"/>
      <c r="G25" s="475"/>
      <c r="H25" s="475"/>
      <c r="I25" s="475"/>
      <c r="J25" s="474"/>
    </row>
    <row r="26" spans="1:10" ht="15.75" customHeight="1">
      <c r="A26" s="470"/>
      <c r="B26" s="471"/>
      <c r="C26" s="470"/>
      <c r="D26" s="472"/>
      <c r="E26" s="472"/>
      <c r="F26" s="472"/>
      <c r="G26" s="472"/>
      <c r="H26" s="472"/>
      <c r="I26" s="472"/>
      <c r="J26" s="471"/>
    </row>
    <row r="27" spans="1:10" ht="15.75" customHeight="1">
      <c r="A27" s="473"/>
      <c r="B27" s="474"/>
      <c r="C27" s="473"/>
      <c r="D27" s="475"/>
      <c r="E27" s="475"/>
      <c r="F27" s="475"/>
      <c r="G27" s="475"/>
      <c r="H27" s="475"/>
      <c r="I27" s="475"/>
      <c r="J27" s="474"/>
    </row>
    <row r="28" spans="1:10" ht="15.6">
      <c r="A28" s="1"/>
      <c r="B28" s="92"/>
      <c r="C28" s="92"/>
      <c r="D28" s="92"/>
      <c r="E28" s="92"/>
      <c r="F28" s="92"/>
      <c r="G28" s="92"/>
      <c r="H28" s="92"/>
      <c r="I28" s="92"/>
      <c r="J28" s="92"/>
    </row>
    <row r="29" spans="1:10" ht="36.75" customHeight="1">
      <c r="A29" s="260" t="s">
        <v>302</v>
      </c>
      <c r="B29" s="261"/>
      <c r="C29" s="261"/>
      <c r="D29" s="261"/>
      <c r="E29" s="261"/>
      <c r="F29" s="261"/>
      <c r="G29" s="261"/>
      <c r="H29" s="261"/>
      <c r="I29" s="261"/>
      <c r="J29" s="262"/>
    </row>
    <row r="66" spans="6:6">
      <c r="F66" s="3"/>
    </row>
  </sheetData>
  <mergeCells count="24">
    <mergeCell ref="A17:B17"/>
    <mergeCell ref="C17:J17"/>
    <mergeCell ref="A6:B6"/>
    <mergeCell ref="C6:J6"/>
    <mergeCell ref="A7:B8"/>
    <mergeCell ref="C7:J8"/>
    <mergeCell ref="A9:B10"/>
    <mergeCell ref="C9:J10"/>
    <mergeCell ref="A11:B12"/>
    <mergeCell ref="C11:J12"/>
    <mergeCell ref="A13:B14"/>
    <mergeCell ref="C13:J14"/>
    <mergeCell ref="A16:J16"/>
    <mergeCell ref="A18:B19"/>
    <mergeCell ref="C18:J19"/>
    <mergeCell ref="A20:B21"/>
    <mergeCell ref="C20:J21"/>
    <mergeCell ref="A22:B23"/>
    <mergeCell ref="C22:J23"/>
    <mergeCell ref="A24:B25"/>
    <mergeCell ref="C24:J25"/>
    <mergeCell ref="A26:B27"/>
    <mergeCell ref="C26:J27"/>
    <mergeCell ref="A29:J29"/>
  </mergeCells>
  <pageMargins left="0.7" right="0.7" top="0.75" bottom="0.75" header="0.3" footer="0.3"/>
  <pageSetup paperSize="9" scale="87" orientation="portrait" r:id="rId1"/>
  <headerFooter scaleWithDoc="0">
    <oddFooter>&amp;C&amp;"Arial,Regular"Page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00B050"/>
  </sheetPr>
  <dimension ref="A1:K60"/>
  <sheetViews>
    <sheetView topLeftCell="A30" workbookViewId="0">
      <selection activeCell="J53" sqref="J53"/>
    </sheetView>
  </sheetViews>
  <sheetFormatPr defaultColWidth="9.28515625" defaultRowHeight="15"/>
  <cols>
    <col min="1" max="1" width="9.28515625" style="2" customWidth="1"/>
    <col min="2" max="2" width="14.5703125" style="2" bestFit="1" customWidth="1"/>
    <col min="3" max="3" width="9.28515625" style="2"/>
    <col min="4" max="4" width="17.5703125" style="2" customWidth="1"/>
    <col min="5" max="5" width="9.28515625" style="2" customWidth="1"/>
    <col min="6" max="6" width="21.5703125" style="2" customWidth="1"/>
    <col min="7" max="7" width="10.42578125" style="2" customWidth="1"/>
    <col min="8" max="16384" width="9.28515625" style="2"/>
  </cols>
  <sheetData>
    <row r="1" spans="1:7">
      <c r="A1" s="92" t="str">
        <f>+'Cover Page'!$B$29</f>
        <v>Annual Performance Report 2022</v>
      </c>
      <c r="B1" s="92"/>
      <c r="C1" s="92"/>
      <c r="D1" s="92"/>
      <c r="E1" s="92" t="str">
        <f>+'Cover Page'!$B$33</f>
        <v>Baddesley EfW Facility</v>
      </c>
      <c r="F1" s="92"/>
      <c r="G1" s="92"/>
    </row>
    <row r="3" spans="1:7" ht="15.6">
      <c r="A3" s="1" t="s">
        <v>303</v>
      </c>
      <c r="B3" s="92"/>
      <c r="C3" s="92"/>
      <c r="D3" s="92"/>
      <c r="E3" s="92"/>
      <c r="F3" s="92"/>
      <c r="G3" s="92"/>
    </row>
    <row r="4" spans="1:7" ht="15.6">
      <c r="A4" s="1"/>
      <c r="B4" s="92"/>
      <c r="C4" s="92"/>
      <c r="D4" s="92"/>
      <c r="E4" s="92"/>
      <c r="F4" s="92"/>
      <c r="G4" s="92"/>
    </row>
    <row r="5" spans="1:7" s="3" customFormat="1" ht="21.75" customHeight="1">
      <c r="A5" s="48" t="s">
        <v>304</v>
      </c>
      <c r="B5" s="49"/>
      <c r="C5" s="49"/>
      <c r="D5" s="49"/>
      <c r="E5" s="49"/>
      <c r="F5" s="49"/>
      <c r="G5" s="50"/>
    </row>
    <row r="6" spans="1:7" s="3" customFormat="1" ht="15.75" customHeight="1">
      <c r="A6" s="151" t="s">
        <v>305</v>
      </c>
      <c r="B6" s="386"/>
      <c r="C6" s="386"/>
      <c r="D6" s="386"/>
      <c r="E6" s="386"/>
      <c r="F6" s="386"/>
      <c r="G6" s="387"/>
    </row>
    <row r="7" spans="1:7" s="3" customFormat="1" ht="15.75" customHeight="1">
      <c r="A7" s="391"/>
      <c r="B7" s="392"/>
      <c r="C7" s="392"/>
      <c r="D7" s="392"/>
      <c r="E7" s="392"/>
      <c r="F7" s="392"/>
      <c r="G7" s="393"/>
    </row>
    <row r="8" spans="1:7" s="3" customFormat="1" ht="15.75" customHeight="1">
      <c r="A8" s="151" t="s">
        <v>306</v>
      </c>
      <c r="B8" s="378"/>
      <c r="C8" s="378"/>
      <c r="D8" s="378"/>
      <c r="E8" s="378"/>
      <c r="F8" s="378"/>
      <c r="G8" s="379"/>
    </row>
    <row r="9" spans="1:7" s="3" customFormat="1" ht="15.75" customHeight="1">
      <c r="A9" s="383"/>
      <c r="B9" s="384"/>
      <c r="C9" s="384"/>
      <c r="D9" s="384"/>
      <c r="E9" s="384"/>
      <c r="F9" s="384"/>
      <c r="G9" s="385"/>
    </row>
    <row r="10" spans="1:7" s="3" customFormat="1" ht="15.75" customHeight="1">
      <c r="A10" s="151"/>
      <c r="B10" s="378"/>
      <c r="C10" s="378"/>
      <c r="D10" s="378"/>
      <c r="E10" s="378"/>
      <c r="F10" s="378"/>
      <c r="G10" s="379"/>
    </row>
    <row r="11" spans="1:7" s="3" customFormat="1" ht="15.75" customHeight="1">
      <c r="A11" s="383"/>
      <c r="B11" s="384"/>
      <c r="C11" s="384"/>
      <c r="D11" s="384"/>
      <c r="E11" s="384"/>
      <c r="F11" s="384"/>
      <c r="G11" s="385"/>
    </row>
    <row r="12" spans="1:7" s="3" customFormat="1" ht="13.9"/>
    <row r="13" spans="1:7" s="47" customFormat="1" ht="33.75" customHeight="1">
      <c r="A13" s="260" t="s">
        <v>307</v>
      </c>
      <c r="B13" s="261"/>
      <c r="C13" s="261"/>
      <c r="D13" s="261"/>
      <c r="E13" s="261"/>
      <c r="F13" s="261"/>
      <c r="G13" s="262"/>
    </row>
    <row r="14" spans="1:7" ht="15.75" customHeight="1">
      <c r="A14" s="264" t="s">
        <v>308</v>
      </c>
      <c r="B14" s="266"/>
      <c r="C14" s="264" t="s">
        <v>300</v>
      </c>
      <c r="D14" s="265"/>
      <c r="E14" s="265"/>
      <c r="F14" s="265"/>
      <c r="G14" s="265"/>
    </row>
    <row r="15" spans="1:7" ht="15.75" customHeight="1">
      <c r="A15" s="269">
        <v>44835</v>
      </c>
      <c r="B15" s="387"/>
      <c r="C15" s="151" t="s">
        <v>309</v>
      </c>
      <c r="D15" s="378"/>
      <c r="E15" s="378"/>
      <c r="F15" s="378"/>
      <c r="G15" s="379"/>
    </row>
    <row r="16" spans="1:7" ht="15.75" customHeight="1">
      <c r="A16" s="391"/>
      <c r="B16" s="393"/>
      <c r="C16" s="383"/>
      <c r="D16" s="384"/>
      <c r="E16" s="384"/>
      <c r="F16" s="384"/>
      <c r="G16" s="385"/>
    </row>
    <row r="17" spans="1:7" ht="15.75" customHeight="1">
      <c r="A17" s="269" t="s">
        <v>310</v>
      </c>
      <c r="B17" s="387"/>
      <c r="C17" s="151" t="s">
        <v>311</v>
      </c>
      <c r="D17" s="378"/>
      <c r="E17" s="378"/>
      <c r="F17" s="378"/>
      <c r="G17" s="379"/>
    </row>
    <row r="18" spans="1:7" ht="15.75" customHeight="1">
      <c r="A18" s="391"/>
      <c r="B18" s="393"/>
      <c r="C18" s="383"/>
      <c r="D18" s="384"/>
      <c r="E18" s="384"/>
      <c r="F18" s="384"/>
      <c r="G18" s="385"/>
    </row>
    <row r="19" spans="1:7" ht="15.75" customHeight="1">
      <c r="A19" s="269"/>
      <c r="B19" s="387"/>
      <c r="C19" s="151"/>
      <c r="D19" s="378"/>
      <c r="E19" s="378"/>
      <c r="F19" s="378"/>
      <c r="G19" s="379"/>
    </row>
    <row r="20" spans="1:7" ht="15.75" customHeight="1">
      <c r="A20" s="391"/>
      <c r="B20" s="393"/>
      <c r="C20" s="383"/>
      <c r="D20" s="384"/>
      <c r="E20" s="384"/>
      <c r="F20" s="384"/>
      <c r="G20" s="385"/>
    </row>
    <row r="21" spans="1:7" ht="15.75" customHeight="1">
      <c r="A21" s="267"/>
      <c r="B21" s="379"/>
      <c r="C21" s="263"/>
      <c r="D21" s="386"/>
      <c r="E21" s="386"/>
      <c r="F21" s="386"/>
      <c r="G21" s="387"/>
    </row>
    <row r="22" spans="1:7" ht="15.75" customHeight="1">
      <c r="A22" s="383"/>
      <c r="B22" s="385"/>
      <c r="C22" s="391"/>
      <c r="D22" s="392"/>
      <c r="E22" s="392"/>
      <c r="F22" s="392"/>
      <c r="G22" s="393"/>
    </row>
    <row r="23" spans="1:7" ht="15.75" customHeight="1">
      <c r="A23" s="269"/>
      <c r="B23" s="387"/>
      <c r="C23" s="151"/>
      <c r="D23" s="378"/>
      <c r="E23" s="378"/>
      <c r="F23" s="378"/>
      <c r="G23" s="379"/>
    </row>
    <row r="24" spans="1:7" ht="15.75" customHeight="1">
      <c r="A24" s="391"/>
      <c r="B24" s="393"/>
      <c r="C24" s="383"/>
      <c r="D24" s="384"/>
      <c r="E24" s="384"/>
      <c r="F24" s="384"/>
      <c r="G24" s="385"/>
    </row>
    <row r="25" spans="1:7" ht="15.75" customHeight="1">
      <c r="A25" s="267"/>
      <c r="B25" s="379"/>
      <c r="C25" s="263"/>
      <c r="D25" s="386"/>
      <c r="E25" s="386"/>
      <c r="F25" s="386"/>
      <c r="G25" s="387"/>
    </row>
    <row r="26" spans="1:7" ht="15.75" customHeight="1">
      <c r="A26" s="383"/>
      <c r="B26" s="385"/>
      <c r="C26" s="391"/>
      <c r="D26" s="392"/>
      <c r="E26" s="392"/>
      <c r="F26" s="392"/>
      <c r="G26" s="393"/>
    </row>
    <row r="27" spans="1:7" ht="15.75" customHeight="1">
      <c r="A27" s="263"/>
      <c r="B27" s="387"/>
      <c r="C27" s="263"/>
      <c r="D27" s="386"/>
      <c r="E27" s="386"/>
      <c r="F27" s="386"/>
      <c r="G27" s="387"/>
    </row>
    <row r="28" spans="1:7" ht="15.75" customHeight="1">
      <c r="A28" s="391"/>
      <c r="B28" s="393"/>
      <c r="C28" s="391"/>
      <c r="D28" s="392"/>
      <c r="E28" s="392"/>
      <c r="F28" s="392"/>
      <c r="G28" s="393"/>
    </row>
    <row r="30" spans="1:7">
      <c r="A30" s="394"/>
      <c r="B30" s="394"/>
      <c r="C30" s="394"/>
      <c r="D30" s="394"/>
      <c r="E30" s="394"/>
      <c r="F30" s="394"/>
      <c r="G30" s="394"/>
    </row>
    <row r="31" spans="1:7" s="56" customFormat="1" ht="16.5" customHeight="1">
      <c r="A31" s="268" t="s">
        <v>312</v>
      </c>
      <c r="B31" s="268"/>
      <c r="C31" s="268"/>
      <c r="D31" s="268"/>
      <c r="E31" s="268"/>
      <c r="F31" s="268"/>
      <c r="G31" s="268"/>
    </row>
    <row r="32" spans="1:7" s="12" customFormat="1" ht="17.25" customHeight="1">
      <c r="A32" s="217" t="s">
        <v>313</v>
      </c>
      <c r="B32" s="217"/>
      <c r="C32" s="246" t="s">
        <v>314</v>
      </c>
      <c r="D32" s="246" t="s">
        <v>315</v>
      </c>
      <c r="E32" s="246"/>
      <c r="F32" s="246"/>
      <c r="G32" s="246"/>
    </row>
    <row r="33" spans="1:11" s="12" customFormat="1" ht="17.25" customHeight="1">
      <c r="A33" s="217"/>
      <c r="B33" s="217"/>
      <c r="C33" s="246"/>
      <c r="D33" s="246" t="s">
        <v>316</v>
      </c>
      <c r="E33" s="246"/>
      <c r="F33" s="246" t="s">
        <v>164</v>
      </c>
      <c r="G33" s="246"/>
      <c r="H33" s="394"/>
      <c r="I33" s="394"/>
      <c r="J33" s="394"/>
      <c r="K33" s="394"/>
    </row>
    <row r="34" spans="1:11" s="37" customFormat="1" ht="38.1" customHeight="1">
      <c r="A34" s="155" t="s">
        <v>317</v>
      </c>
      <c r="B34" s="155"/>
      <c r="C34" s="476" t="s">
        <v>318</v>
      </c>
      <c r="D34" s="233" t="s">
        <v>319</v>
      </c>
      <c r="E34" s="233"/>
      <c r="F34" s="477"/>
      <c r="G34" s="478"/>
      <c r="H34" s="108"/>
      <c r="I34" s="108"/>
      <c r="J34" s="394"/>
      <c r="K34" s="394"/>
    </row>
    <row r="35" spans="1:11" s="37" customFormat="1" ht="38.1" customHeight="1">
      <c r="A35" s="155" t="s">
        <v>320</v>
      </c>
      <c r="B35" s="155"/>
      <c r="C35" s="94" t="s">
        <v>321</v>
      </c>
      <c r="D35" s="233" t="s">
        <v>322</v>
      </c>
      <c r="E35" s="233"/>
      <c r="F35" s="477"/>
      <c r="G35" s="478"/>
      <c r="H35" s="108"/>
      <c r="I35" s="108"/>
      <c r="J35" s="394"/>
      <c r="K35" s="394"/>
    </row>
    <row r="36" spans="1:11" s="37" customFormat="1" ht="38.1" customHeight="1">
      <c r="A36" s="155" t="s">
        <v>323</v>
      </c>
      <c r="B36" s="155"/>
      <c r="C36" s="94" t="s">
        <v>324</v>
      </c>
      <c r="D36" s="233">
        <v>22</v>
      </c>
      <c r="E36" s="233"/>
      <c r="F36" s="239">
        <v>10</v>
      </c>
      <c r="G36" s="241"/>
      <c r="H36" s="108"/>
      <c r="I36" s="108"/>
      <c r="J36" s="394"/>
      <c r="K36" s="394"/>
    </row>
    <row r="37" spans="1:11" s="37" customFormat="1" ht="38.1" customHeight="1">
      <c r="A37" s="155" t="s">
        <v>325</v>
      </c>
      <c r="B37" s="155"/>
      <c r="C37" s="94" t="s">
        <v>324</v>
      </c>
      <c r="D37" s="233">
        <v>0</v>
      </c>
      <c r="E37" s="233"/>
      <c r="F37" s="477"/>
      <c r="G37" s="478"/>
      <c r="H37" s="108"/>
      <c r="I37" s="108"/>
      <c r="J37" s="108"/>
      <c r="K37" s="108"/>
    </row>
    <row r="39" spans="1:11">
      <c r="A39" s="156" t="s">
        <v>326</v>
      </c>
      <c r="B39" s="156"/>
      <c r="C39" s="156"/>
      <c r="D39" s="156"/>
      <c r="E39" s="156"/>
      <c r="F39" s="156"/>
      <c r="G39" s="156"/>
      <c r="H39" s="92"/>
      <c r="I39" s="92"/>
      <c r="J39" s="92"/>
      <c r="K39" s="92"/>
    </row>
    <row r="40" spans="1:11">
      <c r="A40" s="157" t="s">
        <v>327</v>
      </c>
      <c r="B40" s="157"/>
      <c r="C40" s="157"/>
      <c r="D40" s="157"/>
      <c r="E40" s="157"/>
      <c r="F40" s="157"/>
      <c r="G40" s="157"/>
      <c r="H40" s="92"/>
      <c r="I40" s="92"/>
      <c r="J40" s="92"/>
      <c r="K40" s="92"/>
    </row>
    <row r="41" spans="1:11">
      <c r="A41" s="157"/>
      <c r="B41" s="157"/>
      <c r="C41" s="157"/>
      <c r="D41" s="157"/>
      <c r="E41" s="157"/>
      <c r="F41" s="157"/>
      <c r="G41" s="157"/>
      <c r="H41" s="92"/>
      <c r="I41" s="92"/>
      <c r="J41" s="92"/>
      <c r="K41" s="92"/>
    </row>
    <row r="42" spans="1:11">
      <c r="A42" s="157"/>
      <c r="B42" s="157"/>
      <c r="C42" s="157"/>
      <c r="D42" s="157"/>
      <c r="E42" s="157"/>
      <c r="F42" s="157"/>
      <c r="G42" s="157"/>
      <c r="H42" s="92"/>
      <c r="I42" s="92"/>
      <c r="J42" s="92"/>
      <c r="K42" s="92"/>
    </row>
    <row r="43" spans="1:11">
      <c r="A43" s="157"/>
      <c r="B43" s="157"/>
      <c r="C43" s="157"/>
      <c r="D43" s="157"/>
      <c r="E43" s="157"/>
      <c r="F43" s="157"/>
      <c r="G43" s="157"/>
      <c r="H43" s="92"/>
      <c r="I43" s="92"/>
      <c r="J43" s="92"/>
      <c r="K43" s="92"/>
    </row>
    <row r="44" spans="1:11">
      <c r="A44" s="157"/>
      <c r="B44" s="157"/>
      <c r="C44" s="157"/>
      <c r="D44" s="157"/>
      <c r="E44" s="157"/>
      <c r="F44" s="157"/>
      <c r="G44" s="157"/>
      <c r="H44" s="92"/>
      <c r="I44" s="92"/>
      <c r="J44" s="92"/>
      <c r="K44" s="92"/>
    </row>
    <row r="45" spans="1:11">
      <c r="A45" s="157"/>
      <c r="B45" s="157"/>
      <c r="C45" s="157"/>
      <c r="D45" s="157"/>
      <c r="E45" s="157"/>
      <c r="F45" s="157"/>
      <c r="G45" s="157"/>
      <c r="H45" s="92"/>
      <c r="I45" s="92"/>
      <c r="J45" s="92"/>
      <c r="K45" s="92"/>
    </row>
    <row r="60" spans="6:6">
      <c r="F60" s="3"/>
    </row>
  </sheetData>
  <mergeCells count="40">
    <mergeCell ref="A17:B18"/>
    <mergeCell ref="C17:G18"/>
    <mergeCell ref="A23:B24"/>
    <mergeCell ref="C23:G24"/>
    <mergeCell ref="A13:G13"/>
    <mergeCell ref="A14:B14"/>
    <mergeCell ref="C14:G14"/>
    <mergeCell ref="A19:B20"/>
    <mergeCell ref="C19:G20"/>
    <mergeCell ref="A21:B22"/>
    <mergeCell ref="C21:G22"/>
    <mergeCell ref="A6:G7"/>
    <mergeCell ref="A8:G9"/>
    <mergeCell ref="A10:G11"/>
    <mergeCell ref="A15:B16"/>
    <mergeCell ref="C15:G16"/>
    <mergeCell ref="A25:B26"/>
    <mergeCell ref="C25:G26"/>
    <mergeCell ref="A27:B28"/>
    <mergeCell ref="C27:G28"/>
    <mergeCell ref="D36:E36"/>
    <mergeCell ref="C32:C33"/>
    <mergeCell ref="D33:E33"/>
    <mergeCell ref="F33:G33"/>
    <mergeCell ref="D32:G32"/>
    <mergeCell ref="A31:G31"/>
    <mergeCell ref="A40:G45"/>
    <mergeCell ref="D37:E37"/>
    <mergeCell ref="A39:G39"/>
    <mergeCell ref="A32:B33"/>
    <mergeCell ref="A34:B34"/>
    <mergeCell ref="A35:B35"/>
    <mergeCell ref="A36:B36"/>
    <mergeCell ref="A37:B37"/>
    <mergeCell ref="D34:E34"/>
    <mergeCell ref="D35:E35"/>
    <mergeCell ref="F34:G34"/>
    <mergeCell ref="F35:G35"/>
    <mergeCell ref="F36:G36"/>
    <mergeCell ref="F37:G37"/>
  </mergeCells>
  <pageMargins left="0.7" right="0.7" top="0.75" bottom="0.75" header="0.3" footer="0.3"/>
  <pageSetup paperSize="9" scale="87" orientation="portrait" r:id="rId1"/>
  <headerFooter scaleWithDoc="0">
    <oddFooter>&amp;C&amp;"Arial,Regular"Page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00B050"/>
  </sheetPr>
  <dimension ref="A1:J70"/>
  <sheetViews>
    <sheetView topLeftCell="A9" workbookViewId="0">
      <selection activeCell="J53" sqref="J53"/>
    </sheetView>
  </sheetViews>
  <sheetFormatPr defaultColWidth="9.28515625" defaultRowHeight="15"/>
  <cols>
    <col min="1" max="1" width="9.28515625" style="2" customWidth="1"/>
    <col min="2" max="2" width="14.5703125" style="2" bestFit="1" customWidth="1"/>
    <col min="3" max="5" width="9.28515625" style="2"/>
    <col min="6" max="6" width="6.140625" style="2" customWidth="1"/>
    <col min="7" max="7" width="10.7109375" style="2" customWidth="1"/>
    <col min="8" max="10" width="10" style="2" customWidth="1"/>
    <col min="11" max="16384" width="9.28515625" style="2"/>
  </cols>
  <sheetData>
    <row r="1" spans="1:10">
      <c r="A1" s="92" t="str">
        <f>+'Cover Page'!$B$29</f>
        <v>Annual Performance Report 2022</v>
      </c>
      <c r="B1" s="92"/>
      <c r="C1" s="92"/>
      <c r="D1" s="92"/>
      <c r="E1" s="92" t="str">
        <f>+'Cover Page'!$B$33</f>
        <v>Baddesley EfW Facility</v>
      </c>
      <c r="F1" s="92"/>
      <c r="G1" s="92"/>
      <c r="H1" s="92"/>
      <c r="I1" s="92"/>
      <c r="J1" s="92"/>
    </row>
    <row r="3" spans="1:10" ht="15.6">
      <c r="A3" s="1" t="s">
        <v>40</v>
      </c>
      <c r="B3" s="92"/>
      <c r="C3" s="92"/>
      <c r="D3" s="92"/>
      <c r="E3" s="92"/>
      <c r="F3" s="92"/>
      <c r="G3" s="92"/>
      <c r="H3" s="92"/>
      <c r="I3" s="92"/>
      <c r="J3" s="92"/>
    </row>
    <row r="4" spans="1:10" ht="15.6">
      <c r="A4" s="1"/>
      <c r="B4" s="92"/>
      <c r="C4" s="92"/>
      <c r="D4" s="92"/>
      <c r="E4" s="92"/>
      <c r="F4" s="92"/>
      <c r="G4" s="92"/>
      <c r="H4" s="92"/>
      <c r="I4" s="92"/>
      <c r="J4" s="92"/>
    </row>
    <row r="5" spans="1:10" s="3" customFormat="1" ht="21.75" customHeight="1">
      <c r="A5" s="48" t="s">
        <v>304</v>
      </c>
      <c r="B5" s="49"/>
      <c r="C5" s="49"/>
      <c r="D5" s="49"/>
      <c r="E5" s="49"/>
      <c r="F5" s="49"/>
      <c r="G5" s="49"/>
      <c r="H5" s="49"/>
      <c r="I5" s="49"/>
      <c r="J5" s="50"/>
    </row>
    <row r="6" spans="1:10" s="3" customFormat="1" ht="15.75" customHeight="1">
      <c r="A6" s="295" t="s">
        <v>328</v>
      </c>
      <c r="B6" s="479"/>
      <c r="C6" s="479"/>
      <c r="D6" s="479"/>
      <c r="E6" s="479"/>
      <c r="F6" s="479"/>
      <c r="G6" s="479"/>
      <c r="H6" s="479"/>
      <c r="I6" s="479"/>
      <c r="J6" s="480"/>
    </row>
    <row r="7" spans="1:10" s="3" customFormat="1" ht="15.75" customHeight="1">
      <c r="A7" s="481"/>
      <c r="B7" s="482"/>
      <c r="C7" s="482"/>
      <c r="D7" s="482"/>
      <c r="E7" s="482"/>
      <c r="F7" s="482"/>
      <c r="G7" s="482"/>
      <c r="H7" s="482"/>
      <c r="I7" s="482"/>
      <c r="J7" s="483"/>
    </row>
    <row r="8" spans="1:10" s="3" customFormat="1" ht="15.75" customHeight="1">
      <c r="A8" s="151" t="s">
        <v>329</v>
      </c>
      <c r="B8" s="378"/>
      <c r="C8" s="378"/>
      <c r="D8" s="378"/>
      <c r="E8" s="378"/>
      <c r="F8" s="378"/>
      <c r="G8" s="378"/>
      <c r="H8" s="378"/>
      <c r="I8" s="378"/>
      <c r="J8" s="379"/>
    </row>
    <row r="9" spans="1:10" s="3" customFormat="1" ht="15.75" customHeight="1">
      <c r="A9" s="383"/>
      <c r="B9" s="384"/>
      <c r="C9" s="384"/>
      <c r="D9" s="384"/>
      <c r="E9" s="384"/>
      <c r="F9" s="384"/>
      <c r="G9" s="384"/>
      <c r="H9" s="384"/>
      <c r="I9" s="384"/>
      <c r="J9" s="385"/>
    </row>
    <row r="10" spans="1:10" s="3" customFormat="1" ht="15.75" customHeight="1">
      <c r="A10" s="151"/>
      <c r="B10" s="378"/>
      <c r="C10" s="378"/>
      <c r="D10" s="378"/>
      <c r="E10" s="378"/>
      <c r="F10" s="378"/>
      <c r="G10" s="378"/>
      <c r="H10" s="378"/>
      <c r="I10" s="378"/>
      <c r="J10" s="379"/>
    </row>
    <row r="11" spans="1:10" s="3" customFormat="1" ht="15.75" customHeight="1">
      <c r="A11" s="383"/>
      <c r="B11" s="384"/>
      <c r="C11" s="384"/>
      <c r="D11" s="384"/>
      <c r="E11" s="384"/>
      <c r="F11" s="384"/>
      <c r="G11" s="384"/>
      <c r="H11" s="384"/>
      <c r="I11" s="384"/>
      <c r="J11" s="385"/>
    </row>
    <row r="12" spans="1:10" s="3" customFormat="1" ht="13.9"/>
    <row r="13" spans="1:10" s="47" customFormat="1" ht="33.75" customHeight="1">
      <c r="A13" s="260" t="s">
        <v>307</v>
      </c>
      <c r="B13" s="261"/>
      <c r="C13" s="261"/>
      <c r="D13" s="261"/>
      <c r="E13" s="261"/>
      <c r="F13" s="261"/>
      <c r="G13" s="261"/>
      <c r="H13" s="261"/>
      <c r="I13" s="261"/>
      <c r="J13" s="262"/>
    </row>
    <row r="14" spans="1:10" ht="15.75" customHeight="1">
      <c r="A14" s="264" t="s">
        <v>308</v>
      </c>
      <c r="B14" s="266"/>
      <c r="C14" s="264" t="s">
        <v>300</v>
      </c>
      <c r="D14" s="265"/>
      <c r="E14" s="265"/>
      <c r="F14" s="265"/>
      <c r="G14" s="265"/>
      <c r="H14" s="265"/>
      <c r="I14" s="265"/>
      <c r="J14" s="265"/>
    </row>
    <row r="15" spans="1:10" ht="15.75" customHeight="1">
      <c r="A15" s="269"/>
      <c r="B15" s="387"/>
      <c r="C15" s="289"/>
      <c r="D15" s="290"/>
      <c r="E15" s="290"/>
      <c r="F15" s="290"/>
      <c r="G15" s="290"/>
      <c r="H15" s="290"/>
      <c r="I15" s="290"/>
      <c r="J15" s="291"/>
    </row>
    <row r="16" spans="1:10" ht="15.75" customHeight="1">
      <c r="A16" s="391"/>
      <c r="B16" s="393"/>
      <c r="C16" s="292"/>
      <c r="D16" s="293"/>
      <c r="E16" s="293"/>
      <c r="F16" s="293"/>
      <c r="G16" s="293"/>
      <c r="H16" s="293"/>
      <c r="I16" s="293"/>
      <c r="J16" s="294"/>
    </row>
    <row r="17" spans="1:10" ht="15.75" customHeight="1">
      <c r="A17" s="269"/>
      <c r="B17" s="387"/>
      <c r="C17" s="263"/>
      <c r="D17" s="386"/>
      <c r="E17" s="386"/>
      <c r="F17" s="386"/>
      <c r="G17" s="386"/>
      <c r="H17" s="386"/>
      <c r="I17" s="386"/>
      <c r="J17" s="387"/>
    </row>
    <row r="18" spans="1:10" ht="15.75" customHeight="1">
      <c r="A18" s="391"/>
      <c r="B18" s="393"/>
      <c r="C18" s="391"/>
      <c r="D18" s="392"/>
      <c r="E18" s="392"/>
      <c r="F18" s="392"/>
      <c r="G18" s="392"/>
      <c r="H18" s="392"/>
      <c r="I18" s="392"/>
      <c r="J18" s="393"/>
    </row>
    <row r="19" spans="1:10" ht="15.75" customHeight="1">
      <c r="A19" s="269"/>
      <c r="B19" s="387"/>
      <c r="C19" s="263"/>
      <c r="D19" s="386"/>
      <c r="E19" s="386"/>
      <c r="F19" s="386"/>
      <c r="G19" s="386"/>
      <c r="H19" s="386"/>
      <c r="I19" s="386"/>
      <c r="J19" s="387"/>
    </row>
    <row r="20" spans="1:10" ht="15.75" customHeight="1">
      <c r="A20" s="391"/>
      <c r="B20" s="393"/>
      <c r="C20" s="391"/>
      <c r="D20" s="392"/>
      <c r="E20" s="392"/>
      <c r="F20" s="392"/>
      <c r="G20" s="392"/>
      <c r="H20" s="392"/>
      <c r="I20" s="392"/>
      <c r="J20" s="393"/>
    </row>
    <row r="21" spans="1:10" ht="15.75" customHeight="1">
      <c r="A21" s="269"/>
      <c r="B21" s="387"/>
      <c r="C21" s="263"/>
      <c r="D21" s="386"/>
      <c r="E21" s="386"/>
      <c r="F21" s="386"/>
      <c r="G21" s="386"/>
      <c r="H21" s="386"/>
      <c r="I21" s="386"/>
      <c r="J21" s="387"/>
    </row>
    <row r="22" spans="1:10" ht="15.75" customHeight="1">
      <c r="A22" s="391"/>
      <c r="B22" s="393"/>
      <c r="C22" s="391"/>
      <c r="D22" s="392"/>
      <c r="E22" s="392"/>
      <c r="F22" s="392"/>
      <c r="G22" s="392"/>
      <c r="H22" s="392"/>
      <c r="I22" s="392"/>
      <c r="J22" s="393"/>
    </row>
    <row r="23" spans="1:10" ht="15.75" customHeight="1">
      <c r="A23" s="269"/>
      <c r="B23" s="387"/>
      <c r="C23" s="263"/>
      <c r="D23" s="386"/>
      <c r="E23" s="386"/>
      <c r="F23" s="386"/>
      <c r="G23" s="386"/>
      <c r="H23" s="386"/>
      <c r="I23" s="386"/>
      <c r="J23" s="387"/>
    </row>
    <row r="24" spans="1:10" ht="15.75" customHeight="1">
      <c r="A24" s="391"/>
      <c r="B24" s="393"/>
      <c r="C24" s="391"/>
      <c r="D24" s="392"/>
      <c r="E24" s="392"/>
      <c r="F24" s="392"/>
      <c r="G24" s="392"/>
      <c r="H24" s="392"/>
      <c r="I24" s="392"/>
      <c r="J24" s="393"/>
    </row>
    <row r="26" spans="1:10" ht="22.5" customHeight="1">
      <c r="A26" s="281" t="s">
        <v>330</v>
      </c>
      <c r="B26" s="282"/>
      <c r="C26" s="282"/>
      <c r="D26" s="282"/>
      <c r="E26" s="282"/>
      <c r="F26" s="282"/>
      <c r="G26" s="282"/>
      <c r="H26" s="282"/>
      <c r="I26" s="282"/>
      <c r="J26" s="282"/>
    </row>
    <row r="27" spans="1:10" ht="19.5" customHeight="1">
      <c r="A27" s="283" t="s">
        <v>186</v>
      </c>
      <c r="B27" s="284"/>
      <c r="C27" s="285"/>
      <c r="D27" s="286" t="s">
        <v>331</v>
      </c>
      <c r="E27" s="287"/>
      <c r="F27" s="288"/>
      <c r="G27" s="54" t="s">
        <v>314</v>
      </c>
      <c r="H27" s="54" t="s">
        <v>332</v>
      </c>
      <c r="I27" s="54" t="s">
        <v>333</v>
      </c>
      <c r="J27" s="54" t="s">
        <v>334</v>
      </c>
    </row>
    <row r="28" spans="1:10">
      <c r="A28" s="271" t="s">
        <v>335</v>
      </c>
      <c r="B28" s="484"/>
      <c r="C28" s="485"/>
      <c r="D28" s="272"/>
      <c r="E28" s="273"/>
      <c r="F28" s="274"/>
      <c r="G28" s="98" t="s">
        <v>336</v>
      </c>
      <c r="H28" s="99" t="s">
        <v>255</v>
      </c>
      <c r="I28" s="97"/>
      <c r="J28" s="99"/>
    </row>
    <row r="29" spans="1:10">
      <c r="A29" s="271" t="s">
        <v>337</v>
      </c>
      <c r="B29" s="484"/>
      <c r="C29" s="485"/>
      <c r="D29" s="275"/>
      <c r="E29" s="276"/>
      <c r="F29" s="277"/>
      <c r="G29" s="97" t="s">
        <v>338</v>
      </c>
      <c r="H29" s="99" t="s">
        <v>255</v>
      </c>
      <c r="I29" s="97"/>
      <c r="J29" s="486"/>
    </row>
    <row r="30" spans="1:10">
      <c r="A30" s="271" t="s">
        <v>339</v>
      </c>
      <c r="B30" s="484"/>
      <c r="C30" s="485"/>
      <c r="D30" s="275"/>
      <c r="E30" s="276"/>
      <c r="F30" s="277"/>
      <c r="G30" s="97" t="s">
        <v>338</v>
      </c>
      <c r="H30" s="99" t="s">
        <v>255</v>
      </c>
      <c r="I30" s="97"/>
      <c r="J30" s="486"/>
    </row>
    <row r="31" spans="1:10">
      <c r="A31" s="271" t="s">
        <v>340</v>
      </c>
      <c r="B31" s="484"/>
      <c r="C31" s="485"/>
      <c r="D31" s="275"/>
      <c r="E31" s="276"/>
      <c r="F31" s="277"/>
      <c r="G31" s="97" t="s">
        <v>341</v>
      </c>
      <c r="H31" s="99" t="s">
        <v>255</v>
      </c>
      <c r="I31" s="97"/>
      <c r="J31" s="486"/>
    </row>
    <row r="32" spans="1:10">
      <c r="A32" s="271" t="s">
        <v>342</v>
      </c>
      <c r="B32" s="484"/>
      <c r="C32" s="485"/>
      <c r="D32" s="275"/>
      <c r="E32" s="276"/>
      <c r="F32" s="277"/>
      <c r="G32" s="97" t="s">
        <v>343</v>
      </c>
      <c r="H32" s="99" t="s">
        <v>255</v>
      </c>
      <c r="I32" s="97"/>
      <c r="J32" s="486"/>
    </row>
    <row r="33" spans="1:10">
      <c r="A33" s="271" t="s">
        <v>344</v>
      </c>
      <c r="B33" s="484"/>
      <c r="C33" s="485"/>
      <c r="D33" s="275"/>
      <c r="E33" s="276"/>
      <c r="F33" s="277"/>
      <c r="G33" s="97" t="s">
        <v>345</v>
      </c>
      <c r="H33" s="99" t="s">
        <v>255</v>
      </c>
      <c r="I33" s="97"/>
      <c r="J33" s="487"/>
    </row>
    <row r="34" spans="1:10">
      <c r="A34" s="270" t="s">
        <v>346</v>
      </c>
      <c r="B34" s="270"/>
      <c r="C34" s="270"/>
      <c r="D34" s="278"/>
      <c r="E34" s="279"/>
      <c r="F34" s="280"/>
      <c r="G34" s="97" t="s">
        <v>347</v>
      </c>
      <c r="H34" s="99" t="s">
        <v>255</v>
      </c>
      <c r="I34" s="97"/>
      <c r="J34" s="99"/>
    </row>
    <row r="35" spans="1:10">
      <c r="A35" s="394"/>
      <c r="B35" s="394"/>
      <c r="C35" s="394"/>
      <c r="D35" s="394"/>
      <c r="E35" s="394"/>
      <c r="F35" s="394"/>
      <c r="G35" s="394"/>
      <c r="H35" s="394"/>
      <c r="I35" s="394"/>
      <c r="J35" s="394"/>
    </row>
    <row r="36" spans="1:10">
      <c r="A36" s="394"/>
      <c r="B36" s="394"/>
      <c r="C36" s="394"/>
      <c r="D36" s="394"/>
      <c r="E36" s="394"/>
      <c r="F36" s="394"/>
      <c r="G36" s="394"/>
      <c r="H36" s="394"/>
      <c r="I36" s="394"/>
      <c r="J36" s="394"/>
    </row>
    <row r="37" spans="1:10">
      <c r="A37" s="394"/>
      <c r="B37" s="394"/>
      <c r="C37" s="394"/>
      <c r="D37" s="394"/>
      <c r="E37" s="394"/>
      <c r="F37" s="394"/>
      <c r="G37" s="394"/>
      <c r="H37" s="394"/>
      <c r="I37" s="394"/>
      <c r="J37" s="394"/>
    </row>
    <row r="70" spans="6:6">
      <c r="F70" s="3"/>
    </row>
  </sheetData>
  <mergeCells count="27">
    <mergeCell ref="A6:J7"/>
    <mergeCell ref="A8:J9"/>
    <mergeCell ref="A10:J11"/>
    <mergeCell ref="A13:J13"/>
    <mergeCell ref="A14:B14"/>
    <mergeCell ref="C14:J14"/>
    <mergeCell ref="A26:J26"/>
    <mergeCell ref="A27:C27"/>
    <mergeCell ref="D27:F27"/>
    <mergeCell ref="A15:B16"/>
    <mergeCell ref="C15:J16"/>
    <mergeCell ref="A21:B22"/>
    <mergeCell ref="C21:J22"/>
    <mergeCell ref="A23:B24"/>
    <mergeCell ref="C23:J24"/>
    <mergeCell ref="A19:B20"/>
    <mergeCell ref="C19:J20"/>
    <mergeCell ref="A17:B18"/>
    <mergeCell ref="C17:J18"/>
    <mergeCell ref="A34:C34"/>
    <mergeCell ref="A31:C31"/>
    <mergeCell ref="A32:C32"/>
    <mergeCell ref="A33:C33"/>
    <mergeCell ref="D28:F34"/>
    <mergeCell ref="A28:C28"/>
    <mergeCell ref="A29:C29"/>
    <mergeCell ref="A30:C30"/>
  </mergeCells>
  <pageMargins left="0.7" right="0.7" top="0.75" bottom="0.75" header="0.3" footer="0.3"/>
  <pageSetup paperSize="9" scale="87" orientation="portrait" r:id="rId1"/>
  <headerFooter scaleWithDoc="0">
    <oddFooter>&amp;C&amp;"Arial,Regular"Page &amp;P</oddFooter>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92D050"/>
  </sheetPr>
  <dimension ref="A1:X64"/>
  <sheetViews>
    <sheetView topLeftCell="D10" workbookViewId="0">
      <selection activeCell="U12" sqref="U12:X12"/>
    </sheetView>
  </sheetViews>
  <sheetFormatPr defaultColWidth="9.28515625" defaultRowHeight="15"/>
  <cols>
    <col min="1" max="1" width="9.28515625" style="2" customWidth="1"/>
    <col min="2" max="2" width="14.5703125" style="2" bestFit="1" customWidth="1"/>
    <col min="3" max="5" width="9.28515625" style="2"/>
    <col min="6" max="6" width="11" style="2" customWidth="1"/>
    <col min="7" max="7" width="9.28515625" style="2" customWidth="1"/>
    <col min="8" max="9" width="9.28515625" style="2"/>
    <col min="10" max="10" width="9.28515625" style="2" customWidth="1"/>
    <col min="11" max="16384" width="9.28515625" style="2"/>
  </cols>
  <sheetData>
    <row r="1" spans="1:24">
      <c r="A1" s="92" t="str">
        <f>+'Cover Page'!$B$29</f>
        <v>Annual Performance Report 2022</v>
      </c>
      <c r="B1" s="92"/>
      <c r="C1" s="92"/>
      <c r="D1" s="92"/>
      <c r="E1" s="92" t="str">
        <f>+'Cover Page'!$B$33</f>
        <v>Baddesley EfW Facility</v>
      </c>
      <c r="F1" s="92"/>
      <c r="G1" s="92"/>
      <c r="H1" s="92"/>
      <c r="I1" s="92"/>
      <c r="J1" s="92"/>
      <c r="K1" s="92"/>
      <c r="L1" s="92"/>
      <c r="M1" s="92"/>
      <c r="N1" s="92"/>
      <c r="O1" s="92"/>
      <c r="P1" s="92"/>
      <c r="Q1" s="92"/>
      <c r="R1" s="92"/>
      <c r="S1" s="92"/>
      <c r="T1" s="92"/>
      <c r="U1" s="92"/>
      <c r="V1" s="92"/>
      <c r="W1" s="92"/>
      <c r="X1" s="92"/>
    </row>
    <row r="2" spans="1:24" ht="7.5" customHeight="1">
      <c r="A2" s="92"/>
      <c r="B2" s="92"/>
      <c r="C2" s="92"/>
      <c r="D2" s="92"/>
      <c r="E2" s="92"/>
      <c r="F2" s="92"/>
      <c r="G2" s="92"/>
      <c r="H2" s="92"/>
      <c r="I2" s="92"/>
      <c r="J2" s="92"/>
      <c r="K2" s="92"/>
      <c r="L2" s="92"/>
      <c r="M2" s="92"/>
      <c r="N2" s="92"/>
      <c r="O2" s="92"/>
      <c r="P2" s="92"/>
      <c r="Q2" s="92"/>
      <c r="R2" s="92"/>
      <c r="S2" s="92"/>
      <c r="T2" s="92"/>
      <c r="U2" s="92"/>
      <c r="V2" s="92"/>
      <c r="W2" s="92"/>
      <c r="X2" s="92"/>
    </row>
    <row r="3" spans="1:24" ht="15.6">
      <c r="A3" s="1" t="s">
        <v>41</v>
      </c>
      <c r="B3" s="92"/>
      <c r="C3" s="92"/>
      <c r="D3" s="92"/>
      <c r="E3" s="92"/>
      <c r="F3" s="92"/>
      <c r="G3" s="92"/>
      <c r="H3" s="92"/>
      <c r="I3" s="92"/>
      <c r="J3" s="92"/>
      <c r="K3" s="92"/>
      <c r="L3" s="92"/>
      <c r="M3" s="92"/>
      <c r="N3" s="92"/>
      <c r="O3" s="92"/>
      <c r="P3" s="92"/>
      <c r="Q3" s="92"/>
      <c r="R3" s="92"/>
      <c r="S3" s="92"/>
      <c r="T3" s="92"/>
      <c r="U3" s="92"/>
      <c r="V3" s="92"/>
      <c r="W3" s="92"/>
      <c r="X3" s="92"/>
    </row>
    <row r="4" spans="1:24" ht="9.75" customHeight="1">
      <c r="A4" s="1"/>
      <c r="B4" s="92"/>
      <c r="C4" s="92"/>
      <c r="D4" s="92"/>
      <c r="E4" s="92"/>
      <c r="F4" s="92"/>
      <c r="G4" s="92"/>
      <c r="H4" s="92"/>
      <c r="I4" s="92"/>
      <c r="J4" s="92"/>
      <c r="K4" s="92"/>
      <c r="L4" s="92"/>
      <c r="M4" s="92"/>
      <c r="N4" s="92"/>
      <c r="O4" s="92"/>
      <c r="P4" s="92"/>
      <c r="Q4" s="92"/>
      <c r="R4" s="92"/>
      <c r="S4" s="92"/>
      <c r="T4" s="92"/>
      <c r="U4" s="92"/>
      <c r="V4" s="92"/>
      <c r="W4" s="92"/>
      <c r="X4" s="92"/>
    </row>
    <row r="5" spans="1:24" s="3" customFormat="1" ht="21.75" customHeight="1">
      <c r="A5" s="48" t="s">
        <v>348</v>
      </c>
      <c r="B5" s="49"/>
      <c r="C5" s="49"/>
      <c r="D5" s="49"/>
      <c r="E5" s="49"/>
      <c r="F5" s="49"/>
      <c r="G5" s="49"/>
      <c r="H5" s="49"/>
      <c r="I5" s="49"/>
      <c r="J5" s="50"/>
      <c r="M5" s="82" t="s">
        <v>3</v>
      </c>
    </row>
    <row r="6" spans="1:24" s="3" customFormat="1" ht="15.75" customHeight="1">
      <c r="A6" s="151" t="s">
        <v>349</v>
      </c>
      <c r="B6" s="378"/>
      <c r="C6" s="378"/>
      <c r="D6" s="378"/>
      <c r="E6" s="378"/>
      <c r="F6" s="378"/>
      <c r="G6" s="378"/>
      <c r="H6" s="378"/>
      <c r="I6" s="378"/>
      <c r="J6" s="379"/>
      <c r="M6" s="309" t="s">
        <v>350</v>
      </c>
      <c r="N6" s="309"/>
      <c r="O6" s="309"/>
      <c r="P6" s="309"/>
    </row>
    <row r="7" spans="1:24" s="3" customFormat="1" ht="15.75" customHeight="1">
      <c r="A7" s="383"/>
      <c r="B7" s="384"/>
      <c r="C7" s="384"/>
      <c r="D7" s="384"/>
      <c r="E7" s="384"/>
      <c r="F7" s="384"/>
      <c r="G7" s="384"/>
      <c r="H7" s="384"/>
      <c r="I7" s="384"/>
      <c r="J7" s="385"/>
      <c r="M7" s="309"/>
      <c r="N7" s="309"/>
      <c r="O7" s="309"/>
      <c r="P7" s="309"/>
    </row>
    <row r="8" spans="1:24" s="3" customFormat="1" ht="14.25" customHeight="1">
      <c r="M8" s="309"/>
      <c r="N8" s="309"/>
      <c r="O8" s="309"/>
      <c r="P8" s="309"/>
    </row>
    <row r="9" spans="1:24" s="56" customFormat="1" ht="16.5" customHeight="1">
      <c r="A9" s="268" t="s">
        <v>351</v>
      </c>
      <c r="B9" s="268"/>
      <c r="C9" s="268"/>
      <c r="D9" s="268"/>
      <c r="E9" s="268"/>
      <c r="F9" s="268"/>
      <c r="G9" s="268"/>
      <c r="H9" s="268"/>
      <c r="I9" s="268"/>
      <c r="J9" s="268"/>
      <c r="M9" s="309"/>
      <c r="N9" s="309"/>
      <c r="O9" s="309"/>
      <c r="P9" s="309"/>
    </row>
    <row r="10" spans="1:24" s="56" customFormat="1" ht="16.5" customHeight="1">
      <c r="A10" s="296" t="s">
        <v>243</v>
      </c>
      <c r="B10" s="297"/>
      <c r="C10" s="307" t="s">
        <v>352</v>
      </c>
      <c r="D10" s="303" t="s">
        <v>353</v>
      </c>
      <c r="E10" s="304"/>
      <c r="F10" s="300" t="s">
        <v>334</v>
      </c>
      <c r="G10" s="301"/>
      <c r="H10" s="301"/>
      <c r="I10" s="301"/>
      <c r="J10" s="302"/>
      <c r="M10" s="309" t="s">
        <v>354</v>
      </c>
      <c r="N10" s="309"/>
      <c r="O10" s="309"/>
      <c r="P10" s="309"/>
    </row>
    <row r="11" spans="1:24" s="12" customFormat="1" ht="17.25" customHeight="1">
      <c r="A11" s="298"/>
      <c r="B11" s="299"/>
      <c r="C11" s="308"/>
      <c r="D11" s="305"/>
      <c r="E11" s="306"/>
      <c r="F11" s="46" t="s">
        <v>188</v>
      </c>
      <c r="G11" s="46" t="s">
        <v>189</v>
      </c>
      <c r="H11" s="46" t="s">
        <v>190</v>
      </c>
      <c r="I11" s="46" t="s">
        <v>191</v>
      </c>
      <c r="J11" s="46" t="s">
        <v>192</v>
      </c>
      <c r="K11" s="394"/>
      <c r="L11" s="394"/>
      <c r="M11" s="309"/>
      <c r="N11" s="309"/>
      <c r="O11" s="309"/>
      <c r="P11" s="309"/>
      <c r="Q11" s="394"/>
      <c r="R11" s="394"/>
      <c r="S11" s="394"/>
      <c r="T11" s="394"/>
      <c r="U11" s="121" t="s">
        <v>74</v>
      </c>
      <c r="V11" s="121" t="s">
        <v>75</v>
      </c>
      <c r="W11" s="121" t="s">
        <v>76</v>
      </c>
      <c r="X11" s="121" t="s">
        <v>77</v>
      </c>
    </row>
    <row r="12" spans="1:24" s="12" customFormat="1" ht="23.25" customHeight="1">
      <c r="A12" s="155" t="s">
        <v>254</v>
      </c>
      <c r="B12" s="155"/>
      <c r="C12" s="488" t="s">
        <v>355</v>
      </c>
      <c r="D12" s="233" t="s">
        <v>356</v>
      </c>
      <c r="E12" s="233"/>
      <c r="F12" s="106">
        <f>AVERAGE(U12:X12)</f>
        <v>5.8750000000000004E-2</v>
      </c>
      <c r="G12" s="97"/>
      <c r="H12" s="97"/>
      <c r="I12" s="97"/>
      <c r="J12" s="97"/>
      <c r="K12" s="394"/>
      <c r="L12" s="394"/>
      <c r="M12" s="309"/>
      <c r="N12" s="309"/>
      <c r="O12" s="309"/>
      <c r="P12" s="309"/>
      <c r="Q12" s="394"/>
      <c r="R12" s="155" t="s">
        <v>254</v>
      </c>
      <c r="S12" s="155"/>
      <c r="T12" s="488" t="s">
        <v>355</v>
      </c>
      <c r="U12" s="118">
        <v>2.5999999999999999E-2</v>
      </c>
      <c r="V12" s="489">
        <v>3.7999999999999999E-2</v>
      </c>
      <c r="W12" s="489">
        <v>3.1E-2</v>
      </c>
      <c r="X12" s="489">
        <v>0.14000000000000001</v>
      </c>
    </row>
    <row r="13" spans="1:24" s="12" customFormat="1" ht="23.25" customHeight="1">
      <c r="A13" s="155" t="s">
        <v>357</v>
      </c>
      <c r="B13" s="155"/>
      <c r="C13" s="488" t="s">
        <v>358</v>
      </c>
      <c r="D13" s="233" t="s">
        <v>359</v>
      </c>
      <c r="E13" s="233"/>
      <c r="F13" s="106">
        <f t="shared" ref="F13:F38" si="0">AVERAGE(U13:X13)</f>
        <v>2.075E-3</v>
      </c>
      <c r="G13" s="97"/>
      <c r="H13" s="97"/>
      <c r="I13" s="97"/>
      <c r="J13" s="97"/>
      <c r="K13" s="394"/>
      <c r="L13" s="394"/>
      <c r="M13" s="394"/>
      <c r="N13" s="394"/>
      <c r="O13" s="394"/>
      <c r="P13" s="394"/>
      <c r="Q13" s="394"/>
      <c r="R13" s="155" t="s">
        <v>357</v>
      </c>
      <c r="S13" s="155"/>
      <c r="T13" s="488" t="s">
        <v>358</v>
      </c>
      <c r="U13" s="118">
        <v>2E-3</v>
      </c>
      <c r="V13" s="489">
        <v>2.0999999999999999E-3</v>
      </c>
      <c r="W13" s="489">
        <v>2E-3</v>
      </c>
      <c r="X13" s="489">
        <v>2.2000000000000001E-3</v>
      </c>
    </row>
    <row r="14" spans="1:24" s="12" customFormat="1" ht="23.25" customHeight="1">
      <c r="A14" s="155" t="s">
        <v>360</v>
      </c>
      <c r="B14" s="155"/>
      <c r="C14" s="488" t="s">
        <v>358</v>
      </c>
      <c r="D14" s="233" t="s">
        <v>359</v>
      </c>
      <c r="E14" s="233"/>
      <c r="F14" s="106">
        <f t="shared" si="0"/>
        <v>7.6250000000000005E-4</v>
      </c>
      <c r="G14" s="97"/>
      <c r="H14" s="97"/>
      <c r="I14" s="97"/>
      <c r="J14" s="97"/>
      <c r="K14" s="394"/>
      <c r="L14" s="394"/>
      <c r="M14" s="394"/>
      <c r="N14" s="394"/>
      <c r="O14" s="394"/>
      <c r="P14" s="394"/>
      <c r="Q14" s="394"/>
      <c r="R14" s="155" t="s">
        <v>360</v>
      </c>
      <c r="S14" s="155"/>
      <c r="T14" s="488" t="s">
        <v>358</v>
      </c>
      <c r="U14" s="118">
        <v>7.9000000000000001E-4</v>
      </c>
      <c r="V14" s="489">
        <v>1.1999999999999999E-3</v>
      </c>
      <c r="W14" s="489">
        <v>5.5000000000000003E-4</v>
      </c>
      <c r="X14" s="489">
        <v>5.1000000000000004E-4</v>
      </c>
    </row>
    <row r="15" spans="1:24" s="12" customFormat="1" ht="23.25" customHeight="1">
      <c r="A15" s="155" t="s">
        <v>361</v>
      </c>
      <c r="B15" s="155"/>
      <c r="C15" s="488" t="s">
        <v>358</v>
      </c>
      <c r="D15" s="233" t="s">
        <v>362</v>
      </c>
      <c r="E15" s="233"/>
      <c r="F15" s="106">
        <f t="shared" si="0"/>
        <v>5.8249999999999996E-2</v>
      </c>
      <c r="G15" s="97"/>
      <c r="H15" s="97"/>
      <c r="I15" s="97"/>
      <c r="J15" s="97"/>
      <c r="K15" s="394"/>
      <c r="L15" s="394"/>
      <c r="M15" s="394"/>
      <c r="N15" s="394"/>
      <c r="O15" s="394"/>
      <c r="P15" s="394"/>
      <c r="Q15" s="394"/>
      <c r="R15" s="155" t="s">
        <v>361</v>
      </c>
      <c r="S15" s="155"/>
      <c r="T15" s="488" t="s">
        <v>358</v>
      </c>
      <c r="U15" s="118">
        <v>2.1999999999999999E-2</v>
      </c>
      <c r="V15" s="489">
        <v>3.2000000000000001E-2</v>
      </c>
      <c r="W15" s="489">
        <v>0.1</v>
      </c>
      <c r="X15" s="489">
        <v>7.9000000000000001E-2</v>
      </c>
    </row>
    <row r="16" spans="1:24" s="12" customFormat="1" ht="23.25" customHeight="1">
      <c r="A16" s="155" t="s">
        <v>363</v>
      </c>
      <c r="B16" s="155"/>
      <c r="C16" s="488" t="s">
        <v>358</v>
      </c>
      <c r="D16" s="233" t="s">
        <v>364</v>
      </c>
      <c r="E16" s="233"/>
      <c r="F16" s="106">
        <f t="shared" si="0"/>
        <v>2.0274999999999998E-3</v>
      </c>
      <c r="G16" s="97"/>
      <c r="H16" s="97"/>
      <c r="I16" s="97"/>
      <c r="J16" s="97"/>
      <c r="K16" s="394"/>
      <c r="L16" s="394"/>
      <c r="M16" s="394"/>
      <c r="N16" s="394"/>
      <c r="O16" s="394"/>
      <c r="P16" s="394"/>
      <c r="Q16" s="394"/>
      <c r="R16" s="155" t="s">
        <v>363</v>
      </c>
      <c r="S16" s="155"/>
      <c r="T16" s="488" t="s">
        <v>358</v>
      </c>
      <c r="U16" s="118">
        <v>3.0999999999999999E-3</v>
      </c>
      <c r="V16" s="489">
        <v>6.0999999999999997E-4</v>
      </c>
      <c r="W16" s="489">
        <v>2E-3</v>
      </c>
      <c r="X16" s="489">
        <v>2.3999999999999998E-3</v>
      </c>
    </row>
    <row r="17" spans="1:24" s="12" customFormat="1" ht="23.25" customHeight="1">
      <c r="A17" s="155" t="s">
        <v>365</v>
      </c>
      <c r="B17" s="155"/>
      <c r="C17" s="488" t="s">
        <v>358</v>
      </c>
      <c r="D17" s="233" t="s">
        <v>366</v>
      </c>
      <c r="E17" s="233"/>
      <c r="F17" s="106">
        <f t="shared" si="0"/>
        <v>5.2300000000000003E-4</v>
      </c>
      <c r="G17" s="97"/>
      <c r="H17" s="97"/>
      <c r="I17" s="97"/>
      <c r="J17" s="97"/>
      <c r="K17" s="394"/>
      <c r="L17" s="394"/>
      <c r="M17" s="394"/>
      <c r="N17" s="394"/>
      <c r="O17" s="394"/>
      <c r="P17" s="394"/>
      <c r="Q17" s="394"/>
      <c r="R17" s="155" t="s">
        <v>365</v>
      </c>
      <c r="S17" s="155"/>
      <c r="T17" s="488" t="s">
        <v>358</v>
      </c>
      <c r="U17" s="118">
        <v>1.5E-3</v>
      </c>
      <c r="V17" s="489">
        <v>5.1999999999999997E-5</v>
      </c>
      <c r="W17" s="489">
        <v>2.2000000000000001E-4</v>
      </c>
      <c r="X17" s="489">
        <v>3.2000000000000003E-4</v>
      </c>
    </row>
    <row r="18" spans="1:24" s="12" customFormat="1" ht="23.25" customHeight="1">
      <c r="A18" s="155" t="s">
        <v>367</v>
      </c>
      <c r="B18" s="155"/>
      <c r="C18" s="488" t="s">
        <v>358</v>
      </c>
      <c r="D18" s="233" t="s">
        <v>366</v>
      </c>
      <c r="E18" s="233"/>
      <c r="F18" s="106">
        <f t="shared" si="0"/>
        <v>2.5574999999999998E-5</v>
      </c>
      <c r="G18" s="97"/>
      <c r="H18" s="97"/>
      <c r="I18" s="97"/>
      <c r="J18" s="97"/>
      <c r="K18" s="394"/>
      <c r="L18" s="394"/>
      <c r="M18" s="394"/>
      <c r="N18" s="394"/>
      <c r="O18" s="394"/>
      <c r="P18" s="394"/>
      <c r="Q18" s="394"/>
      <c r="R18" s="155" t="s">
        <v>367</v>
      </c>
      <c r="S18" s="155"/>
      <c r="T18" s="488" t="s">
        <v>358</v>
      </c>
      <c r="U18" s="118">
        <v>7.1000000000000005E-5</v>
      </c>
      <c r="V18" s="120">
        <v>3.3000000000000002E-6</v>
      </c>
      <c r="W18" s="489">
        <v>1.1E-5</v>
      </c>
      <c r="X18" s="489">
        <v>1.7E-5</v>
      </c>
    </row>
    <row r="19" spans="1:24" s="12" customFormat="1" ht="23.25" customHeight="1">
      <c r="A19" s="155" t="s">
        <v>368</v>
      </c>
      <c r="B19" s="155"/>
      <c r="C19" s="488" t="s">
        <v>358</v>
      </c>
      <c r="D19" s="233" t="s">
        <v>366</v>
      </c>
      <c r="E19" s="233"/>
      <c r="F19" s="106">
        <f t="shared" si="0"/>
        <v>1.2025E-3</v>
      </c>
      <c r="G19" s="97"/>
      <c r="H19" s="97"/>
      <c r="I19" s="97"/>
      <c r="J19" s="97"/>
      <c r="K19" s="394"/>
      <c r="L19" s="394"/>
      <c r="M19" s="394"/>
      <c r="N19" s="394"/>
      <c r="O19" s="394"/>
      <c r="P19" s="394"/>
      <c r="Q19" s="394"/>
      <c r="R19" s="155" t="s">
        <v>368</v>
      </c>
      <c r="S19" s="155"/>
      <c r="T19" s="488" t="s">
        <v>358</v>
      </c>
      <c r="U19" s="118">
        <v>2.8E-3</v>
      </c>
      <c r="V19" s="120">
        <v>4.6999999999999999E-4</v>
      </c>
      <c r="W19" s="489">
        <v>5.5000000000000003E-4</v>
      </c>
      <c r="X19" s="489">
        <v>9.8999999999999999E-4</v>
      </c>
    </row>
    <row r="20" spans="1:24" s="12" customFormat="1" ht="23.25" customHeight="1">
      <c r="A20" s="155" t="s">
        <v>369</v>
      </c>
      <c r="B20" s="155"/>
      <c r="C20" s="488" t="s">
        <v>358</v>
      </c>
      <c r="D20" s="233" t="s">
        <v>366</v>
      </c>
      <c r="E20" s="233"/>
      <c r="F20" s="106">
        <f t="shared" si="0"/>
        <v>1.8875000000000003E-3</v>
      </c>
      <c r="G20" s="97"/>
      <c r="H20" s="97"/>
      <c r="I20" s="97"/>
      <c r="J20" s="97"/>
      <c r="K20" s="394"/>
      <c r="L20" s="394"/>
      <c r="M20" s="394"/>
      <c r="N20" s="394"/>
      <c r="O20" s="394"/>
      <c r="P20" s="394"/>
      <c r="Q20" s="394"/>
      <c r="R20" s="155" t="s">
        <v>369</v>
      </c>
      <c r="S20" s="155"/>
      <c r="T20" s="488" t="s">
        <v>358</v>
      </c>
      <c r="U20" s="118">
        <v>2.7000000000000001E-3</v>
      </c>
      <c r="V20" s="120">
        <v>6.4999999999999997E-4</v>
      </c>
      <c r="W20" s="489">
        <v>2E-3</v>
      </c>
      <c r="X20" s="489">
        <v>2.2000000000000001E-3</v>
      </c>
    </row>
    <row r="21" spans="1:24" s="12" customFormat="1" ht="23.25" customHeight="1">
      <c r="A21" s="155" t="s">
        <v>370</v>
      </c>
      <c r="B21" s="155"/>
      <c r="C21" s="488" t="s">
        <v>358</v>
      </c>
      <c r="D21" s="233" t="s">
        <v>366</v>
      </c>
      <c r="E21" s="233"/>
      <c r="F21" s="106">
        <f t="shared" si="0"/>
        <v>2.065E-3</v>
      </c>
      <c r="G21" s="97"/>
      <c r="H21" s="97"/>
      <c r="I21" s="97"/>
      <c r="J21" s="97"/>
      <c r="K21" s="394"/>
      <c r="L21" s="394"/>
      <c r="M21" s="394"/>
      <c r="N21" s="394"/>
      <c r="O21" s="394"/>
      <c r="P21" s="394"/>
      <c r="Q21" s="394"/>
      <c r="R21" s="155" t="s">
        <v>370</v>
      </c>
      <c r="S21" s="155"/>
      <c r="T21" s="488" t="s">
        <v>358</v>
      </c>
      <c r="U21" s="118">
        <v>3.0000000000000001E-3</v>
      </c>
      <c r="V21" s="120">
        <v>5.5999999999999995E-4</v>
      </c>
      <c r="W21" s="489">
        <v>2.3E-3</v>
      </c>
      <c r="X21" s="489">
        <v>2.3999999999999998E-3</v>
      </c>
    </row>
    <row r="22" spans="1:24" s="12" customFormat="1" ht="23.25" customHeight="1">
      <c r="A22" s="155" t="s">
        <v>371</v>
      </c>
      <c r="B22" s="155"/>
      <c r="C22" s="488" t="s">
        <v>358</v>
      </c>
      <c r="D22" s="233" t="s">
        <v>366</v>
      </c>
      <c r="E22" s="233"/>
      <c r="F22" s="106">
        <f t="shared" si="0"/>
        <v>4.4749999999999998E-3</v>
      </c>
      <c r="G22" s="97"/>
      <c r="H22" s="97"/>
      <c r="I22" s="97"/>
      <c r="J22" s="97"/>
      <c r="K22" s="394"/>
      <c r="L22" s="394"/>
      <c r="M22" s="394"/>
      <c r="N22" s="394"/>
      <c r="O22" s="394"/>
      <c r="P22" s="394"/>
      <c r="Q22" s="394"/>
      <c r="R22" s="155" t="s">
        <v>371</v>
      </c>
      <c r="S22" s="155"/>
      <c r="T22" s="488" t="s">
        <v>358</v>
      </c>
      <c r="U22" s="118">
        <v>8.3000000000000001E-3</v>
      </c>
      <c r="V22" s="120">
        <v>8.9999999999999998E-4</v>
      </c>
      <c r="W22" s="489">
        <v>4.4000000000000003E-3</v>
      </c>
      <c r="X22" s="489">
        <v>4.3E-3</v>
      </c>
    </row>
    <row r="23" spans="1:24" s="12" customFormat="1" ht="23.25" customHeight="1">
      <c r="A23" s="155" t="s">
        <v>372</v>
      </c>
      <c r="B23" s="155"/>
      <c r="C23" s="488" t="s">
        <v>358</v>
      </c>
      <c r="D23" s="233" t="s">
        <v>373</v>
      </c>
      <c r="E23" s="233"/>
      <c r="F23" s="106">
        <f t="shared" si="0"/>
        <v>3.1250000000000002E-3</v>
      </c>
      <c r="G23" s="97"/>
      <c r="H23" s="97"/>
      <c r="I23" s="97"/>
      <c r="J23" s="97"/>
      <c r="K23" s="394"/>
      <c r="L23" s="394"/>
      <c r="M23" s="394"/>
      <c r="N23" s="394"/>
      <c r="O23" s="394"/>
      <c r="P23" s="394"/>
      <c r="Q23" s="394"/>
      <c r="R23" s="155" t="s">
        <v>372</v>
      </c>
      <c r="S23" s="155"/>
      <c r="T23" s="488" t="s">
        <v>358</v>
      </c>
      <c r="U23" s="118">
        <v>1.6999999999999999E-3</v>
      </c>
      <c r="V23" s="120">
        <v>7.6E-3</v>
      </c>
      <c r="W23" s="489">
        <v>1.6000000000000001E-3</v>
      </c>
      <c r="X23" s="489">
        <v>1.6000000000000001E-3</v>
      </c>
    </row>
    <row r="24" spans="1:24" s="12" customFormat="1" ht="23.25" customHeight="1">
      <c r="A24" s="155" t="s">
        <v>374</v>
      </c>
      <c r="B24" s="155"/>
      <c r="C24" s="488" t="s">
        <v>358</v>
      </c>
      <c r="D24" s="233" t="s">
        <v>373</v>
      </c>
      <c r="E24" s="233"/>
      <c r="F24" s="106">
        <f t="shared" si="0"/>
        <v>1.5975E-2</v>
      </c>
      <c r="G24" s="97"/>
      <c r="H24" s="97"/>
      <c r="I24" s="97"/>
      <c r="J24" s="97"/>
      <c r="K24" s="394"/>
      <c r="L24" s="394"/>
      <c r="M24" s="394"/>
      <c r="N24" s="394"/>
      <c r="O24" s="394"/>
      <c r="P24" s="394"/>
      <c r="Q24" s="394"/>
      <c r="R24" s="155" t="s">
        <v>374</v>
      </c>
      <c r="S24" s="155"/>
      <c r="T24" s="488" t="s">
        <v>358</v>
      </c>
      <c r="U24" s="118">
        <v>2.7000000000000001E-3</v>
      </c>
      <c r="V24" s="120">
        <v>5.8000000000000003E-2</v>
      </c>
      <c r="W24" s="489">
        <v>1.6000000000000001E-3</v>
      </c>
      <c r="X24" s="489">
        <v>1.6000000000000001E-3</v>
      </c>
    </row>
    <row r="25" spans="1:24" s="12" customFormat="1" ht="23.25" customHeight="1">
      <c r="A25" s="155" t="s">
        <v>375</v>
      </c>
      <c r="B25" s="155"/>
      <c r="C25" s="488" t="s">
        <v>358</v>
      </c>
      <c r="D25" s="233" t="s">
        <v>373</v>
      </c>
      <c r="E25" s="233"/>
      <c r="F25" s="106">
        <f t="shared" si="0"/>
        <v>3.3749999999999995E-2</v>
      </c>
      <c r="G25" s="97"/>
      <c r="H25" s="97"/>
      <c r="I25" s="97"/>
      <c r="J25" s="97"/>
      <c r="K25" s="394"/>
      <c r="L25" s="394"/>
      <c r="M25" s="394"/>
      <c r="N25" s="394"/>
      <c r="O25" s="394"/>
      <c r="P25" s="394"/>
      <c r="Q25" s="394"/>
      <c r="R25" s="155" t="s">
        <v>375</v>
      </c>
      <c r="S25" s="155"/>
      <c r="T25" s="488" t="s">
        <v>358</v>
      </c>
      <c r="U25" s="118">
        <v>1.8E-3</v>
      </c>
      <c r="V25" s="120">
        <v>0.13</v>
      </c>
      <c r="W25" s="489">
        <v>1.6000000000000001E-3</v>
      </c>
      <c r="X25" s="489">
        <v>1.6000000000000001E-3</v>
      </c>
    </row>
    <row r="26" spans="1:24" s="12" customFormat="1" ht="23.25" customHeight="1">
      <c r="A26" s="155" t="s">
        <v>376</v>
      </c>
      <c r="B26" s="155"/>
      <c r="C26" s="488" t="s">
        <v>358</v>
      </c>
      <c r="D26" s="233" t="s">
        <v>373</v>
      </c>
      <c r="E26" s="233"/>
      <c r="F26" s="106">
        <f t="shared" si="0"/>
        <v>1.5975E-2</v>
      </c>
      <c r="G26" s="97"/>
      <c r="H26" s="97"/>
      <c r="I26" s="97"/>
      <c r="J26" s="97"/>
      <c r="K26" s="394"/>
      <c r="L26" s="394"/>
      <c r="M26" s="394"/>
      <c r="N26" s="394"/>
      <c r="O26" s="394"/>
      <c r="P26" s="394"/>
      <c r="Q26" s="394"/>
      <c r="R26" s="155" t="s">
        <v>376</v>
      </c>
      <c r="S26" s="155"/>
      <c r="T26" s="488" t="s">
        <v>358</v>
      </c>
      <c r="U26" s="118">
        <v>1.6999999999999999E-3</v>
      </c>
      <c r="V26" s="120">
        <v>5.8999999999999997E-2</v>
      </c>
      <c r="W26" s="489">
        <v>1.6000000000000001E-3</v>
      </c>
      <c r="X26" s="489">
        <v>1.6000000000000001E-3</v>
      </c>
    </row>
    <row r="27" spans="1:24" s="12" customFormat="1" ht="23.25" customHeight="1">
      <c r="A27" s="155" t="s">
        <v>377</v>
      </c>
      <c r="B27" s="155"/>
      <c r="C27" s="488" t="s">
        <v>358</v>
      </c>
      <c r="D27" s="233" t="s">
        <v>373</v>
      </c>
      <c r="E27" s="233"/>
      <c r="F27" s="106">
        <f t="shared" si="0"/>
        <v>1.6249999999999999E-3</v>
      </c>
      <c r="G27" s="97"/>
      <c r="H27" s="97"/>
      <c r="I27" s="97"/>
      <c r="J27" s="97"/>
      <c r="K27" s="394"/>
      <c r="L27" s="394"/>
      <c r="M27" s="394"/>
      <c r="N27" s="394"/>
      <c r="O27" s="394"/>
      <c r="P27" s="394"/>
      <c r="Q27" s="394"/>
      <c r="R27" s="155" t="s">
        <v>377</v>
      </c>
      <c r="S27" s="155"/>
      <c r="T27" s="488" t="s">
        <v>358</v>
      </c>
      <c r="U27" s="118">
        <v>1.6999999999999999E-3</v>
      </c>
      <c r="V27" s="120">
        <v>1.6000000000000001E-3</v>
      </c>
      <c r="W27" s="489">
        <v>1.6000000000000001E-3</v>
      </c>
      <c r="X27" s="489">
        <v>1.6000000000000001E-3</v>
      </c>
    </row>
    <row r="28" spans="1:24" s="12" customFormat="1" ht="23.25" customHeight="1">
      <c r="A28" s="155" t="s">
        <v>378</v>
      </c>
      <c r="B28" s="155"/>
      <c r="C28" s="488" t="s">
        <v>358</v>
      </c>
      <c r="D28" s="233" t="s">
        <v>373</v>
      </c>
      <c r="E28" s="233"/>
      <c r="F28" s="106">
        <f t="shared" si="0"/>
        <v>2.4000000000000002E-3</v>
      </c>
      <c r="G28" s="97"/>
      <c r="H28" s="97"/>
      <c r="I28" s="97"/>
      <c r="J28" s="97"/>
      <c r="K28" s="394"/>
      <c r="L28" s="394"/>
      <c r="M28" s="394"/>
      <c r="N28" s="394"/>
      <c r="O28" s="394"/>
      <c r="P28" s="394"/>
      <c r="Q28" s="394"/>
      <c r="R28" s="155" t="s">
        <v>378</v>
      </c>
      <c r="S28" s="155"/>
      <c r="T28" s="488" t="s">
        <v>358</v>
      </c>
      <c r="U28" s="118">
        <v>1.6999999999999999E-3</v>
      </c>
      <c r="V28" s="120">
        <v>4.7000000000000002E-3</v>
      </c>
      <c r="W28" s="489">
        <v>1.6000000000000001E-3</v>
      </c>
      <c r="X28" s="489">
        <v>1.6000000000000001E-3</v>
      </c>
    </row>
    <row r="29" spans="1:24" s="12" customFormat="1" ht="23.25" customHeight="1">
      <c r="A29" s="155" t="s">
        <v>379</v>
      </c>
      <c r="B29" s="155"/>
      <c r="C29" s="488" t="s">
        <v>358</v>
      </c>
      <c r="D29" s="233" t="s">
        <v>373</v>
      </c>
      <c r="E29" s="233"/>
      <c r="F29" s="106">
        <f t="shared" si="0"/>
        <v>3.005E-2</v>
      </c>
      <c r="G29" s="97"/>
      <c r="H29" s="97"/>
      <c r="I29" s="97"/>
      <c r="J29" s="97"/>
      <c r="K29" s="394"/>
      <c r="L29" s="394"/>
      <c r="M29" s="394"/>
      <c r="N29" s="394"/>
      <c r="O29" s="394"/>
      <c r="P29" s="394"/>
      <c r="Q29" s="394"/>
      <c r="R29" s="155" t="s">
        <v>379</v>
      </c>
      <c r="S29" s="155"/>
      <c r="T29" s="488" t="s">
        <v>358</v>
      </c>
      <c r="U29" s="118">
        <v>4.8999999999999998E-3</v>
      </c>
      <c r="V29" s="120">
        <v>0.11</v>
      </c>
      <c r="W29" s="489">
        <v>3.7000000000000002E-3</v>
      </c>
      <c r="X29" s="489">
        <v>1.6000000000000001E-3</v>
      </c>
    </row>
    <row r="30" spans="1:24" s="12" customFormat="1" ht="23.25" customHeight="1">
      <c r="A30" s="155" t="s">
        <v>380</v>
      </c>
      <c r="B30" s="155"/>
      <c r="C30" s="488" t="s">
        <v>358</v>
      </c>
      <c r="D30" s="233" t="s">
        <v>373</v>
      </c>
      <c r="E30" s="233"/>
      <c r="F30" s="106">
        <f t="shared" si="0"/>
        <v>4.1349999999999998E-2</v>
      </c>
      <c r="G30" s="97"/>
      <c r="H30" s="97"/>
      <c r="I30" s="97"/>
      <c r="J30" s="97"/>
      <c r="K30" s="394"/>
      <c r="L30" s="394"/>
      <c r="M30" s="394"/>
      <c r="N30" s="394"/>
      <c r="O30" s="394"/>
      <c r="P30" s="394"/>
      <c r="Q30" s="394"/>
      <c r="R30" s="155" t="s">
        <v>380</v>
      </c>
      <c r="S30" s="155"/>
      <c r="T30" s="488" t="s">
        <v>358</v>
      </c>
      <c r="U30" s="118">
        <v>2.2000000000000001E-3</v>
      </c>
      <c r="V30" s="120">
        <v>0.16</v>
      </c>
      <c r="W30" s="489">
        <v>1.6000000000000001E-3</v>
      </c>
      <c r="X30" s="489">
        <v>1.6000000000000001E-3</v>
      </c>
    </row>
    <row r="31" spans="1:24" s="12" customFormat="1" ht="23.25" customHeight="1">
      <c r="A31" s="155" t="s">
        <v>381</v>
      </c>
      <c r="B31" s="155"/>
      <c r="C31" s="488" t="s">
        <v>358</v>
      </c>
      <c r="D31" s="233" t="s">
        <v>373</v>
      </c>
      <c r="E31" s="233"/>
      <c r="F31" s="106">
        <f t="shared" si="0"/>
        <v>1.6249999999999999E-3</v>
      </c>
      <c r="G31" s="97"/>
      <c r="H31" s="97"/>
      <c r="I31" s="97"/>
      <c r="J31" s="97"/>
      <c r="K31" s="394"/>
      <c r="L31" s="394"/>
      <c r="M31" s="394"/>
      <c r="N31" s="394"/>
      <c r="O31" s="394"/>
      <c r="P31" s="394"/>
      <c r="Q31" s="394"/>
      <c r="R31" s="155" t="s">
        <v>381</v>
      </c>
      <c r="S31" s="155"/>
      <c r="T31" s="488" t="s">
        <v>358</v>
      </c>
      <c r="U31" s="118">
        <v>1.6999999999999999E-3</v>
      </c>
      <c r="V31" s="120">
        <v>1.6000000000000001E-3</v>
      </c>
      <c r="W31" s="489">
        <v>1.6000000000000001E-3</v>
      </c>
      <c r="X31" s="489">
        <v>1.6000000000000001E-3</v>
      </c>
    </row>
    <row r="32" spans="1:24" s="12" customFormat="1" ht="23.25" customHeight="1">
      <c r="A32" s="155" t="s">
        <v>382</v>
      </c>
      <c r="B32" s="155"/>
      <c r="C32" s="488" t="s">
        <v>358</v>
      </c>
      <c r="D32" s="233" t="s">
        <v>373</v>
      </c>
      <c r="E32" s="233"/>
      <c r="F32" s="106">
        <f t="shared" si="0"/>
        <v>2.0650000000000002E-2</v>
      </c>
      <c r="G32" s="97"/>
      <c r="H32" s="97"/>
      <c r="I32" s="97"/>
      <c r="J32" s="97"/>
      <c r="K32" s="394"/>
      <c r="L32" s="394"/>
      <c r="M32" s="394"/>
      <c r="N32" s="394"/>
      <c r="O32" s="394"/>
      <c r="P32" s="394"/>
      <c r="Q32" s="394"/>
      <c r="R32" s="155" t="s">
        <v>382</v>
      </c>
      <c r="S32" s="155"/>
      <c r="T32" s="488" t="s">
        <v>358</v>
      </c>
      <c r="U32" s="118">
        <v>3.3999999999999998E-3</v>
      </c>
      <c r="V32" s="120">
        <v>7.5999999999999998E-2</v>
      </c>
      <c r="W32" s="489">
        <v>1.6000000000000001E-3</v>
      </c>
      <c r="X32" s="489">
        <v>1.6000000000000001E-3</v>
      </c>
    </row>
    <row r="33" spans="1:24" s="12" customFormat="1" ht="23.25" customHeight="1">
      <c r="A33" s="155" t="s">
        <v>383</v>
      </c>
      <c r="B33" s="155"/>
      <c r="C33" s="488" t="s">
        <v>358</v>
      </c>
      <c r="D33" s="233" t="s">
        <v>373</v>
      </c>
      <c r="E33" s="233"/>
      <c r="F33" s="106">
        <f t="shared" si="0"/>
        <v>4.3725E-2</v>
      </c>
      <c r="G33" s="97"/>
      <c r="H33" s="97"/>
      <c r="I33" s="97"/>
      <c r="J33" s="97"/>
      <c r="K33" s="394"/>
      <c r="L33" s="394"/>
      <c r="M33" s="394"/>
      <c r="N33" s="394"/>
      <c r="O33" s="394"/>
      <c r="P33" s="394"/>
      <c r="Q33" s="394"/>
      <c r="R33" s="155" t="s">
        <v>383</v>
      </c>
      <c r="S33" s="155"/>
      <c r="T33" s="488" t="s">
        <v>358</v>
      </c>
      <c r="U33" s="118">
        <v>1.6999999999999999E-3</v>
      </c>
      <c r="V33" s="120">
        <v>0.17</v>
      </c>
      <c r="W33" s="489">
        <v>1.6000000000000001E-3</v>
      </c>
      <c r="X33" s="489">
        <v>1.6000000000000001E-3</v>
      </c>
    </row>
    <row r="34" spans="1:24" s="12" customFormat="1" ht="23.25" customHeight="1">
      <c r="A34" s="155" t="s">
        <v>384</v>
      </c>
      <c r="B34" s="155"/>
      <c r="C34" s="488" t="s">
        <v>358</v>
      </c>
      <c r="D34" s="233" t="s">
        <v>373</v>
      </c>
      <c r="E34" s="233"/>
      <c r="F34" s="106">
        <f t="shared" si="0"/>
        <v>1.6249999999999999E-3</v>
      </c>
      <c r="G34" s="97"/>
      <c r="H34" s="97"/>
      <c r="I34" s="97"/>
      <c r="J34" s="97"/>
      <c r="K34" s="394"/>
      <c r="L34" s="394"/>
      <c r="M34" s="394"/>
      <c r="N34" s="394"/>
      <c r="O34" s="394"/>
      <c r="P34" s="394"/>
      <c r="Q34" s="394"/>
      <c r="R34" s="155" t="s">
        <v>384</v>
      </c>
      <c r="S34" s="155"/>
      <c r="T34" s="488" t="s">
        <v>358</v>
      </c>
      <c r="U34" s="118">
        <v>1.6999999999999999E-3</v>
      </c>
      <c r="V34" s="120">
        <v>1.6000000000000001E-3</v>
      </c>
      <c r="W34" s="489">
        <v>1.6000000000000001E-3</v>
      </c>
      <c r="X34" s="489">
        <v>1.6000000000000001E-3</v>
      </c>
    </row>
    <row r="35" spans="1:24" s="12" customFormat="1" ht="23.25" customHeight="1">
      <c r="A35" s="155" t="s">
        <v>385</v>
      </c>
      <c r="B35" s="155"/>
      <c r="C35" s="488" t="s">
        <v>358</v>
      </c>
      <c r="D35" s="233" t="s">
        <v>373</v>
      </c>
      <c r="E35" s="233"/>
      <c r="F35" s="106">
        <f t="shared" si="0"/>
        <v>1.6249999999999999E-3</v>
      </c>
      <c r="G35" s="97"/>
      <c r="H35" s="97"/>
      <c r="I35" s="97"/>
      <c r="J35" s="97"/>
      <c r="K35" s="394"/>
      <c r="L35" s="394"/>
      <c r="M35" s="394"/>
      <c r="N35" s="394"/>
      <c r="O35" s="394"/>
      <c r="P35" s="394"/>
      <c r="Q35" s="394"/>
      <c r="R35" s="155" t="s">
        <v>385</v>
      </c>
      <c r="S35" s="155"/>
      <c r="T35" s="488" t="s">
        <v>358</v>
      </c>
      <c r="U35" s="118">
        <v>1.6999999999999999E-3</v>
      </c>
      <c r="V35" s="120">
        <v>1.6000000000000001E-3</v>
      </c>
      <c r="W35" s="489">
        <v>1.6000000000000001E-3</v>
      </c>
      <c r="X35" s="489">
        <v>1.6000000000000001E-3</v>
      </c>
    </row>
    <row r="36" spans="1:24" s="12" customFormat="1" ht="23.25" customHeight="1">
      <c r="A36" s="155" t="s">
        <v>386</v>
      </c>
      <c r="B36" s="155"/>
      <c r="C36" s="488" t="s">
        <v>358</v>
      </c>
      <c r="D36" s="233" t="s">
        <v>373</v>
      </c>
      <c r="E36" s="233"/>
      <c r="F36" s="106">
        <f t="shared" si="0"/>
        <v>8.3750000000000019E-2</v>
      </c>
      <c r="G36" s="97"/>
      <c r="H36" s="97"/>
      <c r="I36" s="97"/>
      <c r="J36" s="97"/>
      <c r="K36" s="394"/>
      <c r="L36" s="394"/>
      <c r="M36" s="394"/>
      <c r="N36" s="394"/>
      <c r="O36" s="394"/>
      <c r="P36" s="394"/>
      <c r="Q36" s="394"/>
      <c r="R36" s="155" t="s">
        <v>386</v>
      </c>
      <c r="S36" s="155"/>
      <c r="T36" s="488" t="s">
        <v>358</v>
      </c>
      <c r="U36" s="118">
        <v>0.17</v>
      </c>
      <c r="V36" s="120">
        <v>0.12</v>
      </c>
      <c r="W36" s="489">
        <v>3.5000000000000003E-2</v>
      </c>
      <c r="X36" s="489">
        <v>0.01</v>
      </c>
    </row>
    <row r="37" spans="1:24" s="12" customFormat="1" ht="23.25" customHeight="1">
      <c r="A37" s="155" t="s">
        <v>387</v>
      </c>
      <c r="B37" s="155"/>
      <c r="C37" s="488" t="s">
        <v>358</v>
      </c>
      <c r="D37" s="233" t="s">
        <v>373</v>
      </c>
      <c r="E37" s="233"/>
      <c r="F37" s="106">
        <f t="shared" si="0"/>
        <v>1.4724999999999999E-2</v>
      </c>
      <c r="G37" s="97"/>
      <c r="H37" s="97"/>
      <c r="I37" s="97"/>
      <c r="J37" s="97"/>
      <c r="K37" s="394"/>
      <c r="L37" s="394"/>
      <c r="M37" s="394"/>
      <c r="N37" s="394"/>
      <c r="O37" s="394"/>
      <c r="P37" s="394"/>
      <c r="Q37" s="394"/>
      <c r="R37" s="155" t="s">
        <v>387</v>
      </c>
      <c r="S37" s="155"/>
      <c r="T37" s="488" t="s">
        <v>358</v>
      </c>
      <c r="U37" s="118">
        <v>1.6999999999999999E-3</v>
      </c>
      <c r="V37" s="120">
        <v>5.3999999999999999E-2</v>
      </c>
      <c r="W37" s="489">
        <v>1.6000000000000001E-3</v>
      </c>
      <c r="X37" s="489">
        <v>1.6000000000000001E-3</v>
      </c>
    </row>
    <row r="38" spans="1:24" s="12" customFormat="1" ht="23.25" customHeight="1">
      <c r="A38" s="155" t="s">
        <v>388</v>
      </c>
      <c r="B38" s="155"/>
      <c r="C38" s="488" t="s">
        <v>358</v>
      </c>
      <c r="D38" s="233" t="s">
        <v>373</v>
      </c>
      <c r="E38" s="233"/>
      <c r="F38" s="106">
        <f t="shared" si="0"/>
        <v>0.24299999999999999</v>
      </c>
      <c r="G38" s="97"/>
      <c r="H38" s="97"/>
      <c r="I38" s="97"/>
      <c r="J38" s="97"/>
      <c r="K38" s="394"/>
      <c r="L38" s="394"/>
      <c r="M38" s="394"/>
      <c r="N38" s="394"/>
      <c r="O38" s="394"/>
      <c r="P38" s="394"/>
      <c r="Q38" s="394"/>
      <c r="R38" s="155" t="s">
        <v>388</v>
      </c>
      <c r="S38" s="155"/>
      <c r="T38" s="488" t="s">
        <v>358</v>
      </c>
      <c r="U38" s="118">
        <v>0.62</v>
      </c>
      <c r="V38" s="120">
        <v>0.11</v>
      </c>
      <c r="W38" s="489">
        <v>0.21</v>
      </c>
      <c r="X38" s="489">
        <v>3.2000000000000001E-2</v>
      </c>
    </row>
    <row r="39" spans="1:24">
      <c r="A39" s="156" t="s">
        <v>326</v>
      </c>
      <c r="B39" s="156"/>
      <c r="C39" s="156"/>
      <c r="D39" s="156"/>
      <c r="E39" s="156"/>
      <c r="F39" s="156"/>
      <c r="G39" s="156"/>
      <c r="H39" s="156"/>
      <c r="I39" s="156"/>
      <c r="J39" s="156"/>
      <c r="K39" s="92"/>
      <c r="L39" s="92"/>
      <c r="M39" s="92"/>
      <c r="N39" s="92"/>
      <c r="O39" s="92"/>
      <c r="P39" s="92"/>
      <c r="Q39" s="92"/>
      <c r="R39" s="92"/>
      <c r="S39" s="92"/>
      <c r="T39" s="92"/>
      <c r="U39" s="92"/>
      <c r="V39" s="92"/>
      <c r="W39" s="92"/>
      <c r="X39" s="92"/>
    </row>
    <row r="40" spans="1:24">
      <c r="A40" s="157" t="s">
        <v>389</v>
      </c>
      <c r="B40" s="157"/>
      <c r="C40" s="157"/>
      <c r="D40" s="157"/>
      <c r="E40" s="157"/>
      <c r="F40" s="157"/>
      <c r="G40" s="157"/>
      <c r="H40" s="157"/>
      <c r="I40" s="157"/>
      <c r="J40" s="157"/>
      <c r="K40" s="92"/>
      <c r="L40" s="92"/>
      <c r="M40" s="92"/>
      <c r="N40" s="92"/>
      <c r="O40" s="92"/>
      <c r="P40" s="92"/>
      <c r="Q40" s="92"/>
      <c r="R40" s="92"/>
      <c r="S40" s="92"/>
      <c r="T40" s="92"/>
      <c r="U40" s="92"/>
      <c r="V40" s="92"/>
      <c r="W40" s="92"/>
      <c r="X40" s="92"/>
    </row>
    <row r="41" spans="1:24">
      <c r="A41" s="157"/>
      <c r="B41" s="157"/>
      <c r="C41" s="157"/>
      <c r="D41" s="157"/>
      <c r="E41" s="157"/>
      <c r="F41" s="157"/>
      <c r="G41" s="157"/>
      <c r="H41" s="157"/>
      <c r="I41" s="157"/>
      <c r="J41" s="157"/>
      <c r="K41" s="92"/>
      <c r="L41" s="92"/>
      <c r="M41" s="92"/>
      <c r="N41" s="92"/>
      <c r="O41" s="92"/>
      <c r="P41" s="92"/>
      <c r="Q41" s="92"/>
      <c r="R41" s="92"/>
      <c r="S41" s="92"/>
      <c r="T41" s="92"/>
      <c r="U41" s="92"/>
      <c r="V41" s="92"/>
      <c r="W41" s="92"/>
      <c r="X41" s="92"/>
    </row>
    <row r="64" spans="6:6">
      <c r="F64" s="3"/>
    </row>
  </sheetData>
  <mergeCells count="91">
    <mergeCell ref="M6:P9"/>
    <mergeCell ref="M10:P12"/>
    <mergeCell ref="A9:J9"/>
    <mergeCell ref="A6:J7"/>
    <mergeCell ref="A12:B12"/>
    <mergeCell ref="A13:B13"/>
    <mergeCell ref="D12:E12"/>
    <mergeCell ref="D13:E13"/>
    <mergeCell ref="A10:B11"/>
    <mergeCell ref="F10:J10"/>
    <mergeCell ref="D10:E11"/>
    <mergeCell ref="C10:C11"/>
    <mergeCell ref="A17:B17"/>
    <mergeCell ref="A18:B18"/>
    <mergeCell ref="A19:B19"/>
    <mergeCell ref="A14:B14"/>
    <mergeCell ref="A15:B15"/>
    <mergeCell ref="A16:B16"/>
    <mergeCell ref="A40:J41"/>
    <mergeCell ref="A25:B25"/>
    <mergeCell ref="A27:B27"/>
    <mergeCell ref="A23:B23"/>
    <mergeCell ref="A24:B24"/>
    <mergeCell ref="A38:B38"/>
    <mergeCell ref="A28:B28"/>
    <mergeCell ref="A29:B29"/>
    <mergeCell ref="A26:B26"/>
    <mergeCell ref="A31:B31"/>
    <mergeCell ref="A32:B32"/>
    <mergeCell ref="A33:B33"/>
    <mergeCell ref="D38:E38"/>
    <mergeCell ref="D26:E26"/>
    <mergeCell ref="D31:E31"/>
    <mergeCell ref="D37:E37"/>
    <mergeCell ref="D15:E15"/>
    <mergeCell ref="D16:E16"/>
    <mergeCell ref="D17:E17"/>
    <mergeCell ref="D18:E18"/>
    <mergeCell ref="A39:J39"/>
    <mergeCell ref="A20:B20"/>
    <mergeCell ref="A21:B21"/>
    <mergeCell ref="A22:B22"/>
    <mergeCell ref="D34:E34"/>
    <mergeCell ref="D36:E36"/>
    <mergeCell ref="A35:B35"/>
    <mergeCell ref="A34:B34"/>
    <mergeCell ref="A36:B36"/>
    <mergeCell ref="A37:B37"/>
    <mergeCell ref="A30:B30"/>
    <mergeCell ref="D33:E33"/>
    <mergeCell ref="R12:S12"/>
    <mergeCell ref="R13:S13"/>
    <mergeCell ref="D19:E19"/>
    <mergeCell ref="D28:E28"/>
    <mergeCell ref="D35:E35"/>
    <mergeCell ref="D20:E20"/>
    <mergeCell ref="D21:E21"/>
    <mergeCell ref="D22:E22"/>
    <mergeCell ref="D23:E23"/>
    <mergeCell ref="D24:E24"/>
    <mergeCell ref="D30:E30"/>
    <mergeCell ref="D32:E32"/>
    <mergeCell ref="D25:E25"/>
    <mergeCell ref="D27:E27"/>
    <mergeCell ref="D29:E29"/>
    <mergeCell ref="D14:E14"/>
    <mergeCell ref="R17:S17"/>
    <mergeCell ref="R18:S18"/>
    <mergeCell ref="R19:S19"/>
    <mergeCell ref="R14:S14"/>
    <mergeCell ref="R15:S15"/>
    <mergeCell ref="R16:S16"/>
    <mergeCell ref="R23:S23"/>
    <mergeCell ref="R24:S24"/>
    <mergeCell ref="R30:S30"/>
    <mergeCell ref="R20:S20"/>
    <mergeCell ref="R21:S21"/>
    <mergeCell ref="R22:S22"/>
    <mergeCell ref="R29:S29"/>
    <mergeCell ref="R26:S26"/>
    <mergeCell ref="R31:S31"/>
    <mergeCell ref="R25:S25"/>
    <mergeCell ref="R27:S27"/>
    <mergeCell ref="R28:S28"/>
    <mergeCell ref="R38:S38"/>
    <mergeCell ref="R34:S34"/>
    <mergeCell ref="R36:S36"/>
    <mergeCell ref="R37:S37"/>
    <mergeCell ref="R32:S32"/>
    <mergeCell ref="R33:S33"/>
    <mergeCell ref="R35:S35"/>
  </mergeCells>
  <pageMargins left="0.7" right="0.7" top="0.75" bottom="0.75" header="0.3" footer="0.3"/>
  <pageSetup paperSize="9" scale="87" orientation="portrait" r:id="rId1"/>
  <headerFooter scaleWithDoc="0">
    <oddFooter>&amp;C&amp;"Arial,Regular"Page &amp;P</oddFooter>
  </headerFooter>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92D050"/>
  </sheetPr>
  <dimension ref="A1:P68"/>
  <sheetViews>
    <sheetView topLeftCell="A11" zoomScaleNormal="100" workbookViewId="0">
      <selection activeCell="E22" sqref="E22"/>
    </sheetView>
  </sheetViews>
  <sheetFormatPr defaultColWidth="9.28515625" defaultRowHeight="15"/>
  <cols>
    <col min="1" max="1" width="21.28515625" style="2" customWidth="1"/>
    <col min="2" max="2" width="13.7109375" style="2" customWidth="1"/>
    <col min="3" max="3" width="16.28515625" style="2" customWidth="1"/>
    <col min="4" max="4" width="9.28515625" style="2"/>
    <col min="5" max="5" width="9.28515625" style="2" customWidth="1"/>
    <col min="6" max="12" width="9.28515625" style="2"/>
    <col min="13" max="13" width="10.42578125" style="2" customWidth="1"/>
    <col min="14" max="16384" width="9.28515625" style="2"/>
  </cols>
  <sheetData>
    <row r="1" spans="1:16">
      <c r="A1" s="92" t="str">
        <f>+'Cover Page'!$B$29</f>
        <v>Annual Performance Report 2022</v>
      </c>
      <c r="B1" s="92"/>
      <c r="C1" s="92"/>
      <c r="D1" s="92"/>
      <c r="E1" s="92"/>
      <c r="F1" s="92"/>
      <c r="G1" s="92"/>
      <c r="H1" s="92"/>
      <c r="I1" s="92" t="str">
        <f>+'Cover Page'!$B$33</f>
        <v>Baddesley EfW Facility</v>
      </c>
      <c r="J1" s="92"/>
      <c r="K1" s="92"/>
      <c r="L1" s="92"/>
      <c r="M1" s="92"/>
      <c r="N1" s="92"/>
      <c r="O1" s="92"/>
      <c r="P1" s="92"/>
    </row>
    <row r="3" spans="1:16" ht="15.6">
      <c r="A3" s="1" t="s">
        <v>390</v>
      </c>
      <c r="B3" s="92"/>
      <c r="C3" s="92"/>
      <c r="D3" s="92"/>
      <c r="E3" s="92"/>
      <c r="F3" s="92"/>
      <c r="G3" s="92"/>
      <c r="H3" s="92"/>
      <c r="I3" s="92"/>
      <c r="J3" s="92"/>
      <c r="K3" s="92"/>
      <c r="L3" s="92"/>
      <c r="M3" s="92"/>
      <c r="N3" s="92"/>
      <c r="O3" s="92"/>
      <c r="P3" s="92"/>
    </row>
    <row r="4" spans="1:16" ht="15.6">
      <c r="A4" s="1"/>
      <c r="B4" s="92"/>
      <c r="C4" s="92"/>
      <c r="D4" s="92"/>
      <c r="E4" s="92"/>
      <c r="F4" s="92"/>
      <c r="G4" s="92"/>
      <c r="H4" s="92"/>
      <c r="I4" s="92"/>
      <c r="J4" s="92"/>
      <c r="K4" s="92"/>
      <c r="L4" s="92"/>
      <c r="M4" s="92"/>
      <c r="N4" s="92"/>
      <c r="O4" s="92"/>
      <c r="P4" s="73" t="s">
        <v>3</v>
      </c>
    </row>
    <row r="5" spans="1:16" s="3" customFormat="1" ht="21.75" customHeight="1">
      <c r="A5" s="48" t="s">
        <v>348</v>
      </c>
      <c r="B5" s="49"/>
      <c r="C5" s="49"/>
      <c r="D5" s="49"/>
      <c r="E5" s="49"/>
      <c r="F5" s="49"/>
      <c r="G5" s="49"/>
      <c r="H5" s="49"/>
      <c r="I5" s="49"/>
      <c r="J5" s="49"/>
      <c r="K5" s="49"/>
      <c r="L5" s="49"/>
      <c r="M5" s="50"/>
      <c r="P5" s="74" t="s">
        <v>391</v>
      </c>
    </row>
    <row r="6" spans="1:16" s="3" customFormat="1" ht="15.75" customHeight="1">
      <c r="A6" s="151" t="s">
        <v>392</v>
      </c>
      <c r="B6" s="378"/>
      <c r="C6" s="378"/>
      <c r="D6" s="378"/>
      <c r="E6" s="378"/>
      <c r="F6" s="378"/>
      <c r="G6" s="378"/>
      <c r="H6" s="378"/>
      <c r="I6" s="378"/>
      <c r="J6" s="378"/>
      <c r="K6" s="378"/>
      <c r="L6" s="378"/>
      <c r="M6" s="379"/>
      <c r="P6" s="3" t="s">
        <v>393</v>
      </c>
    </row>
    <row r="7" spans="1:16" s="3" customFormat="1" ht="15.75" customHeight="1">
      <c r="A7" s="383"/>
      <c r="B7" s="384"/>
      <c r="C7" s="384"/>
      <c r="D7" s="384"/>
      <c r="E7" s="384"/>
      <c r="F7" s="384"/>
      <c r="G7" s="384"/>
      <c r="H7" s="384"/>
      <c r="I7" s="384"/>
      <c r="J7" s="384"/>
      <c r="K7" s="384"/>
      <c r="L7" s="384"/>
      <c r="M7" s="385"/>
    </row>
    <row r="8" spans="1:16" s="3" customFormat="1" ht="15.75" customHeight="1">
      <c r="A8" s="151"/>
      <c r="B8" s="378"/>
      <c r="C8" s="378"/>
      <c r="D8" s="378"/>
      <c r="E8" s="378"/>
      <c r="F8" s="378"/>
      <c r="G8" s="378"/>
      <c r="H8" s="378"/>
      <c r="I8" s="378"/>
      <c r="J8" s="378"/>
      <c r="K8" s="378"/>
      <c r="L8" s="378"/>
      <c r="M8" s="379"/>
    </row>
    <row r="9" spans="1:16" s="3" customFormat="1" ht="15.75" customHeight="1">
      <c r="A9" s="383"/>
      <c r="B9" s="384"/>
      <c r="C9" s="384"/>
      <c r="D9" s="384"/>
      <c r="E9" s="384"/>
      <c r="F9" s="384"/>
      <c r="G9" s="384"/>
      <c r="H9" s="384"/>
      <c r="I9" s="384"/>
      <c r="J9" s="384"/>
      <c r="K9" s="384"/>
      <c r="L9" s="384"/>
      <c r="M9" s="385"/>
    </row>
    <row r="10" spans="1:16" s="3" customFormat="1" ht="13.9"/>
    <row r="11" spans="1:16" s="56" customFormat="1" ht="16.5" customHeight="1">
      <c r="A11" s="268" t="s">
        <v>394</v>
      </c>
      <c r="B11" s="268"/>
      <c r="C11" s="268"/>
      <c r="D11" s="268"/>
      <c r="E11" s="268"/>
      <c r="F11" s="268"/>
      <c r="G11" s="268"/>
      <c r="H11" s="268"/>
      <c r="I11" s="268"/>
      <c r="J11" s="268"/>
      <c r="K11" s="268"/>
      <c r="L11" s="268"/>
      <c r="M11" s="268"/>
    </row>
    <row r="12" spans="1:16" s="56" customFormat="1" ht="16.5" customHeight="1">
      <c r="A12" s="315" t="s">
        <v>243</v>
      </c>
      <c r="B12" s="307" t="s">
        <v>395</v>
      </c>
      <c r="C12" s="246" t="s">
        <v>353</v>
      </c>
      <c r="D12" s="317" t="s">
        <v>188</v>
      </c>
      <c r="E12" s="318"/>
      <c r="F12" s="317" t="s">
        <v>189</v>
      </c>
      <c r="G12" s="318"/>
      <c r="H12" s="317" t="s">
        <v>190</v>
      </c>
      <c r="I12" s="318"/>
      <c r="J12" s="317" t="s">
        <v>191</v>
      </c>
      <c r="K12" s="318"/>
      <c r="L12" s="317" t="s">
        <v>192</v>
      </c>
      <c r="M12" s="318"/>
    </row>
    <row r="13" spans="1:16" s="12" customFormat="1" ht="17.25" customHeight="1">
      <c r="A13" s="315"/>
      <c r="B13" s="316"/>
      <c r="C13" s="246"/>
      <c r="D13" s="46" t="s">
        <v>333</v>
      </c>
      <c r="E13" s="57" t="s">
        <v>396</v>
      </c>
      <c r="F13" s="46" t="s">
        <v>333</v>
      </c>
      <c r="G13" s="57" t="s">
        <v>396</v>
      </c>
      <c r="H13" s="46" t="s">
        <v>333</v>
      </c>
      <c r="I13" s="57" t="s">
        <v>396</v>
      </c>
      <c r="J13" s="46" t="s">
        <v>333</v>
      </c>
      <c r="K13" s="57" t="s">
        <v>396</v>
      </c>
      <c r="L13" s="46" t="s">
        <v>333</v>
      </c>
      <c r="M13" s="57" t="s">
        <v>396</v>
      </c>
      <c r="N13" s="394"/>
      <c r="O13" s="394"/>
      <c r="P13" s="394"/>
    </row>
    <row r="14" spans="1:16" s="12" customFormat="1" ht="23.25" customHeight="1">
      <c r="A14" s="155" t="s">
        <v>249</v>
      </c>
      <c r="B14" s="94" t="s">
        <v>397</v>
      </c>
      <c r="C14" s="94" t="s">
        <v>398</v>
      </c>
      <c r="D14" s="119">
        <f>NOx!O19</f>
        <v>90</v>
      </c>
      <c r="E14" s="119">
        <f>NOx!N19</f>
        <v>82.88333333333334</v>
      </c>
      <c r="F14" s="97"/>
      <c r="G14" s="97"/>
      <c r="H14" s="97"/>
      <c r="I14" s="97"/>
      <c r="J14" s="97"/>
      <c r="K14" s="97"/>
      <c r="L14" s="97"/>
      <c r="M14" s="97"/>
      <c r="N14" s="394"/>
      <c r="O14" s="394"/>
      <c r="P14" s="394"/>
    </row>
    <row r="15" spans="1:16" s="12" customFormat="1" ht="23.25" customHeight="1">
      <c r="A15" s="155"/>
      <c r="B15" s="94" t="s">
        <v>399</v>
      </c>
      <c r="C15" s="94" t="s">
        <v>400</v>
      </c>
      <c r="D15" s="119">
        <f>NOx!M19</f>
        <v>284.60000000000002</v>
      </c>
      <c r="E15" s="119">
        <f>NOx!L19</f>
        <v>82.86666666666666</v>
      </c>
      <c r="F15" s="97"/>
      <c r="G15" s="97"/>
      <c r="H15" s="97"/>
      <c r="I15" s="97"/>
      <c r="J15" s="97"/>
      <c r="K15" s="97"/>
      <c r="L15" s="97"/>
      <c r="M15" s="97"/>
      <c r="N15" s="394"/>
      <c r="O15" s="394"/>
      <c r="P15" s="394"/>
    </row>
    <row r="16" spans="1:16" s="12" customFormat="1" ht="23.25" customHeight="1">
      <c r="A16" s="137" t="s">
        <v>248</v>
      </c>
      <c r="B16" s="138" t="s">
        <v>397</v>
      </c>
      <c r="C16" s="94" t="s">
        <v>401</v>
      </c>
      <c r="D16" s="119">
        <f>Particulates!O19</f>
        <v>7.9</v>
      </c>
      <c r="E16" s="119">
        <f>Particulates!N19</f>
        <v>0.14166666666666669</v>
      </c>
      <c r="F16" s="97"/>
      <c r="G16" s="97"/>
      <c r="H16" s="97"/>
      <c r="I16" s="97"/>
      <c r="J16" s="97"/>
      <c r="K16" s="97"/>
      <c r="L16" s="97"/>
      <c r="M16" s="97"/>
      <c r="N16" s="394"/>
      <c r="O16" s="394"/>
      <c r="P16" s="394"/>
    </row>
    <row r="17" spans="1:13" s="12" customFormat="1" ht="23.25" customHeight="1">
      <c r="A17" s="137"/>
      <c r="B17" s="94" t="s">
        <v>399</v>
      </c>
      <c r="C17" s="94" t="s">
        <v>402</v>
      </c>
      <c r="D17" s="119">
        <f>Particulates!M19</f>
        <v>12.4</v>
      </c>
      <c r="E17" s="119">
        <f>Particulates!L19</f>
        <v>0.23333333333333331</v>
      </c>
      <c r="F17" s="97"/>
      <c r="G17" s="97"/>
      <c r="H17" s="97"/>
      <c r="I17" s="97"/>
      <c r="J17" s="97"/>
      <c r="K17" s="97"/>
      <c r="L17" s="97"/>
      <c r="M17" s="97"/>
    </row>
    <row r="18" spans="1:13" s="12" customFormat="1" ht="23.25" customHeight="1">
      <c r="A18" s="137" t="s">
        <v>403</v>
      </c>
      <c r="B18" s="94" t="s">
        <v>397</v>
      </c>
      <c r="C18" s="94" t="s">
        <v>404</v>
      </c>
      <c r="D18" s="119">
        <f>TOC!O19</f>
        <v>4.3</v>
      </c>
      <c r="E18" s="119">
        <f>TOC!N19</f>
        <v>1.0166666666666666</v>
      </c>
      <c r="F18" s="97"/>
      <c r="G18" s="97"/>
      <c r="H18" s="97"/>
      <c r="I18" s="97"/>
      <c r="J18" s="97"/>
      <c r="K18" s="97"/>
      <c r="L18" s="97"/>
      <c r="M18" s="97"/>
    </row>
    <row r="19" spans="1:13" s="12" customFormat="1" ht="23.25" customHeight="1">
      <c r="A19" s="137"/>
      <c r="B19" s="94" t="s">
        <v>399</v>
      </c>
      <c r="C19" s="94" t="s">
        <v>405</v>
      </c>
      <c r="D19" s="119">
        <f>TOC!M19</f>
        <v>136.69999999999999</v>
      </c>
      <c r="E19" s="119">
        <f>TOC!L19</f>
        <v>1.2249999999999999</v>
      </c>
      <c r="F19" s="97"/>
      <c r="G19" s="97"/>
      <c r="H19" s="97"/>
      <c r="I19" s="97"/>
      <c r="J19" s="97"/>
      <c r="K19" s="97"/>
      <c r="L19" s="97"/>
      <c r="M19" s="97"/>
    </row>
    <row r="20" spans="1:13" s="12" customFormat="1" ht="23.25" customHeight="1">
      <c r="A20" s="137" t="s">
        <v>406</v>
      </c>
      <c r="B20" s="94" t="s">
        <v>397</v>
      </c>
      <c r="C20" s="94" t="s">
        <v>404</v>
      </c>
      <c r="D20" s="119">
        <f>HCl!O19</f>
        <v>5.6</v>
      </c>
      <c r="E20" s="119">
        <f>HCl!N19</f>
        <v>2.1833333333333331</v>
      </c>
      <c r="F20" s="97"/>
      <c r="G20" s="97"/>
      <c r="H20" s="97"/>
      <c r="I20" s="97"/>
      <c r="J20" s="97"/>
      <c r="K20" s="97"/>
      <c r="L20" s="97"/>
      <c r="M20" s="97"/>
    </row>
    <row r="21" spans="1:13" s="12" customFormat="1" ht="23.25" customHeight="1">
      <c r="A21" s="137"/>
      <c r="B21" s="94" t="s">
        <v>399</v>
      </c>
      <c r="C21" s="94" t="s">
        <v>407</v>
      </c>
      <c r="D21" s="119">
        <f>HCl!M19</f>
        <v>12.3</v>
      </c>
      <c r="E21" s="119">
        <f>HCl!L19</f>
        <v>2.2749999999999999</v>
      </c>
      <c r="F21" s="97"/>
      <c r="G21" s="97"/>
      <c r="H21" s="97"/>
      <c r="I21" s="97"/>
      <c r="J21" s="97"/>
      <c r="K21" s="97"/>
      <c r="L21" s="97"/>
      <c r="M21" s="97"/>
    </row>
    <row r="22" spans="1:13" s="12" customFormat="1" ht="23.25" customHeight="1">
      <c r="A22" s="137" t="s">
        <v>250</v>
      </c>
      <c r="B22" s="94" t="s">
        <v>397</v>
      </c>
      <c r="C22" s="94" t="s">
        <v>408</v>
      </c>
      <c r="D22" s="119">
        <f>'SO2'!O19</f>
        <v>15</v>
      </c>
      <c r="E22" s="119">
        <f>'SO2'!N19</f>
        <v>4.666666666666667</v>
      </c>
      <c r="F22" s="97"/>
      <c r="G22" s="97"/>
      <c r="H22" s="97"/>
      <c r="I22" s="97"/>
      <c r="J22" s="97"/>
      <c r="K22" s="97"/>
      <c r="L22" s="97"/>
      <c r="M22" s="97"/>
    </row>
    <row r="23" spans="1:13" s="12" customFormat="1" ht="23.25" customHeight="1">
      <c r="A23" s="137"/>
      <c r="B23" s="94" t="s">
        <v>399</v>
      </c>
      <c r="C23" s="94" t="s">
        <v>398</v>
      </c>
      <c r="D23" s="119">
        <f>'SO2'!M19</f>
        <v>247.5</v>
      </c>
      <c r="E23" s="119">
        <f>'SO2'!L19</f>
        <v>5.5</v>
      </c>
      <c r="F23" s="97"/>
      <c r="G23" s="97"/>
      <c r="H23" s="97"/>
      <c r="I23" s="97"/>
      <c r="J23" s="97"/>
      <c r="K23" s="97"/>
      <c r="L23" s="97"/>
      <c r="M23" s="97"/>
    </row>
    <row r="24" spans="1:13" s="12" customFormat="1" ht="23.25" customHeight="1">
      <c r="A24" s="137" t="s">
        <v>409</v>
      </c>
      <c r="B24" s="94" t="s">
        <v>397</v>
      </c>
      <c r="C24" s="94" t="s">
        <v>408</v>
      </c>
      <c r="D24" s="119">
        <f>'CO 95% 10 min'!Q19</f>
        <v>122</v>
      </c>
      <c r="E24" s="119">
        <f>'CO 95% 10 min'!P19</f>
        <v>16.466666666666665</v>
      </c>
      <c r="F24" s="97"/>
      <c r="G24" s="97"/>
      <c r="H24" s="97"/>
      <c r="I24" s="97"/>
      <c r="J24" s="97"/>
      <c r="K24" s="97"/>
      <c r="L24" s="97"/>
      <c r="M24" s="97"/>
    </row>
    <row r="25" spans="1:13" s="12" customFormat="1" ht="23.25" customHeight="1">
      <c r="A25" s="137"/>
      <c r="B25" s="97" t="s">
        <v>410</v>
      </c>
      <c r="C25" s="97" t="s">
        <v>411</v>
      </c>
      <c r="D25" s="119">
        <f>'CO 0.5hourly'!M19</f>
        <v>3180.2</v>
      </c>
      <c r="E25" s="119">
        <f>'CO 0.5hourly'!L19</f>
        <v>8.5416666666666661</v>
      </c>
      <c r="F25" s="97"/>
      <c r="G25" s="97"/>
      <c r="H25" s="97"/>
      <c r="I25" s="97"/>
      <c r="J25" s="97"/>
      <c r="K25" s="97"/>
      <c r="L25" s="97"/>
      <c r="M25" s="97"/>
    </row>
    <row r="26" spans="1:13" s="12" customFormat="1" ht="23.25" customHeight="1">
      <c r="A26" s="137"/>
      <c r="B26" s="97" t="s">
        <v>412</v>
      </c>
      <c r="C26" s="97" t="s">
        <v>413</v>
      </c>
      <c r="D26" s="119">
        <f>'CO 95% 10 min'!M19</f>
        <v>25.9</v>
      </c>
      <c r="E26" s="119">
        <f>'CO 95% 10 min'!N19</f>
        <v>8.1833333333333336</v>
      </c>
      <c r="F26" s="97"/>
      <c r="G26" s="97"/>
      <c r="H26" s="97"/>
      <c r="I26" s="97"/>
      <c r="J26" s="97"/>
      <c r="K26" s="97"/>
      <c r="L26" s="97"/>
      <c r="M26" s="97"/>
    </row>
    <row r="27" spans="1:13" s="12" customFormat="1" ht="23.25" customHeight="1">
      <c r="A27" s="490" t="s">
        <v>414</v>
      </c>
      <c r="B27" s="491" t="s">
        <v>397</v>
      </c>
      <c r="C27" s="491" t="s">
        <v>415</v>
      </c>
      <c r="D27" s="492">
        <f>'NH3'!O19</f>
        <v>0.4</v>
      </c>
      <c r="E27" s="492">
        <f>'NH3'!N19</f>
        <v>0.21375000000000002</v>
      </c>
      <c r="F27" s="493"/>
      <c r="G27" s="493"/>
      <c r="H27" s="493"/>
      <c r="I27" s="493"/>
      <c r="J27" s="493"/>
      <c r="K27" s="493"/>
      <c r="L27" s="493"/>
      <c r="M27" s="493"/>
    </row>
    <row r="28" spans="1:13">
      <c r="A28" s="310" t="s">
        <v>416</v>
      </c>
      <c r="B28" s="311"/>
      <c r="C28" s="311"/>
      <c r="D28" s="311"/>
      <c r="E28" s="311"/>
      <c r="F28" s="311"/>
      <c r="G28" s="311"/>
      <c r="H28" s="311"/>
      <c r="I28" s="311"/>
      <c r="J28" s="311"/>
      <c r="K28" s="311"/>
      <c r="L28" s="311"/>
      <c r="M28" s="312"/>
    </row>
    <row r="29" spans="1:13">
      <c r="A29" s="83" t="s">
        <v>326</v>
      </c>
      <c r="B29" s="84"/>
      <c r="C29" s="84"/>
      <c r="D29" s="84"/>
      <c r="E29" s="84"/>
      <c r="F29" s="84"/>
      <c r="G29" s="84"/>
      <c r="H29" s="84"/>
      <c r="I29" s="84"/>
      <c r="J29" s="84"/>
      <c r="K29" s="84"/>
      <c r="L29" s="84"/>
      <c r="M29" s="85"/>
    </row>
    <row r="30" spans="1:13">
      <c r="A30" s="313"/>
      <c r="B30" s="313"/>
      <c r="C30" s="313"/>
      <c r="D30" s="313"/>
      <c r="E30" s="313"/>
      <c r="F30" s="313"/>
      <c r="G30" s="313"/>
      <c r="H30" s="313"/>
      <c r="I30" s="313"/>
      <c r="J30" s="313"/>
      <c r="K30" s="313"/>
      <c r="L30" s="313"/>
      <c r="M30" s="313"/>
    </row>
    <row r="31" spans="1:13">
      <c r="A31" s="314"/>
      <c r="B31" s="314"/>
      <c r="C31" s="314"/>
      <c r="D31" s="314"/>
      <c r="E31" s="314"/>
      <c r="F31" s="314"/>
      <c r="G31" s="314"/>
      <c r="H31" s="314"/>
      <c r="I31" s="314"/>
      <c r="J31" s="314"/>
      <c r="K31" s="314"/>
      <c r="L31" s="314"/>
      <c r="M31" s="314"/>
    </row>
    <row r="68" spans="6:6">
      <c r="F68" s="3"/>
    </row>
  </sheetData>
  <mergeCells count="14">
    <mergeCell ref="A28:M28"/>
    <mergeCell ref="A30:M31"/>
    <mergeCell ref="A14:A15"/>
    <mergeCell ref="A6:M7"/>
    <mergeCell ref="A8:M9"/>
    <mergeCell ref="A11:M11"/>
    <mergeCell ref="A12:A13"/>
    <mergeCell ref="C12:C13"/>
    <mergeCell ref="B12:B13"/>
    <mergeCell ref="D12:E12"/>
    <mergeCell ref="F12:G12"/>
    <mergeCell ref="H12:I12"/>
    <mergeCell ref="J12:K12"/>
    <mergeCell ref="L12:M12"/>
  </mergeCells>
  <pageMargins left="0.7" right="0.7" top="0.75" bottom="0.75" header="0.3" footer="0.3"/>
  <pageSetup paperSize="9" scale="84" orientation="landscape" r:id="rId1"/>
  <headerFooter scaleWithDoc="0">
    <oddFooter>&amp;C&amp;"Arial,Regular"Page &amp;P</oddFooter>
  </headerFooter>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92D050"/>
    <pageSetUpPr fitToPage="1"/>
  </sheetPr>
  <dimension ref="A1:S79"/>
  <sheetViews>
    <sheetView topLeftCell="A31" workbookViewId="0">
      <selection activeCell="J53" sqref="J53"/>
    </sheetView>
  </sheetViews>
  <sheetFormatPr defaultRowHeight="13.9"/>
  <cols>
    <col min="1" max="1" width="14" style="3" customWidth="1"/>
    <col min="2"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710937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2" t="str">
        <f>+'Cover Page'!$B$29</f>
        <v>Annual Performance Report 2022</v>
      </c>
      <c r="B1" s="92"/>
      <c r="C1" s="92"/>
      <c r="D1" s="92"/>
      <c r="E1" s="92" t="str">
        <f>+'Cover Page'!$B$33</f>
        <v>Baddesley EfW Facility</v>
      </c>
      <c r="F1" s="92"/>
      <c r="G1" s="92"/>
    </row>
    <row r="3" spans="1:19" ht="14.45">
      <c r="A3" s="60" t="s">
        <v>417</v>
      </c>
      <c r="D3" s="76" t="s">
        <v>418</v>
      </c>
      <c r="G3" s="80" t="s">
        <v>419</v>
      </c>
      <c r="J3" s="9" t="str">
        <f>+A3</f>
        <v>Monitoring of Hydrogen Chloride emissions</v>
      </c>
      <c r="L3" s="9"/>
      <c r="N3" s="9" t="s">
        <v>420</v>
      </c>
      <c r="Q3" s="79" t="s">
        <v>3</v>
      </c>
      <c r="R3" s="74"/>
      <c r="S3" s="74"/>
    </row>
    <row r="4" spans="1:19" ht="13.9" customHeight="1">
      <c r="Q4" s="309" t="s">
        <v>421</v>
      </c>
      <c r="R4" s="309"/>
      <c r="S4" s="309"/>
    </row>
    <row r="5" spans="1:19" ht="16.149999999999999">
      <c r="A5" s="68" t="s">
        <v>422</v>
      </c>
      <c r="B5" s="322" t="s">
        <v>423</v>
      </c>
      <c r="C5" s="322"/>
      <c r="D5" s="322"/>
      <c r="E5" s="322" t="s">
        <v>424</v>
      </c>
      <c r="F5" s="322"/>
      <c r="G5" s="322"/>
      <c r="J5" s="321"/>
      <c r="K5" s="321"/>
      <c r="L5" s="321"/>
      <c r="M5" s="321"/>
      <c r="N5" s="321"/>
      <c r="O5" s="321"/>
      <c r="Q5" s="309"/>
      <c r="R5" s="309"/>
      <c r="S5" s="309"/>
    </row>
    <row r="6" spans="1:19" s="58" customFormat="1" ht="37.5" customHeight="1">
      <c r="A6" s="65">
        <f>+'Cover Page'!C39</f>
        <v>2022</v>
      </c>
      <c r="B6" s="55" t="s">
        <v>425</v>
      </c>
      <c r="C6" s="55" t="s">
        <v>426</v>
      </c>
      <c r="D6" s="55" t="s">
        <v>427</v>
      </c>
      <c r="E6" s="55" t="s">
        <v>428</v>
      </c>
      <c r="F6" s="55" t="s">
        <v>429</v>
      </c>
      <c r="G6" s="55" t="s">
        <v>430</v>
      </c>
      <c r="H6" s="59"/>
      <c r="J6" s="61">
        <f>+A6</f>
        <v>2022</v>
      </c>
      <c r="K6" s="61" t="s">
        <v>431</v>
      </c>
      <c r="L6" s="67" t="s">
        <v>426</v>
      </c>
      <c r="M6" s="67" t="s">
        <v>432</v>
      </c>
      <c r="N6" s="67" t="s">
        <v>429</v>
      </c>
      <c r="O6" s="67" t="s">
        <v>433</v>
      </c>
      <c r="Q6" s="309"/>
      <c r="R6" s="309"/>
      <c r="S6" s="309"/>
    </row>
    <row r="7" spans="1:19" ht="13.9" customHeight="1">
      <c r="A7" s="66" t="s">
        <v>434</v>
      </c>
      <c r="B7" s="63">
        <v>60</v>
      </c>
      <c r="C7" s="100">
        <f t="shared" ref="C7:C15" si="0">L7</f>
        <v>2.4</v>
      </c>
      <c r="D7" s="100">
        <f t="shared" ref="D7:D15" si="1">M7</f>
        <v>8.1</v>
      </c>
      <c r="E7" s="63">
        <v>10</v>
      </c>
      <c r="F7" s="100">
        <f t="shared" ref="F7:F15" si="2">N7</f>
        <v>2.2999999999999998</v>
      </c>
      <c r="G7" s="100">
        <f t="shared" ref="G7:G15" si="3">O7</f>
        <v>3</v>
      </c>
      <c r="J7" s="320" t="s">
        <v>188</v>
      </c>
      <c r="K7" s="66" t="s">
        <v>434</v>
      </c>
      <c r="L7" s="100">
        <v>2.4</v>
      </c>
      <c r="M7" s="100">
        <v>8.1</v>
      </c>
      <c r="N7" s="122">
        <v>2.2999999999999998</v>
      </c>
      <c r="O7" s="100">
        <v>3</v>
      </c>
      <c r="Q7" s="309"/>
      <c r="R7" s="309"/>
      <c r="S7" s="309"/>
    </row>
    <row r="8" spans="1:19">
      <c r="A8" s="66" t="s">
        <v>435</v>
      </c>
      <c r="B8" s="63">
        <v>60</v>
      </c>
      <c r="C8" s="100">
        <f t="shared" si="0"/>
        <v>2.4</v>
      </c>
      <c r="D8" s="100">
        <f t="shared" si="1"/>
        <v>7.3</v>
      </c>
      <c r="E8" s="63">
        <v>10</v>
      </c>
      <c r="F8" s="100">
        <f t="shared" si="2"/>
        <v>2.5</v>
      </c>
      <c r="G8" s="100">
        <f t="shared" si="3"/>
        <v>3.3</v>
      </c>
      <c r="J8" s="320"/>
      <c r="K8" s="66" t="s">
        <v>435</v>
      </c>
      <c r="L8" s="100">
        <v>2.4</v>
      </c>
      <c r="M8" s="100">
        <v>7.3</v>
      </c>
      <c r="N8" s="122">
        <v>2.5</v>
      </c>
      <c r="O8" s="100">
        <v>3.3</v>
      </c>
      <c r="Q8" s="309"/>
      <c r="R8" s="309"/>
      <c r="S8" s="309"/>
    </row>
    <row r="9" spans="1:19">
      <c r="A9" s="66" t="s">
        <v>436</v>
      </c>
      <c r="B9" s="63">
        <v>60</v>
      </c>
      <c r="C9" s="100">
        <f t="shared" si="0"/>
        <v>2.2999999999999998</v>
      </c>
      <c r="D9" s="100">
        <f t="shared" si="1"/>
        <v>7.5</v>
      </c>
      <c r="E9" s="63">
        <v>10</v>
      </c>
      <c r="F9" s="100">
        <f t="shared" si="2"/>
        <v>2.2999999999999998</v>
      </c>
      <c r="G9" s="100">
        <f t="shared" si="3"/>
        <v>3</v>
      </c>
      <c r="J9" s="320"/>
      <c r="K9" s="66" t="s">
        <v>436</v>
      </c>
      <c r="L9" s="100">
        <v>2.2999999999999998</v>
      </c>
      <c r="M9" s="100">
        <v>7.5</v>
      </c>
      <c r="N9" s="122">
        <v>2.2999999999999998</v>
      </c>
      <c r="O9" s="100">
        <v>3</v>
      </c>
      <c r="Q9" s="78" t="s">
        <v>437</v>
      </c>
    </row>
    <row r="10" spans="1:19" ht="13.9" customHeight="1">
      <c r="A10" s="66" t="s">
        <v>438</v>
      </c>
      <c r="B10" s="63">
        <v>60</v>
      </c>
      <c r="C10" s="100">
        <f t="shared" si="0"/>
        <v>2.5</v>
      </c>
      <c r="D10" s="100">
        <f t="shared" si="1"/>
        <v>5.4</v>
      </c>
      <c r="E10" s="63">
        <v>10</v>
      </c>
      <c r="F10" s="100">
        <f t="shared" si="2"/>
        <v>2.5</v>
      </c>
      <c r="G10" s="100">
        <f t="shared" si="3"/>
        <v>3.5</v>
      </c>
      <c r="J10" s="320"/>
      <c r="K10" s="66" t="s">
        <v>438</v>
      </c>
      <c r="L10" s="100">
        <v>2.5</v>
      </c>
      <c r="M10" s="100">
        <v>5.4</v>
      </c>
      <c r="N10" s="122">
        <v>2.5</v>
      </c>
      <c r="O10" s="100">
        <v>3.5</v>
      </c>
      <c r="Q10" s="319" t="s">
        <v>439</v>
      </c>
      <c r="R10" s="319"/>
      <c r="S10" s="319"/>
    </row>
    <row r="11" spans="1:19">
      <c r="A11" s="66" t="s">
        <v>440</v>
      </c>
      <c r="B11" s="63">
        <v>60</v>
      </c>
      <c r="C11" s="100">
        <f t="shared" si="0"/>
        <v>2</v>
      </c>
      <c r="D11" s="100">
        <f t="shared" si="1"/>
        <v>5</v>
      </c>
      <c r="E11" s="63">
        <v>10</v>
      </c>
      <c r="F11" s="100">
        <f t="shared" si="2"/>
        <v>1.8</v>
      </c>
      <c r="G11" s="100">
        <f t="shared" si="3"/>
        <v>2.5</v>
      </c>
      <c r="J11" s="320"/>
      <c r="K11" s="66" t="s">
        <v>440</v>
      </c>
      <c r="L11" s="100">
        <v>2</v>
      </c>
      <c r="M11" s="100">
        <v>5</v>
      </c>
      <c r="N11" s="122">
        <v>1.8</v>
      </c>
      <c r="O11" s="100">
        <v>2.5</v>
      </c>
      <c r="Q11" s="319"/>
      <c r="R11" s="319"/>
      <c r="S11" s="319"/>
    </row>
    <row r="12" spans="1:19">
      <c r="A12" s="66" t="s">
        <v>441</v>
      </c>
      <c r="B12" s="63">
        <v>60</v>
      </c>
      <c r="C12" s="100">
        <f t="shared" si="0"/>
        <v>1.8</v>
      </c>
      <c r="D12" s="100">
        <f t="shared" si="1"/>
        <v>6.7</v>
      </c>
      <c r="E12" s="63">
        <v>10</v>
      </c>
      <c r="F12" s="100">
        <f t="shared" si="2"/>
        <v>1.8</v>
      </c>
      <c r="G12" s="100">
        <f t="shared" si="3"/>
        <v>2.7</v>
      </c>
      <c r="J12" s="320"/>
      <c r="K12" s="66" t="s">
        <v>441</v>
      </c>
      <c r="L12" s="100">
        <v>1.8</v>
      </c>
      <c r="M12" s="100">
        <v>6.7</v>
      </c>
      <c r="N12" s="122">
        <v>1.8</v>
      </c>
      <c r="O12" s="100">
        <v>2.7</v>
      </c>
      <c r="Q12" s="319"/>
      <c r="R12" s="319"/>
      <c r="S12" s="319"/>
    </row>
    <row r="13" spans="1:19" ht="13.9" customHeight="1">
      <c r="A13" s="66" t="s">
        <v>442</v>
      </c>
      <c r="B13" s="63">
        <v>60</v>
      </c>
      <c r="C13" s="100">
        <f t="shared" si="0"/>
        <v>3.3</v>
      </c>
      <c r="D13" s="100">
        <f t="shared" si="1"/>
        <v>12.3</v>
      </c>
      <c r="E13" s="63">
        <v>10</v>
      </c>
      <c r="F13" s="100">
        <f t="shared" si="2"/>
        <v>3.3</v>
      </c>
      <c r="G13" s="100">
        <f t="shared" si="3"/>
        <v>5.6</v>
      </c>
      <c r="J13" s="320"/>
      <c r="K13" s="66" t="s">
        <v>442</v>
      </c>
      <c r="L13" s="100">
        <v>3.3</v>
      </c>
      <c r="M13" s="100">
        <v>12.3</v>
      </c>
      <c r="N13" s="122">
        <v>3.3</v>
      </c>
      <c r="O13" s="100">
        <v>5.6</v>
      </c>
      <c r="Q13" s="319" t="s">
        <v>443</v>
      </c>
      <c r="R13" s="319"/>
      <c r="S13" s="319"/>
    </row>
    <row r="14" spans="1:19">
      <c r="A14" s="66" t="s">
        <v>444</v>
      </c>
      <c r="B14" s="63">
        <v>60</v>
      </c>
      <c r="C14" s="100">
        <f t="shared" si="0"/>
        <v>3.2</v>
      </c>
      <c r="D14" s="100">
        <f t="shared" si="1"/>
        <v>8</v>
      </c>
      <c r="E14" s="63">
        <v>10</v>
      </c>
      <c r="F14" s="100">
        <f t="shared" si="2"/>
        <v>3.1</v>
      </c>
      <c r="G14" s="100">
        <f t="shared" si="3"/>
        <v>4.2</v>
      </c>
      <c r="J14" s="320"/>
      <c r="K14" s="66" t="s">
        <v>444</v>
      </c>
      <c r="L14" s="100">
        <v>3.2</v>
      </c>
      <c r="M14" s="100">
        <v>8</v>
      </c>
      <c r="N14" s="122">
        <v>3.1</v>
      </c>
      <c r="O14" s="100">
        <v>4.2</v>
      </c>
      <c r="Q14" s="319"/>
      <c r="R14" s="319"/>
      <c r="S14" s="319"/>
    </row>
    <row r="15" spans="1:19">
      <c r="A15" s="66" t="s">
        <v>445</v>
      </c>
      <c r="B15" s="63">
        <v>60</v>
      </c>
      <c r="C15" s="100">
        <f t="shared" si="0"/>
        <v>2.6</v>
      </c>
      <c r="D15" s="100">
        <f t="shared" si="1"/>
        <v>9.6</v>
      </c>
      <c r="E15" s="63">
        <v>10</v>
      </c>
      <c r="F15" s="100">
        <f t="shared" si="2"/>
        <v>2.7</v>
      </c>
      <c r="G15" s="100">
        <f t="shared" si="3"/>
        <v>5</v>
      </c>
      <c r="J15" s="320"/>
      <c r="K15" s="66" t="s">
        <v>445</v>
      </c>
      <c r="L15" s="100">
        <v>2.6</v>
      </c>
      <c r="M15" s="100">
        <v>9.6</v>
      </c>
      <c r="N15" s="122">
        <v>2.7</v>
      </c>
      <c r="O15" s="100">
        <v>5</v>
      </c>
      <c r="Q15" s="319"/>
      <c r="R15" s="319"/>
      <c r="S15" s="319"/>
    </row>
    <row r="16" spans="1:19">
      <c r="A16" s="66" t="s">
        <v>446</v>
      </c>
      <c r="B16" s="63">
        <v>60</v>
      </c>
      <c r="C16" s="100">
        <f>L16</f>
        <v>1.4</v>
      </c>
      <c r="D16" s="100">
        <f>M16</f>
        <v>10.6</v>
      </c>
      <c r="E16" s="63">
        <v>10</v>
      </c>
      <c r="F16" s="100">
        <f>N16</f>
        <v>1.2</v>
      </c>
      <c r="G16" s="100">
        <f>O16</f>
        <v>1.8</v>
      </c>
      <c r="J16" s="320"/>
      <c r="K16" s="66" t="s">
        <v>446</v>
      </c>
      <c r="L16" s="100">
        <v>1.4</v>
      </c>
      <c r="M16" s="100">
        <v>10.6</v>
      </c>
      <c r="N16" s="122">
        <v>1.2</v>
      </c>
      <c r="O16" s="100">
        <v>1.8</v>
      </c>
      <c r="Q16" s="319"/>
      <c r="R16" s="319"/>
      <c r="S16" s="319"/>
    </row>
    <row r="17" spans="1:15">
      <c r="A17" s="66" t="s">
        <v>447</v>
      </c>
      <c r="B17" s="63">
        <v>60</v>
      </c>
      <c r="C17" s="100">
        <f t="shared" ref="C17:C18" si="4">L17</f>
        <v>1.2</v>
      </c>
      <c r="D17" s="100">
        <f t="shared" ref="D17:D18" si="5">M17</f>
        <v>3.6</v>
      </c>
      <c r="E17" s="63">
        <v>10</v>
      </c>
      <c r="F17" s="100">
        <f t="shared" ref="F17:F18" si="6">N17</f>
        <v>0.5</v>
      </c>
      <c r="G17" s="100">
        <f t="shared" ref="G17:G18" si="7">O17</f>
        <v>1.2</v>
      </c>
      <c r="J17" s="320"/>
      <c r="K17" s="66" t="s">
        <v>447</v>
      </c>
      <c r="L17" s="100">
        <v>1.2</v>
      </c>
      <c r="M17" s="100">
        <v>3.6</v>
      </c>
      <c r="N17" s="122">
        <v>0.5</v>
      </c>
      <c r="O17" s="100">
        <v>1.2</v>
      </c>
    </row>
    <row r="18" spans="1:15">
      <c r="A18" s="66" t="s">
        <v>448</v>
      </c>
      <c r="B18" s="63">
        <v>60</v>
      </c>
      <c r="C18" s="100">
        <f t="shared" si="4"/>
        <v>2.2000000000000002</v>
      </c>
      <c r="D18" s="100">
        <f t="shared" si="5"/>
        <v>5.4</v>
      </c>
      <c r="E18" s="63">
        <v>10</v>
      </c>
      <c r="F18" s="100">
        <f t="shared" si="6"/>
        <v>2.2000000000000002</v>
      </c>
      <c r="G18" s="100">
        <f t="shared" si="7"/>
        <v>2.7</v>
      </c>
      <c r="J18" s="320"/>
      <c r="K18" s="66" t="s">
        <v>448</v>
      </c>
      <c r="L18" s="100">
        <v>2.2000000000000002</v>
      </c>
      <c r="M18" s="100">
        <v>5.4</v>
      </c>
      <c r="N18" s="122">
        <v>2.2000000000000002</v>
      </c>
      <c r="O18" s="100">
        <v>2.7</v>
      </c>
    </row>
    <row r="19" spans="1:15">
      <c r="J19" s="320"/>
      <c r="K19" s="62" t="s">
        <v>449</v>
      </c>
      <c r="L19" s="101">
        <f>AVERAGE(L7:L18)</f>
        <v>2.2749999999999999</v>
      </c>
      <c r="M19" s="101">
        <f>MAX(M7:M18)</f>
        <v>12.3</v>
      </c>
      <c r="N19" s="101">
        <f>AVERAGE(N7:N18)</f>
        <v>2.1833333333333331</v>
      </c>
      <c r="O19" s="101">
        <f>MAX(O7:O18)</f>
        <v>5.6</v>
      </c>
    </row>
    <row r="21" spans="1:15" ht="41.45">
      <c r="J21" s="61">
        <f>+A6</f>
        <v>2022</v>
      </c>
      <c r="K21" s="61" t="s">
        <v>431</v>
      </c>
      <c r="L21" s="67" t="s">
        <v>426</v>
      </c>
      <c r="M21" s="67" t="s">
        <v>432</v>
      </c>
      <c r="N21" s="67" t="s">
        <v>429</v>
      </c>
      <c r="O21" s="67" t="s">
        <v>433</v>
      </c>
    </row>
    <row r="22" spans="1:15">
      <c r="J22" s="320" t="s">
        <v>189</v>
      </c>
      <c r="K22" s="66" t="s">
        <v>434</v>
      </c>
      <c r="L22" s="64"/>
      <c r="M22" s="64"/>
      <c r="N22" s="64"/>
      <c r="O22" s="64"/>
    </row>
    <row r="23" spans="1:15">
      <c r="J23" s="320"/>
      <c r="K23" s="66" t="s">
        <v>435</v>
      </c>
      <c r="L23" s="64"/>
      <c r="M23" s="64"/>
      <c r="N23" s="64"/>
      <c r="O23" s="64"/>
    </row>
    <row r="24" spans="1:15">
      <c r="J24" s="320"/>
      <c r="K24" s="66" t="s">
        <v>436</v>
      </c>
      <c r="L24" s="64"/>
      <c r="M24" s="64"/>
      <c r="N24" s="64"/>
      <c r="O24" s="64"/>
    </row>
    <row r="25" spans="1:15">
      <c r="J25" s="320"/>
      <c r="K25" s="66" t="s">
        <v>438</v>
      </c>
      <c r="L25" s="64"/>
      <c r="M25" s="64"/>
      <c r="N25" s="64"/>
      <c r="O25" s="64"/>
    </row>
    <row r="26" spans="1:15">
      <c r="J26" s="320"/>
      <c r="K26" s="66" t="s">
        <v>440</v>
      </c>
      <c r="L26" s="64"/>
      <c r="M26" s="64"/>
      <c r="N26" s="64"/>
      <c r="O26" s="64"/>
    </row>
    <row r="27" spans="1:15">
      <c r="J27" s="320"/>
      <c r="K27" s="66" t="s">
        <v>441</v>
      </c>
      <c r="L27" s="64"/>
      <c r="M27" s="64"/>
      <c r="N27" s="64"/>
      <c r="O27" s="64"/>
    </row>
    <row r="28" spans="1:15">
      <c r="J28" s="320"/>
      <c r="K28" s="66" t="s">
        <v>442</v>
      </c>
      <c r="L28" s="64"/>
      <c r="M28" s="64"/>
      <c r="N28" s="64"/>
      <c r="O28" s="64"/>
    </row>
    <row r="29" spans="1:15">
      <c r="J29" s="320"/>
      <c r="K29" s="66" t="s">
        <v>444</v>
      </c>
      <c r="L29" s="64"/>
      <c r="M29" s="64"/>
      <c r="N29" s="64"/>
      <c r="O29" s="64"/>
    </row>
    <row r="30" spans="1:15">
      <c r="J30" s="320"/>
      <c r="K30" s="66" t="s">
        <v>445</v>
      </c>
      <c r="L30" s="64"/>
      <c r="M30" s="64"/>
      <c r="N30" s="64"/>
      <c r="O30" s="64"/>
    </row>
    <row r="31" spans="1:15">
      <c r="J31" s="320"/>
      <c r="K31" s="66" t="s">
        <v>446</v>
      </c>
      <c r="L31" s="64"/>
      <c r="M31" s="64"/>
      <c r="N31" s="64"/>
      <c r="O31" s="64"/>
    </row>
    <row r="32" spans="1:15">
      <c r="J32" s="320"/>
      <c r="K32" s="66" t="s">
        <v>447</v>
      </c>
      <c r="L32" s="64"/>
      <c r="M32" s="64"/>
      <c r="N32" s="64"/>
      <c r="O32" s="64"/>
    </row>
    <row r="33" spans="1:15">
      <c r="J33" s="320"/>
      <c r="K33" s="66" t="s">
        <v>448</v>
      </c>
      <c r="L33" s="64"/>
      <c r="M33" s="64"/>
      <c r="N33" s="64"/>
      <c r="O33" s="64"/>
    </row>
    <row r="34" spans="1:15">
      <c r="J34" s="320"/>
      <c r="K34" s="62" t="s">
        <v>449</v>
      </c>
      <c r="L34" s="62" t="e">
        <f>AVERAGE(L22:L33)</f>
        <v>#DIV/0!</v>
      </c>
      <c r="M34" s="62">
        <f>MAX(M22:M33)</f>
        <v>0</v>
      </c>
      <c r="N34" s="62" t="e">
        <f>AVERAGE(N22:N33)</f>
        <v>#DIV/0!</v>
      </c>
      <c r="O34" s="62">
        <f>MAX(O22:O33)</f>
        <v>0</v>
      </c>
    </row>
    <row r="36" spans="1:15" ht="41.45">
      <c r="J36" s="61">
        <f>+A6</f>
        <v>2022</v>
      </c>
      <c r="K36" s="61" t="s">
        <v>431</v>
      </c>
      <c r="L36" s="67" t="s">
        <v>426</v>
      </c>
      <c r="M36" s="67" t="s">
        <v>432</v>
      </c>
      <c r="N36" s="67" t="s">
        <v>429</v>
      </c>
      <c r="O36" s="67" t="s">
        <v>433</v>
      </c>
    </row>
    <row r="37" spans="1:15">
      <c r="J37" s="320" t="s">
        <v>190</v>
      </c>
      <c r="K37" s="66" t="s">
        <v>434</v>
      </c>
      <c r="L37" s="64"/>
      <c r="M37" s="64"/>
      <c r="N37" s="64"/>
      <c r="O37" s="64"/>
    </row>
    <row r="38" spans="1:15">
      <c r="J38" s="320"/>
      <c r="K38" s="66" t="s">
        <v>435</v>
      </c>
      <c r="L38" s="64"/>
      <c r="M38" s="64"/>
      <c r="N38" s="64"/>
      <c r="O38" s="64"/>
    </row>
    <row r="39" spans="1:15">
      <c r="J39" s="320"/>
      <c r="K39" s="66" t="s">
        <v>436</v>
      </c>
      <c r="L39" s="64"/>
      <c r="M39" s="64"/>
      <c r="N39" s="64"/>
      <c r="O39" s="64"/>
    </row>
    <row r="40" spans="1:15">
      <c r="J40" s="320"/>
      <c r="K40" s="66" t="s">
        <v>438</v>
      </c>
      <c r="L40" s="64"/>
      <c r="M40" s="64"/>
      <c r="N40" s="64"/>
      <c r="O40" s="64"/>
    </row>
    <row r="41" spans="1:15">
      <c r="J41" s="320"/>
      <c r="K41" s="66" t="s">
        <v>440</v>
      </c>
      <c r="L41" s="64"/>
      <c r="M41" s="64"/>
      <c r="N41" s="64"/>
      <c r="O41" s="64"/>
    </row>
    <row r="42" spans="1:15">
      <c r="J42" s="320"/>
      <c r="K42" s="66" t="s">
        <v>441</v>
      </c>
      <c r="L42" s="64"/>
      <c r="M42" s="64"/>
      <c r="N42" s="64"/>
      <c r="O42" s="64"/>
    </row>
    <row r="43" spans="1:15">
      <c r="J43" s="320"/>
      <c r="K43" s="66" t="s">
        <v>442</v>
      </c>
      <c r="L43" s="64"/>
      <c r="M43" s="64"/>
      <c r="N43" s="64"/>
      <c r="O43" s="64"/>
    </row>
    <row r="44" spans="1:15">
      <c r="J44" s="320"/>
      <c r="K44" s="66" t="s">
        <v>444</v>
      </c>
      <c r="L44" s="64"/>
      <c r="M44" s="64"/>
      <c r="N44" s="64"/>
      <c r="O44" s="64"/>
    </row>
    <row r="45" spans="1:15">
      <c r="J45" s="320"/>
      <c r="K45" s="66" t="s">
        <v>445</v>
      </c>
      <c r="L45" s="64"/>
      <c r="M45" s="64"/>
      <c r="N45" s="64"/>
      <c r="O45" s="64"/>
    </row>
    <row r="46" spans="1:15">
      <c r="J46" s="320"/>
      <c r="K46" s="66" t="s">
        <v>446</v>
      </c>
      <c r="L46" s="64"/>
      <c r="M46" s="64"/>
      <c r="N46" s="64"/>
      <c r="O46" s="64"/>
    </row>
    <row r="47" spans="1:15">
      <c r="J47" s="320"/>
      <c r="K47" s="66" t="s">
        <v>447</v>
      </c>
      <c r="L47" s="64"/>
      <c r="M47" s="64"/>
      <c r="N47" s="64"/>
      <c r="O47" s="64"/>
    </row>
    <row r="48" spans="1:15">
      <c r="A48" s="332" t="s">
        <v>326</v>
      </c>
      <c r="B48" s="333"/>
      <c r="C48" s="333"/>
      <c r="D48" s="333"/>
      <c r="E48" s="333"/>
      <c r="F48" s="333"/>
      <c r="G48" s="334"/>
      <c r="J48" s="320"/>
      <c r="K48" s="66" t="s">
        <v>448</v>
      </c>
      <c r="L48" s="64"/>
      <c r="M48" s="64"/>
      <c r="N48" s="64"/>
      <c r="O48" s="64"/>
    </row>
    <row r="49" spans="1:15">
      <c r="A49" s="323"/>
      <c r="B49" s="324"/>
      <c r="C49" s="324"/>
      <c r="D49" s="324"/>
      <c r="E49" s="324"/>
      <c r="F49" s="324"/>
      <c r="G49" s="325"/>
      <c r="J49" s="320"/>
      <c r="K49" s="62" t="s">
        <v>449</v>
      </c>
      <c r="L49" s="62" t="e">
        <f>AVERAGE(L37:L48)</f>
        <v>#DIV/0!</v>
      </c>
      <c r="M49" s="62">
        <f>MAX(M37:M48)</f>
        <v>0</v>
      </c>
      <c r="N49" s="62" t="e">
        <f>AVERAGE(N37:N48)</f>
        <v>#DIV/0!</v>
      </c>
      <c r="O49" s="62">
        <f>MAX(O37:O48)</f>
        <v>0</v>
      </c>
    </row>
    <row r="50" spans="1:15">
      <c r="A50" s="326"/>
      <c r="B50" s="327"/>
      <c r="C50" s="327"/>
      <c r="D50" s="327"/>
      <c r="E50" s="327"/>
      <c r="F50" s="327"/>
      <c r="G50" s="328"/>
    </row>
    <row r="51" spans="1:15" ht="41.45">
      <c r="A51" s="326"/>
      <c r="B51" s="327"/>
      <c r="C51" s="327"/>
      <c r="D51" s="327"/>
      <c r="E51" s="327"/>
      <c r="F51" s="327"/>
      <c r="G51" s="328"/>
      <c r="J51" s="61">
        <f>+A6</f>
        <v>2022</v>
      </c>
      <c r="K51" s="61" t="s">
        <v>431</v>
      </c>
      <c r="L51" s="67" t="s">
        <v>426</v>
      </c>
      <c r="M51" s="67" t="s">
        <v>432</v>
      </c>
      <c r="N51" s="67" t="s">
        <v>429</v>
      </c>
      <c r="O51" s="67" t="s">
        <v>433</v>
      </c>
    </row>
    <row r="52" spans="1:15">
      <c r="A52" s="329"/>
      <c r="B52" s="330"/>
      <c r="C52" s="330"/>
      <c r="D52" s="330"/>
      <c r="E52" s="330"/>
      <c r="F52" s="330"/>
      <c r="G52" s="331"/>
      <c r="J52" s="320" t="s">
        <v>191</v>
      </c>
      <c r="K52" s="66" t="s">
        <v>434</v>
      </c>
      <c r="L52" s="64"/>
      <c r="M52" s="64"/>
      <c r="N52" s="64"/>
      <c r="O52" s="64"/>
    </row>
    <row r="53" spans="1:15">
      <c r="J53" s="320"/>
      <c r="K53" s="66" t="s">
        <v>435</v>
      </c>
      <c r="L53" s="64"/>
      <c r="M53" s="64"/>
      <c r="N53" s="64"/>
      <c r="O53" s="64"/>
    </row>
    <row r="54" spans="1:15">
      <c r="J54" s="320"/>
      <c r="K54" s="66" t="s">
        <v>436</v>
      </c>
      <c r="L54" s="64"/>
      <c r="M54" s="64"/>
      <c r="N54" s="64"/>
      <c r="O54" s="64"/>
    </row>
    <row r="55" spans="1:15">
      <c r="J55" s="320"/>
      <c r="K55" s="66" t="s">
        <v>438</v>
      </c>
      <c r="L55" s="64"/>
      <c r="M55" s="64"/>
      <c r="N55" s="64"/>
      <c r="O55" s="64"/>
    </row>
    <row r="56" spans="1:15">
      <c r="J56" s="320"/>
      <c r="K56" s="66" t="s">
        <v>440</v>
      </c>
      <c r="L56" s="64"/>
      <c r="M56" s="64"/>
      <c r="N56" s="64"/>
      <c r="O56" s="64"/>
    </row>
    <row r="57" spans="1:15">
      <c r="J57" s="320"/>
      <c r="K57" s="66" t="s">
        <v>441</v>
      </c>
      <c r="L57" s="64"/>
      <c r="M57" s="64"/>
      <c r="N57" s="64"/>
      <c r="O57" s="64"/>
    </row>
    <row r="58" spans="1:15">
      <c r="J58" s="320"/>
      <c r="K58" s="66" t="s">
        <v>442</v>
      </c>
      <c r="L58" s="64"/>
      <c r="M58" s="64"/>
      <c r="N58" s="64"/>
      <c r="O58" s="64"/>
    </row>
    <row r="59" spans="1:15">
      <c r="J59" s="320"/>
      <c r="K59" s="66" t="s">
        <v>444</v>
      </c>
      <c r="L59" s="64"/>
      <c r="M59" s="64"/>
      <c r="N59" s="64"/>
      <c r="O59" s="64"/>
    </row>
    <row r="60" spans="1:15">
      <c r="J60" s="320"/>
      <c r="K60" s="66" t="s">
        <v>445</v>
      </c>
      <c r="L60" s="64"/>
      <c r="M60" s="64"/>
      <c r="N60" s="64"/>
      <c r="O60" s="64"/>
    </row>
    <row r="61" spans="1:15">
      <c r="J61" s="320"/>
      <c r="K61" s="66" t="s">
        <v>446</v>
      </c>
      <c r="L61" s="64"/>
      <c r="M61" s="64"/>
      <c r="N61" s="64"/>
      <c r="O61" s="64"/>
    </row>
    <row r="62" spans="1:15">
      <c r="J62" s="320"/>
      <c r="K62" s="66" t="s">
        <v>447</v>
      </c>
      <c r="L62" s="64"/>
      <c r="M62" s="64"/>
      <c r="N62" s="64"/>
      <c r="O62" s="64"/>
    </row>
    <row r="63" spans="1:15">
      <c r="J63" s="320"/>
      <c r="K63" s="66" t="s">
        <v>448</v>
      </c>
      <c r="L63" s="64"/>
      <c r="M63" s="64"/>
      <c r="N63" s="64"/>
      <c r="O63" s="64"/>
    </row>
    <row r="64" spans="1:15">
      <c r="J64" s="320"/>
      <c r="K64" s="62" t="s">
        <v>449</v>
      </c>
      <c r="L64" s="62" t="e">
        <f>AVERAGE(L52:L63)</f>
        <v>#DIV/0!</v>
      </c>
      <c r="M64" s="62">
        <f>MAX(M52:M63)</f>
        <v>0</v>
      </c>
      <c r="N64" s="62" t="e">
        <f>AVERAGE(N52:N63)</f>
        <v>#DIV/0!</v>
      </c>
      <c r="O64" s="62">
        <f>MAX(O52:O63)</f>
        <v>0</v>
      </c>
    </row>
    <row r="66" spans="10:15" ht="41.45">
      <c r="J66" s="61">
        <f>+A6</f>
        <v>2022</v>
      </c>
      <c r="K66" s="61" t="s">
        <v>431</v>
      </c>
      <c r="L66" s="67" t="s">
        <v>426</v>
      </c>
      <c r="M66" s="67" t="s">
        <v>432</v>
      </c>
      <c r="N66" s="67" t="s">
        <v>429</v>
      </c>
      <c r="O66" s="67" t="s">
        <v>433</v>
      </c>
    </row>
    <row r="67" spans="10:15">
      <c r="J67" s="320" t="s">
        <v>192</v>
      </c>
      <c r="K67" s="66" t="s">
        <v>434</v>
      </c>
      <c r="L67" s="64"/>
      <c r="M67" s="64"/>
      <c r="N67" s="64"/>
      <c r="O67" s="64"/>
    </row>
    <row r="68" spans="10:15">
      <c r="J68" s="320"/>
      <c r="K68" s="66" t="s">
        <v>435</v>
      </c>
      <c r="L68" s="64"/>
      <c r="M68" s="64"/>
      <c r="N68" s="64"/>
      <c r="O68" s="64"/>
    </row>
    <row r="69" spans="10:15">
      <c r="J69" s="320"/>
      <c r="K69" s="66" t="s">
        <v>436</v>
      </c>
      <c r="L69" s="64"/>
      <c r="M69" s="64"/>
      <c r="N69" s="64"/>
      <c r="O69" s="64"/>
    </row>
    <row r="70" spans="10:15">
      <c r="J70" s="320"/>
      <c r="K70" s="66" t="s">
        <v>438</v>
      </c>
      <c r="L70" s="64"/>
      <c r="M70" s="64"/>
      <c r="N70" s="64"/>
      <c r="O70" s="64"/>
    </row>
    <row r="71" spans="10:15">
      <c r="J71" s="320"/>
      <c r="K71" s="66" t="s">
        <v>440</v>
      </c>
      <c r="L71" s="64"/>
      <c r="M71" s="64"/>
      <c r="N71" s="64"/>
      <c r="O71" s="64"/>
    </row>
    <row r="72" spans="10:15">
      <c r="J72" s="320"/>
      <c r="K72" s="66" t="s">
        <v>441</v>
      </c>
      <c r="L72" s="64"/>
      <c r="M72" s="64"/>
      <c r="N72" s="64"/>
      <c r="O72" s="64"/>
    </row>
    <row r="73" spans="10:15">
      <c r="J73" s="320"/>
      <c r="K73" s="66" t="s">
        <v>442</v>
      </c>
      <c r="L73" s="64"/>
      <c r="M73" s="64"/>
      <c r="N73" s="64"/>
      <c r="O73" s="64"/>
    </row>
    <row r="74" spans="10:15">
      <c r="J74" s="320"/>
      <c r="K74" s="66" t="s">
        <v>444</v>
      </c>
      <c r="L74" s="64"/>
      <c r="M74" s="64"/>
      <c r="N74" s="64"/>
      <c r="O74" s="64"/>
    </row>
    <row r="75" spans="10:15">
      <c r="J75" s="320"/>
      <c r="K75" s="66" t="s">
        <v>445</v>
      </c>
      <c r="L75" s="64"/>
      <c r="M75" s="64"/>
      <c r="N75" s="64"/>
      <c r="O75" s="64"/>
    </row>
    <row r="76" spans="10:15">
      <c r="J76" s="320"/>
      <c r="K76" s="66" t="s">
        <v>446</v>
      </c>
      <c r="L76" s="64"/>
      <c r="M76" s="64"/>
      <c r="N76" s="64"/>
      <c r="O76" s="64"/>
    </row>
    <row r="77" spans="10:15">
      <c r="J77" s="320"/>
      <c r="K77" s="66" t="s">
        <v>447</v>
      </c>
      <c r="L77" s="64"/>
      <c r="M77" s="64"/>
      <c r="N77" s="64"/>
      <c r="O77" s="64"/>
    </row>
    <row r="78" spans="10:15">
      <c r="J78" s="320"/>
      <c r="K78" s="66" t="s">
        <v>448</v>
      </c>
      <c r="L78" s="64"/>
      <c r="M78" s="64"/>
      <c r="N78" s="64"/>
      <c r="O78" s="64"/>
    </row>
    <row r="79" spans="10:15">
      <c r="J79" s="320"/>
      <c r="K79" s="62" t="s">
        <v>449</v>
      </c>
      <c r="L79" s="62" t="e">
        <f>AVERAGE(L67:L78)</f>
        <v>#DIV/0!</v>
      </c>
      <c r="M79" s="62">
        <f>MAX(M67:M78)</f>
        <v>0</v>
      </c>
      <c r="N79" s="62" t="e">
        <f>AVERAGE(N67:N78)</f>
        <v>#DIV/0!</v>
      </c>
      <c r="O79" s="62">
        <f>MAX(O67:O78)</f>
        <v>0</v>
      </c>
    </row>
  </sheetData>
  <mergeCells count="13">
    <mergeCell ref="Q13:S16"/>
    <mergeCell ref="J52:J64"/>
    <mergeCell ref="J67:J79"/>
    <mergeCell ref="J5:O5"/>
    <mergeCell ref="B5:D5"/>
    <mergeCell ref="E5:G5"/>
    <mergeCell ref="A49:G52"/>
    <mergeCell ref="A48:G48"/>
    <mergeCell ref="J7:J19"/>
    <mergeCell ref="J22:J34"/>
    <mergeCell ref="J37:J49"/>
    <mergeCell ref="Q4:S8"/>
    <mergeCell ref="Q10:S12"/>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FF0000"/>
    <pageSetUpPr fitToPage="1"/>
  </sheetPr>
  <dimension ref="A1:S79"/>
  <sheetViews>
    <sheetView zoomScaleNormal="100" workbookViewId="0">
      <selection activeCell="J52" sqref="J52:J64"/>
    </sheetView>
  </sheetViews>
  <sheetFormatPr defaultRowHeight="13.9"/>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2" t="str">
        <f>+'Cover Page'!$B$29</f>
        <v>Annual Performance Report 2022</v>
      </c>
      <c r="B1" s="92"/>
      <c r="C1" s="92"/>
      <c r="D1" s="92"/>
      <c r="E1" s="92" t="str">
        <f>+'Cover Page'!$B$33</f>
        <v>Baddesley EfW Facility</v>
      </c>
      <c r="F1" s="92"/>
      <c r="G1" s="92"/>
    </row>
    <row r="3" spans="1:19" ht="14.45">
      <c r="A3" s="60" t="s">
        <v>450</v>
      </c>
      <c r="D3" s="76" t="s">
        <v>418</v>
      </c>
      <c r="G3" s="80" t="s">
        <v>419</v>
      </c>
      <c r="J3" s="9" t="str">
        <f>+A3</f>
        <v>Monitoring of Sulphur dioxide emissions</v>
      </c>
      <c r="L3" s="9"/>
      <c r="N3" s="9" t="s">
        <v>420</v>
      </c>
      <c r="Q3" s="79" t="s">
        <v>3</v>
      </c>
      <c r="R3" s="74"/>
      <c r="S3" s="74"/>
    </row>
    <row r="4" spans="1:19" ht="13.9" customHeight="1">
      <c r="Q4" s="309" t="s">
        <v>421</v>
      </c>
      <c r="R4" s="309"/>
      <c r="S4" s="309"/>
    </row>
    <row r="5" spans="1:19" ht="16.149999999999999">
      <c r="A5" s="68" t="s">
        <v>422</v>
      </c>
      <c r="B5" s="322" t="s">
        <v>423</v>
      </c>
      <c r="C5" s="322"/>
      <c r="D5" s="322"/>
      <c r="E5" s="322" t="s">
        <v>424</v>
      </c>
      <c r="F5" s="322"/>
      <c r="G5" s="322"/>
      <c r="J5" s="321"/>
      <c r="K5" s="321"/>
      <c r="L5" s="321"/>
      <c r="M5" s="321"/>
      <c r="N5" s="321"/>
      <c r="O5" s="321"/>
      <c r="Q5" s="309"/>
      <c r="R5" s="309"/>
      <c r="S5" s="309"/>
    </row>
    <row r="6" spans="1:19" s="58" customFormat="1" ht="37.5" customHeight="1">
      <c r="A6" s="65">
        <f>+'Cover Page'!C39</f>
        <v>2022</v>
      </c>
      <c r="B6" s="55" t="s">
        <v>451</v>
      </c>
      <c r="C6" s="55" t="s">
        <v>426</v>
      </c>
      <c r="D6" s="55" t="s">
        <v>427</v>
      </c>
      <c r="E6" s="55" t="s">
        <v>452</v>
      </c>
      <c r="F6" s="55" t="s">
        <v>429</v>
      </c>
      <c r="G6" s="55" t="s">
        <v>430</v>
      </c>
      <c r="H6" s="59"/>
      <c r="J6" s="61">
        <f>+A6</f>
        <v>2022</v>
      </c>
      <c r="K6" s="61" t="s">
        <v>431</v>
      </c>
      <c r="L6" s="67" t="s">
        <v>426</v>
      </c>
      <c r="M6" s="67" t="s">
        <v>432</v>
      </c>
      <c r="N6" s="67" t="s">
        <v>429</v>
      </c>
      <c r="O6" s="67" t="s">
        <v>433</v>
      </c>
      <c r="Q6" s="309"/>
      <c r="R6" s="309"/>
      <c r="S6" s="309"/>
    </row>
    <row r="7" spans="1:19">
      <c r="A7" s="66" t="s">
        <v>434</v>
      </c>
      <c r="B7" s="63">
        <v>200</v>
      </c>
      <c r="C7" s="100">
        <f t="shared" ref="C7:C15" si="0">L7</f>
        <v>3.5</v>
      </c>
      <c r="D7" s="100">
        <f t="shared" ref="D7:D15" si="1">M7</f>
        <v>35.799999999999997</v>
      </c>
      <c r="E7" s="63">
        <v>50</v>
      </c>
      <c r="F7" s="100">
        <f>N7</f>
        <v>3.4</v>
      </c>
      <c r="G7" s="100">
        <f t="shared" ref="G7:G15" si="2">O7</f>
        <v>4.0999999999999996</v>
      </c>
      <c r="J7" s="320" t="s">
        <v>188</v>
      </c>
      <c r="K7" s="66" t="s">
        <v>434</v>
      </c>
      <c r="L7" s="100">
        <v>3.5</v>
      </c>
      <c r="M7" s="100">
        <v>35.799999999999997</v>
      </c>
      <c r="N7" s="122">
        <v>3.4</v>
      </c>
      <c r="O7" s="100">
        <v>4.0999999999999996</v>
      </c>
      <c r="Q7" s="309"/>
      <c r="R7" s="309"/>
      <c r="S7" s="309"/>
    </row>
    <row r="8" spans="1:19">
      <c r="A8" s="66" t="s">
        <v>435</v>
      </c>
      <c r="B8" s="63">
        <v>200</v>
      </c>
      <c r="C8" s="100">
        <f t="shared" si="0"/>
        <v>3.6</v>
      </c>
      <c r="D8" s="100">
        <f t="shared" si="1"/>
        <v>12.1</v>
      </c>
      <c r="E8" s="63">
        <v>50</v>
      </c>
      <c r="F8" s="100">
        <f t="shared" ref="F8:F15" si="3">N8</f>
        <v>3.6</v>
      </c>
      <c r="G8" s="100">
        <f t="shared" si="2"/>
        <v>4.2</v>
      </c>
      <c r="J8" s="320"/>
      <c r="K8" s="66" t="s">
        <v>435</v>
      </c>
      <c r="L8" s="100">
        <v>3.6</v>
      </c>
      <c r="M8" s="100">
        <v>12.1</v>
      </c>
      <c r="N8" s="122">
        <v>3.6</v>
      </c>
      <c r="O8" s="100">
        <v>4.2</v>
      </c>
      <c r="Q8" s="309"/>
      <c r="R8" s="309"/>
      <c r="S8" s="309"/>
    </row>
    <row r="9" spans="1:19">
      <c r="A9" s="66" t="s">
        <v>436</v>
      </c>
      <c r="B9" s="63">
        <v>200</v>
      </c>
      <c r="C9" s="100">
        <f t="shared" si="0"/>
        <v>3.3</v>
      </c>
      <c r="D9" s="100">
        <f t="shared" si="1"/>
        <v>20.3</v>
      </c>
      <c r="E9" s="63">
        <v>50</v>
      </c>
      <c r="F9" s="100">
        <f t="shared" si="3"/>
        <v>3.2</v>
      </c>
      <c r="G9" s="100">
        <f t="shared" si="2"/>
        <v>4</v>
      </c>
      <c r="J9" s="320"/>
      <c r="K9" s="66" t="s">
        <v>436</v>
      </c>
      <c r="L9" s="100">
        <v>3.3</v>
      </c>
      <c r="M9" s="100">
        <v>20.3</v>
      </c>
      <c r="N9" s="122">
        <v>3.2</v>
      </c>
      <c r="O9" s="100">
        <v>4</v>
      </c>
      <c r="Q9" s="78" t="s">
        <v>437</v>
      </c>
    </row>
    <row r="10" spans="1:19" ht="14.25" customHeight="1">
      <c r="A10" s="66" t="s">
        <v>438</v>
      </c>
      <c r="B10" s="63">
        <v>200</v>
      </c>
      <c r="C10" s="100">
        <f t="shared" si="0"/>
        <v>3.3</v>
      </c>
      <c r="D10" s="100">
        <f t="shared" si="1"/>
        <v>12</v>
      </c>
      <c r="E10" s="63">
        <v>50</v>
      </c>
      <c r="F10" s="100">
        <f t="shared" si="3"/>
        <v>3.2</v>
      </c>
      <c r="G10" s="100">
        <f t="shared" si="2"/>
        <v>3.6</v>
      </c>
      <c r="J10" s="320"/>
      <c r="K10" s="66" t="s">
        <v>438</v>
      </c>
      <c r="L10" s="100">
        <v>3.3</v>
      </c>
      <c r="M10" s="100">
        <v>12</v>
      </c>
      <c r="N10" s="122">
        <v>3.2</v>
      </c>
      <c r="O10" s="100">
        <v>3.6</v>
      </c>
      <c r="Q10" s="319" t="s">
        <v>439</v>
      </c>
      <c r="R10" s="319"/>
      <c r="S10" s="319"/>
    </row>
    <row r="11" spans="1:19">
      <c r="A11" s="66" t="s">
        <v>440</v>
      </c>
      <c r="B11" s="63">
        <v>200</v>
      </c>
      <c r="C11" s="100">
        <f t="shared" si="0"/>
        <v>3.8</v>
      </c>
      <c r="D11" s="100">
        <f t="shared" si="1"/>
        <v>151.9</v>
      </c>
      <c r="E11" s="63">
        <v>50</v>
      </c>
      <c r="F11" s="100">
        <f t="shared" si="3"/>
        <v>3.4</v>
      </c>
      <c r="G11" s="100">
        <f t="shared" si="2"/>
        <v>3.9</v>
      </c>
      <c r="J11" s="320"/>
      <c r="K11" s="66" t="s">
        <v>440</v>
      </c>
      <c r="L11" s="100">
        <v>3.8</v>
      </c>
      <c r="M11" s="100">
        <v>151.9</v>
      </c>
      <c r="N11" s="122">
        <v>3.4</v>
      </c>
      <c r="O11" s="100">
        <v>3.9</v>
      </c>
      <c r="Q11" s="319"/>
      <c r="R11" s="319"/>
      <c r="S11" s="319"/>
    </row>
    <row r="12" spans="1:19">
      <c r="A12" s="66" t="s">
        <v>441</v>
      </c>
      <c r="B12" s="63">
        <v>200</v>
      </c>
      <c r="C12" s="100">
        <f t="shared" si="0"/>
        <v>6</v>
      </c>
      <c r="D12" s="100">
        <f t="shared" si="1"/>
        <v>44.8</v>
      </c>
      <c r="E12" s="63">
        <v>50</v>
      </c>
      <c r="F12" s="100">
        <f t="shared" si="3"/>
        <v>6</v>
      </c>
      <c r="G12" s="100">
        <f t="shared" si="2"/>
        <v>13</v>
      </c>
      <c r="J12" s="320"/>
      <c r="K12" s="66" t="s">
        <v>441</v>
      </c>
      <c r="L12" s="100">
        <v>6</v>
      </c>
      <c r="M12" s="100">
        <v>44.8</v>
      </c>
      <c r="N12" s="122">
        <v>6</v>
      </c>
      <c r="O12" s="100">
        <v>13</v>
      </c>
      <c r="Q12" s="319"/>
      <c r="R12" s="319"/>
      <c r="S12" s="319"/>
    </row>
    <row r="13" spans="1:19" ht="14.25" customHeight="1">
      <c r="A13" s="66" t="s">
        <v>442</v>
      </c>
      <c r="B13" s="63">
        <v>200</v>
      </c>
      <c r="C13" s="100">
        <f t="shared" si="0"/>
        <v>4.3</v>
      </c>
      <c r="D13" s="100">
        <f t="shared" si="1"/>
        <v>33.799999999999997</v>
      </c>
      <c r="E13" s="63">
        <v>50</v>
      </c>
      <c r="F13" s="100">
        <f t="shared" si="3"/>
        <v>4.2</v>
      </c>
      <c r="G13" s="100">
        <f t="shared" si="2"/>
        <v>8.1</v>
      </c>
      <c r="J13" s="320"/>
      <c r="K13" s="66" t="s">
        <v>442</v>
      </c>
      <c r="L13" s="100">
        <v>4.3</v>
      </c>
      <c r="M13" s="100">
        <v>33.799999999999997</v>
      </c>
      <c r="N13" s="122">
        <v>4.2</v>
      </c>
      <c r="O13" s="100">
        <v>8.1</v>
      </c>
      <c r="Q13" s="319" t="s">
        <v>443</v>
      </c>
      <c r="R13" s="319"/>
      <c r="S13" s="319"/>
    </row>
    <row r="14" spans="1:19">
      <c r="A14" s="66" t="s">
        <v>444</v>
      </c>
      <c r="B14" s="63">
        <v>200</v>
      </c>
      <c r="C14" s="100">
        <f t="shared" si="0"/>
        <v>5.2</v>
      </c>
      <c r="D14" s="100">
        <f t="shared" si="1"/>
        <v>116.9</v>
      </c>
      <c r="E14" s="63">
        <v>50</v>
      </c>
      <c r="F14" s="100">
        <f t="shared" si="3"/>
        <v>4.4000000000000004</v>
      </c>
      <c r="G14" s="100">
        <f t="shared" si="2"/>
        <v>6.2</v>
      </c>
      <c r="J14" s="320"/>
      <c r="K14" s="66" t="s">
        <v>444</v>
      </c>
      <c r="L14" s="100">
        <v>5.2</v>
      </c>
      <c r="M14" s="100">
        <v>116.9</v>
      </c>
      <c r="N14" s="122">
        <v>4.4000000000000004</v>
      </c>
      <c r="O14" s="100">
        <v>6.2</v>
      </c>
      <c r="Q14" s="319"/>
      <c r="R14" s="319"/>
      <c r="S14" s="319"/>
    </row>
    <row r="15" spans="1:19">
      <c r="A15" s="66" t="s">
        <v>445</v>
      </c>
      <c r="B15" s="63">
        <v>200</v>
      </c>
      <c r="C15" s="100">
        <f t="shared" si="0"/>
        <v>5.6</v>
      </c>
      <c r="D15" s="100">
        <f t="shared" si="1"/>
        <v>88.4</v>
      </c>
      <c r="E15" s="63">
        <v>50</v>
      </c>
      <c r="F15" s="100">
        <f t="shared" si="3"/>
        <v>5.0999999999999996</v>
      </c>
      <c r="G15" s="100">
        <f t="shared" si="2"/>
        <v>15</v>
      </c>
      <c r="J15" s="320"/>
      <c r="K15" s="66" t="s">
        <v>445</v>
      </c>
      <c r="L15" s="100">
        <v>5.6</v>
      </c>
      <c r="M15" s="100">
        <v>88.4</v>
      </c>
      <c r="N15" s="122">
        <v>5.0999999999999996</v>
      </c>
      <c r="O15" s="100">
        <v>15</v>
      </c>
      <c r="Q15" s="319"/>
      <c r="R15" s="319"/>
      <c r="S15" s="319"/>
    </row>
    <row r="16" spans="1:19">
      <c r="A16" s="66" t="s">
        <v>446</v>
      </c>
      <c r="B16" s="63">
        <v>200</v>
      </c>
      <c r="C16" s="100">
        <f t="shared" ref="C16:D18" si="4">L16</f>
        <v>7.7</v>
      </c>
      <c r="D16" s="100">
        <f t="shared" si="4"/>
        <v>70.8</v>
      </c>
      <c r="E16" s="63">
        <v>50</v>
      </c>
      <c r="F16" s="100">
        <f t="shared" ref="F16:G18" si="5">N16</f>
        <v>7.7</v>
      </c>
      <c r="G16" s="100">
        <f t="shared" si="5"/>
        <v>13.2</v>
      </c>
      <c r="J16" s="320"/>
      <c r="K16" s="66" t="s">
        <v>446</v>
      </c>
      <c r="L16" s="100">
        <v>7.7</v>
      </c>
      <c r="M16" s="100">
        <v>70.8</v>
      </c>
      <c r="N16" s="122">
        <v>7.7</v>
      </c>
      <c r="O16" s="100">
        <v>13.2</v>
      </c>
      <c r="Q16" s="319"/>
      <c r="R16" s="319"/>
      <c r="S16" s="319"/>
    </row>
    <row r="17" spans="1:15">
      <c r="A17" s="66" t="s">
        <v>447</v>
      </c>
      <c r="B17" s="63">
        <v>200</v>
      </c>
      <c r="C17" s="100">
        <f t="shared" si="4"/>
        <v>14.5</v>
      </c>
      <c r="D17" s="126">
        <f t="shared" si="4"/>
        <v>247.5</v>
      </c>
      <c r="E17" s="63">
        <v>50</v>
      </c>
      <c r="F17" s="100">
        <f t="shared" si="5"/>
        <v>6.8</v>
      </c>
      <c r="G17" s="100">
        <f t="shared" si="5"/>
        <v>9.4</v>
      </c>
      <c r="J17" s="320"/>
      <c r="K17" s="66" t="s">
        <v>447</v>
      </c>
      <c r="L17" s="100">
        <v>14.5</v>
      </c>
      <c r="M17" s="126">
        <v>247.5</v>
      </c>
      <c r="N17" s="122">
        <v>6.8</v>
      </c>
      <c r="O17" s="100">
        <v>9.4</v>
      </c>
    </row>
    <row r="18" spans="1:15">
      <c r="A18" s="66" t="s">
        <v>448</v>
      </c>
      <c r="B18" s="63">
        <v>200</v>
      </c>
      <c r="C18" s="100">
        <f t="shared" si="4"/>
        <v>5.2</v>
      </c>
      <c r="D18" s="100">
        <f t="shared" si="4"/>
        <v>71.5</v>
      </c>
      <c r="E18" s="63">
        <v>50</v>
      </c>
      <c r="F18" s="100">
        <f t="shared" si="5"/>
        <v>5</v>
      </c>
      <c r="G18" s="100">
        <f t="shared" si="5"/>
        <v>7.6</v>
      </c>
      <c r="J18" s="320"/>
      <c r="K18" s="66" t="s">
        <v>448</v>
      </c>
      <c r="L18" s="100">
        <v>5.2</v>
      </c>
      <c r="M18" s="100">
        <v>71.5</v>
      </c>
      <c r="N18" s="122">
        <v>5</v>
      </c>
      <c r="O18" s="100">
        <v>7.6</v>
      </c>
    </row>
    <row r="19" spans="1:15">
      <c r="J19" s="320"/>
      <c r="K19" s="62" t="s">
        <v>449</v>
      </c>
      <c r="L19" s="101">
        <f>AVERAGE(L7:L18)</f>
        <v>5.5</v>
      </c>
      <c r="M19" s="101">
        <f>MAX(M7:M18)</f>
        <v>247.5</v>
      </c>
      <c r="N19" s="101">
        <f>AVERAGE(N7:N18)</f>
        <v>4.666666666666667</v>
      </c>
      <c r="O19" s="101">
        <f>MAX(O7:O18)</f>
        <v>15</v>
      </c>
    </row>
    <row r="21" spans="1:15" ht="41.45">
      <c r="J21" s="61">
        <f>+A6</f>
        <v>2022</v>
      </c>
      <c r="K21" s="61" t="s">
        <v>431</v>
      </c>
      <c r="L21" s="67" t="s">
        <v>426</v>
      </c>
      <c r="M21" s="67" t="s">
        <v>432</v>
      </c>
      <c r="N21" s="67" t="s">
        <v>429</v>
      </c>
      <c r="O21" s="67" t="s">
        <v>433</v>
      </c>
    </row>
    <row r="22" spans="1:15">
      <c r="J22" s="320" t="s">
        <v>189</v>
      </c>
      <c r="K22" s="66" t="s">
        <v>434</v>
      </c>
      <c r="L22" s="64"/>
      <c r="M22" s="64"/>
      <c r="N22" s="64"/>
      <c r="O22" s="64"/>
    </row>
    <row r="23" spans="1:15">
      <c r="J23" s="320"/>
      <c r="K23" s="66" t="s">
        <v>435</v>
      </c>
      <c r="L23" s="64"/>
      <c r="M23" s="64"/>
      <c r="N23" s="64"/>
      <c r="O23" s="64"/>
    </row>
    <row r="24" spans="1:15">
      <c r="J24" s="320"/>
      <c r="K24" s="66" t="s">
        <v>436</v>
      </c>
      <c r="L24" s="64"/>
      <c r="M24" s="64"/>
      <c r="N24" s="64"/>
      <c r="O24" s="64"/>
    </row>
    <row r="25" spans="1:15">
      <c r="J25" s="320"/>
      <c r="K25" s="66" t="s">
        <v>438</v>
      </c>
      <c r="L25" s="64"/>
      <c r="M25" s="64"/>
      <c r="N25" s="64"/>
      <c r="O25" s="64"/>
    </row>
    <row r="26" spans="1:15">
      <c r="J26" s="320"/>
      <c r="K26" s="66" t="s">
        <v>440</v>
      </c>
      <c r="L26" s="64"/>
      <c r="M26" s="64"/>
      <c r="N26" s="64"/>
      <c r="O26" s="64"/>
    </row>
    <row r="27" spans="1:15">
      <c r="J27" s="320"/>
      <c r="K27" s="66" t="s">
        <v>441</v>
      </c>
      <c r="L27" s="64"/>
      <c r="M27" s="64"/>
      <c r="N27" s="64"/>
      <c r="O27" s="64"/>
    </row>
    <row r="28" spans="1:15">
      <c r="J28" s="320"/>
      <c r="K28" s="66" t="s">
        <v>442</v>
      </c>
      <c r="L28" s="64"/>
      <c r="M28" s="64"/>
      <c r="N28" s="64"/>
      <c r="O28" s="64"/>
    </row>
    <row r="29" spans="1:15">
      <c r="J29" s="320"/>
      <c r="K29" s="66" t="s">
        <v>444</v>
      </c>
      <c r="L29" s="64"/>
      <c r="M29" s="64"/>
      <c r="N29" s="64"/>
      <c r="O29" s="64"/>
    </row>
    <row r="30" spans="1:15">
      <c r="J30" s="320"/>
      <c r="K30" s="66" t="s">
        <v>445</v>
      </c>
      <c r="L30" s="64"/>
      <c r="M30" s="64"/>
      <c r="N30" s="64"/>
      <c r="O30" s="64"/>
    </row>
    <row r="31" spans="1:15">
      <c r="J31" s="320"/>
      <c r="K31" s="66" t="s">
        <v>446</v>
      </c>
      <c r="L31" s="64"/>
      <c r="M31" s="64"/>
      <c r="N31" s="64"/>
      <c r="O31" s="64"/>
    </row>
    <row r="32" spans="1:15">
      <c r="J32" s="320"/>
      <c r="K32" s="66" t="s">
        <v>447</v>
      </c>
      <c r="L32" s="64"/>
      <c r="M32" s="64"/>
      <c r="N32" s="64"/>
      <c r="O32" s="64"/>
    </row>
    <row r="33" spans="1:15">
      <c r="J33" s="320"/>
      <c r="K33" s="66" t="s">
        <v>448</v>
      </c>
      <c r="L33" s="64"/>
      <c r="M33" s="64"/>
      <c r="N33" s="64"/>
      <c r="O33" s="64"/>
    </row>
    <row r="34" spans="1:15">
      <c r="J34" s="320"/>
      <c r="K34" s="62" t="s">
        <v>449</v>
      </c>
      <c r="L34" s="62" t="e">
        <f>AVERAGE(L22:L33)</f>
        <v>#DIV/0!</v>
      </c>
      <c r="M34" s="62">
        <f>MAX(M22:M33)</f>
        <v>0</v>
      </c>
      <c r="N34" s="62" t="e">
        <f>AVERAGE(N22:N33)</f>
        <v>#DIV/0!</v>
      </c>
      <c r="O34" s="62">
        <f>MAX(O22:O33)</f>
        <v>0</v>
      </c>
    </row>
    <row r="36" spans="1:15" ht="41.45">
      <c r="J36" s="61">
        <f>+A6</f>
        <v>2022</v>
      </c>
      <c r="K36" s="61" t="s">
        <v>431</v>
      </c>
      <c r="L36" s="67" t="s">
        <v>426</v>
      </c>
      <c r="M36" s="67" t="s">
        <v>432</v>
      </c>
      <c r="N36" s="67" t="s">
        <v>429</v>
      </c>
      <c r="O36" s="67" t="s">
        <v>433</v>
      </c>
    </row>
    <row r="37" spans="1:15">
      <c r="J37" s="320" t="s">
        <v>190</v>
      </c>
      <c r="K37" s="66" t="s">
        <v>434</v>
      </c>
      <c r="L37" s="64"/>
      <c r="M37" s="64"/>
      <c r="N37" s="64"/>
      <c r="O37" s="64"/>
    </row>
    <row r="38" spans="1:15">
      <c r="J38" s="320"/>
      <c r="K38" s="66" t="s">
        <v>435</v>
      </c>
      <c r="L38" s="64"/>
      <c r="M38" s="64"/>
      <c r="N38" s="64"/>
      <c r="O38" s="64"/>
    </row>
    <row r="39" spans="1:15">
      <c r="J39" s="320"/>
      <c r="K39" s="66" t="s">
        <v>436</v>
      </c>
      <c r="L39" s="64"/>
      <c r="M39" s="64"/>
      <c r="N39" s="64"/>
      <c r="O39" s="64"/>
    </row>
    <row r="40" spans="1:15">
      <c r="J40" s="320"/>
      <c r="K40" s="66" t="s">
        <v>438</v>
      </c>
      <c r="L40" s="64"/>
      <c r="M40" s="64"/>
      <c r="N40" s="64"/>
      <c r="O40" s="64"/>
    </row>
    <row r="41" spans="1:15">
      <c r="J41" s="320"/>
      <c r="K41" s="66" t="s">
        <v>440</v>
      </c>
      <c r="L41" s="64"/>
      <c r="M41" s="64"/>
      <c r="N41" s="64"/>
      <c r="O41" s="64"/>
    </row>
    <row r="42" spans="1:15">
      <c r="J42" s="320"/>
      <c r="K42" s="66" t="s">
        <v>441</v>
      </c>
      <c r="L42" s="64"/>
      <c r="M42" s="64"/>
      <c r="N42" s="64"/>
      <c r="O42" s="64"/>
    </row>
    <row r="43" spans="1:15">
      <c r="J43" s="320"/>
      <c r="K43" s="66" t="s">
        <v>442</v>
      </c>
      <c r="L43" s="64"/>
      <c r="M43" s="64"/>
      <c r="N43" s="64"/>
      <c r="O43" s="64"/>
    </row>
    <row r="44" spans="1:15">
      <c r="J44" s="320"/>
      <c r="K44" s="66" t="s">
        <v>444</v>
      </c>
      <c r="L44" s="64"/>
      <c r="M44" s="64"/>
      <c r="N44" s="64"/>
      <c r="O44" s="64"/>
    </row>
    <row r="45" spans="1:15">
      <c r="J45" s="320"/>
      <c r="K45" s="66" t="s">
        <v>445</v>
      </c>
      <c r="L45" s="64"/>
      <c r="M45" s="64"/>
      <c r="N45" s="64"/>
      <c r="O45" s="64"/>
    </row>
    <row r="46" spans="1:15">
      <c r="J46" s="320"/>
      <c r="K46" s="66" t="s">
        <v>446</v>
      </c>
      <c r="L46" s="64"/>
      <c r="M46" s="64"/>
      <c r="N46" s="64"/>
      <c r="O46" s="64"/>
    </row>
    <row r="47" spans="1:15">
      <c r="J47" s="320"/>
      <c r="K47" s="66" t="s">
        <v>447</v>
      </c>
      <c r="L47" s="64"/>
      <c r="M47" s="64"/>
      <c r="N47" s="64"/>
      <c r="O47" s="64"/>
    </row>
    <row r="48" spans="1:15">
      <c r="A48" s="332" t="s">
        <v>326</v>
      </c>
      <c r="B48" s="333"/>
      <c r="C48" s="333"/>
      <c r="D48" s="333"/>
      <c r="E48" s="333"/>
      <c r="F48" s="333"/>
      <c r="G48" s="334"/>
      <c r="J48" s="320"/>
      <c r="K48" s="66" t="s">
        <v>448</v>
      </c>
      <c r="L48" s="64"/>
      <c r="M48" s="64"/>
      <c r="N48" s="64"/>
      <c r="O48" s="64"/>
    </row>
    <row r="49" spans="1:15">
      <c r="A49" s="335"/>
      <c r="B49" s="336"/>
      <c r="C49" s="336"/>
      <c r="D49" s="336"/>
      <c r="E49" s="336"/>
      <c r="F49" s="336"/>
      <c r="G49" s="337"/>
      <c r="J49" s="320"/>
      <c r="K49" s="62" t="s">
        <v>449</v>
      </c>
      <c r="L49" s="62" t="e">
        <f>AVERAGE(L37:L48)</f>
        <v>#DIV/0!</v>
      </c>
      <c r="M49" s="62">
        <f>MAX(M37:M48)</f>
        <v>0</v>
      </c>
      <c r="N49" s="62" t="e">
        <f>AVERAGE(N37:N48)</f>
        <v>#DIV/0!</v>
      </c>
      <c r="O49" s="62">
        <f>MAX(O37:O48)</f>
        <v>0</v>
      </c>
    </row>
    <row r="50" spans="1:15">
      <c r="A50" s="338"/>
      <c r="B50" s="339"/>
      <c r="C50" s="339"/>
      <c r="D50" s="339"/>
      <c r="E50" s="339"/>
      <c r="F50" s="339"/>
      <c r="G50" s="340"/>
    </row>
    <row r="51" spans="1:15" ht="41.45">
      <c r="A51" s="338"/>
      <c r="B51" s="339"/>
      <c r="C51" s="339"/>
      <c r="D51" s="339"/>
      <c r="E51" s="339"/>
      <c r="F51" s="339"/>
      <c r="G51" s="340"/>
      <c r="J51" s="61">
        <f>+A6</f>
        <v>2022</v>
      </c>
      <c r="K51" s="61" t="s">
        <v>431</v>
      </c>
      <c r="L51" s="67" t="s">
        <v>426</v>
      </c>
      <c r="M51" s="67" t="s">
        <v>432</v>
      </c>
      <c r="N51" s="67" t="s">
        <v>429</v>
      </c>
      <c r="O51" s="67" t="s">
        <v>433</v>
      </c>
    </row>
    <row r="52" spans="1:15">
      <c r="A52" s="341"/>
      <c r="B52" s="342"/>
      <c r="C52" s="342"/>
      <c r="D52" s="342"/>
      <c r="E52" s="342"/>
      <c r="F52" s="342"/>
      <c r="G52" s="343"/>
      <c r="J52" s="320" t="s">
        <v>191</v>
      </c>
      <c r="K52" s="66" t="s">
        <v>434</v>
      </c>
      <c r="L52" s="64"/>
      <c r="M52" s="64"/>
      <c r="N52" s="64"/>
      <c r="O52" s="64"/>
    </row>
    <row r="53" spans="1:15">
      <c r="J53" s="320"/>
      <c r="K53" s="66" t="s">
        <v>435</v>
      </c>
      <c r="L53" s="64"/>
      <c r="M53" s="64"/>
      <c r="N53" s="64"/>
      <c r="O53" s="64"/>
    </row>
    <row r="54" spans="1:15">
      <c r="J54" s="320"/>
      <c r="K54" s="66" t="s">
        <v>436</v>
      </c>
      <c r="L54" s="64"/>
      <c r="M54" s="64"/>
      <c r="N54" s="64"/>
      <c r="O54" s="64"/>
    </row>
    <row r="55" spans="1:15">
      <c r="J55" s="320"/>
      <c r="K55" s="66" t="s">
        <v>438</v>
      </c>
      <c r="L55" s="64"/>
      <c r="M55" s="64"/>
      <c r="N55" s="64"/>
      <c r="O55" s="64"/>
    </row>
    <row r="56" spans="1:15">
      <c r="J56" s="320"/>
      <c r="K56" s="66" t="s">
        <v>440</v>
      </c>
      <c r="L56" s="64"/>
      <c r="M56" s="64"/>
      <c r="N56" s="64"/>
      <c r="O56" s="64"/>
    </row>
    <row r="57" spans="1:15">
      <c r="J57" s="320"/>
      <c r="K57" s="66" t="s">
        <v>441</v>
      </c>
      <c r="L57" s="64"/>
      <c r="M57" s="64"/>
      <c r="N57" s="64"/>
      <c r="O57" s="64"/>
    </row>
    <row r="58" spans="1:15">
      <c r="J58" s="320"/>
      <c r="K58" s="66" t="s">
        <v>442</v>
      </c>
      <c r="L58" s="64"/>
      <c r="M58" s="64"/>
      <c r="N58" s="64"/>
      <c r="O58" s="64"/>
    </row>
    <row r="59" spans="1:15">
      <c r="J59" s="320"/>
      <c r="K59" s="66" t="s">
        <v>444</v>
      </c>
      <c r="L59" s="64"/>
      <c r="M59" s="64"/>
      <c r="N59" s="64"/>
      <c r="O59" s="64"/>
    </row>
    <row r="60" spans="1:15">
      <c r="J60" s="320"/>
      <c r="K60" s="66" t="s">
        <v>445</v>
      </c>
      <c r="L60" s="64"/>
      <c r="M60" s="64"/>
      <c r="N60" s="64"/>
      <c r="O60" s="64"/>
    </row>
    <row r="61" spans="1:15">
      <c r="J61" s="320"/>
      <c r="K61" s="66" t="s">
        <v>446</v>
      </c>
      <c r="L61" s="64"/>
      <c r="M61" s="64"/>
      <c r="N61" s="64"/>
      <c r="O61" s="64"/>
    </row>
    <row r="62" spans="1:15">
      <c r="J62" s="320"/>
      <c r="K62" s="66" t="s">
        <v>447</v>
      </c>
      <c r="L62" s="64"/>
      <c r="M62" s="64"/>
      <c r="N62" s="64"/>
      <c r="O62" s="64"/>
    </row>
    <row r="63" spans="1:15">
      <c r="J63" s="320"/>
      <c r="K63" s="66" t="s">
        <v>448</v>
      </c>
      <c r="L63" s="64"/>
      <c r="M63" s="64"/>
      <c r="N63" s="64"/>
      <c r="O63" s="64"/>
    </row>
    <row r="64" spans="1:15">
      <c r="J64" s="320"/>
      <c r="K64" s="62" t="s">
        <v>449</v>
      </c>
      <c r="L64" s="62" t="e">
        <f>AVERAGE(L52:L63)</f>
        <v>#DIV/0!</v>
      </c>
      <c r="M64" s="62">
        <f>MAX(M52:M63)</f>
        <v>0</v>
      </c>
      <c r="N64" s="62" t="e">
        <f>AVERAGE(N52:N63)</f>
        <v>#DIV/0!</v>
      </c>
      <c r="O64" s="62">
        <f>MAX(O52:O63)</f>
        <v>0</v>
      </c>
    </row>
    <row r="66" spans="10:15" ht="41.45">
      <c r="J66" s="61">
        <f>+A6</f>
        <v>2022</v>
      </c>
      <c r="K66" s="61" t="s">
        <v>431</v>
      </c>
      <c r="L66" s="67" t="s">
        <v>426</v>
      </c>
      <c r="M66" s="67" t="s">
        <v>432</v>
      </c>
      <c r="N66" s="67" t="s">
        <v>429</v>
      </c>
      <c r="O66" s="67" t="s">
        <v>433</v>
      </c>
    </row>
    <row r="67" spans="10:15">
      <c r="J67" s="320" t="s">
        <v>192</v>
      </c>
      <c r="K67" s="66" t="s">
        <v>434</v>
      </c>
      <c r="L67" s="64"/>
      <c r="M67" s="64"/>
      <c r="N67" s="64"/>
      <c r="O67" s="64"/>
    </row>
    <row r="68" spans="10:15">
      <c r="J68" s="320"/>
      <c r="K68" s="66" t="s">
        <v>435</v>
      </c>
      <c r="L68" s="64"/>
      <c r="M68" s="64"/>
      <c r="N68" s="64"/>
      <c r="O68" s="64"/>
    </row>
    <row r="69" spans="10:15">
      <c r="J69" s="320"/>
      <c r="K69" s="66" t="s">
        <v>436</v>
      </c>
      <c r="L69" s="64"/>
      <c r="M69" s="64"/>
      <c r="N69" s="64"/>
      <c r="O69" s="64"/>
    </row>
    <row r="70" spans="10:15">
      <c r="J70" s="320"/>
      <c r="K70" s="66" t="s">
        <v>438</v>
      </c>
      <c r="L70" s="64"/>
      <c r="M70" s="64"/>
      <c r="N70" s="64"/>
      <c r="O70" s="64"/>
    </row>
    <row r="71" spans="10:15">
      <c r="J71" s="320"/>
      <c r="K71" s="66" t="s">
        <v>440</v>
      </c>
      <c r="L71" s="64"/>
      <c r="M71" s="64"/>
      <c r="N71" s="64"/>
      <c r="O71" s="64"/>
    </row>
    <row r="72" spans="10:15">
      <c r="J72" s="320"/>
      <c r="K72" s="66" t="s">
        <v>441</v>
      </c>
      <c r="L72" s="64"/>
      <c r="M72" s="64"/>
      <c r="N72" s="64"/>
      <c r="O72" s="64"/>
    </row>
    <row r="73" spans="10:15">
      <c r="J73" s="320"/>
      <c r="K73" s="66" t="s">
        <v>442</v>
      </c>
      <c r="L73" s="64"/>
      <c r="M73" s="64"/>
      <c r="N73" s="64"/>
      <c r="O73" s="64"/>
    </row>
    <row r="74" spans="10:15">
      <c r="J74" s="320"/>
      <c r="K74" s="66" t="s">
        <v>444</v>
      </c>
      <c r="L74" s="64"/>
      <c r="M74" s="64"/>
      <c r="N74" s="64"/>
      <c r="O74" s="64"/>
    </row>
    <row r="75" spans="10:15">
      <c r="J75" s="320"/>
      <c r="K75" s="66" t="s">
        <v>445</v>
      </c>
      <c r="L75" s="64"/>
      <c r="M75" s="64"/>
      <c r="N75" s="64"/>
      <c r="O75" s="64"/>
    </row>
    <row r="76" spans="10:15">
      <c r="J76" s="320"/>
      <c r="K76" s="66" t="s">
        <v>446</v>
      </c>
      <c r="L76" s="64"/>
      <c r="M76" s="64"/>
      <c r="N76" s="64"/>
      <c r="O76" s="64"/>
    </row>
    <row r="77" spans="10:15">
      <c r="J77" s="320"/>
      <c r="K77" s="66" t="s">
        <v>447</v>
      </c>
      <c r="L77" s="64"/>
      <c r="M77" s="64"/>
      <c r="N77" s="64"/>
      <c r="O77" s="64"/>
    </row>
    <row r="78" spans="10:15">
      <c r="J78" s="320"/>
      <c r="K78" s="66" t="s">
        <v>448</v>
      </c>
      <c r="L78" s="64"/>
      <c r="M78" s="64"/>
      <c r="N78" s="64"/>
      <c r="O78" s="64"/>
    </row>
    <row r="79" spans="10:15">
      <c r="J79" s="320"/>
      <c r="K79" s="62" t="s">
        <v>449</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FF0000"/>
    <pageSetUpPr fitToPage="1"/>
  </sheetPr>
  <dimension ref="A1:S79"/>
  <sheetViews>
    <sheetView topLeftCell="A50" workbookViewId="0">
      <selection activeCell="J53" sqref="J53"/>
    </sheetView>
  </sheetViews>
  <sheetFormatPr defaultRowHeight="13.9"/>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57031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2" t="str">
        <f>+'Cover Page'!$B$29</f>
        <v>Annual Performance Report 2022</v>
      </c>
      <c r="B1" s="92"/>
      <c r="C1" s="92"/>
      <c r="D1" s="92"/>
      <c r="E1" s="92" t="str">
        <f>+'Cover Page'!$B$33</f>
        <v>Baddesley EfW Facility</v>
      </c>
      <c r="F1" s="92"/>
    </row>
    <row r="3" spans="1:19" ht="14.45">
      <c r="A3" s="60" t="s">
        <v>453</v>
      </c>
      <c r="D3" s="76" t="s">
        <v>418</v>
      </c>
      <c r="G3" s="80" t="s">
        <v>419</v>
      </c>
      <c r="J3" s="9" t="str">
        <f>+A3</f>
        <v>Monitoring of Oxides of Nitrogen emissions</v>
      </c>
      <c r="L3" s="9"/>
      <c r="N3" s="9" t="s">
        <v>420</v>
      </c>
      <c r="Q3" s="79" t="s">
        <v>3</v>
      </c>
      <c r="R3" s="74"/>
      <c r="S3" s="74"/>
    </row>
    <row r="4" spans="1:19" ht="13.9" customHeight="1">
      <c r="Q4" s="309" t="s">
        <v>421</v>
      </c>
      <c r="R4" s="309"/>
      <c r="S4" s="309"/>
    </row>
    <row r="5" spans="1:19" ht="16.149999999999999">
      <c r="A5" s="68" t="s">
        <v>422</v>
      </c>
      <c r="B5" s="322" t="s">
        <v>423</v>
      </c>
      <c r="C5" s="322"/>
      <c r="D5" s="322"/>
      <c r="E5" s="322" t="s">
        <v>424</v>
      </c>
      <c r="F5" s="322"/>
      <c r="G5" s="322"/>
      <c r="J5" s="321"/>
      <c r="K5" s="321"/>
      <c r="L5" s="321"/>
      <c r="M5" s="321"/>
      <c r="N5" s="321"/>
      <c r="O5" s="321"/>
      <c r="Q5" s="309"/>
      <c r="R5" s="309"/>
      <c r="S5" s="309"/>
    </row>
    <row r="6" spans="1:19" s="58" customFormat="1" ht="37.5" customHeight="1">
      <c r="A6" s="65">
        <f>+'Cover Page'!C39</f>
        <v>2022</v>
      </c>
      <c r="B6" s="55" t="s">
        <v>454</v>
      </c>
      <c r="C6" s="55" t="s">
        <v>426</v>
      </c>
      <c r="D6" s="55" t="s">
        <v>427</v>
      </c>
      <c r="E6" s="55" t="s">
        <v>455</v>
      </c>
      <c r="F6" s="55" t="s">
        <v>429</v>
      </c>
      <c r="G6" s="55" t="s">
        <v>430</v>
      </c>
      <c r="H6" s="59"/>
      <c r="J6" s="61">
        <f>+A6</f>
        <v>2022</v>
      </c>
      <c r="K6" s="61" t="s">
        <v>431</v>
      </c>
      <c r="L6" s="67" t="s">
        <v>426</v>
      </c>
      <c r="M6" s="67" t="s">
        <v>432</v>
      </c>
      <c r="N6" s="67" t="s">
        <v>429</v>
      </c>
      <c r="O6" s="67" t="s">
        <v>433</v>
      </c>
      <c r="Q6" s="309"/>
      <c r="R6" s="309"/>
      <c r="S6" s="309"/>
    </row>
    <row r="7" spans="1:19">
      <c r="A7" s="66" t="s">
        <v>434</v>
      </c>
      <c r="B7" s="63">
        <v>240</v>
      </c>
      <c r="C7" s="100">
        <f t="shared" ref="C7:C15" si="0">L7</f>
        <v>85.3</v>
      </c>
      <c r="D7" s="126">
        <f t="shared" ref="D7:D15" si="1">M7</f>
        <v>284.60000000000002</v>
      </c>
      <c r="E7" s="63">
        <v>120</v>
      </c>
      <c r="F7" s="100">
        <f t="shared" ref="F7:F15" si="2">N7</f>
        <v>84.9</v>
      </c>
      <c r="G7" s="100">
        <f t="shared" ref="G7:G15" si="3">O7</f>
        <v>90</v>
      </c>
      <c r="J7" s="320" t="s">
        <v>188</v>
      </c>
      <c r="K7" s="66" t="s">
        <v>434</v>
      </c>
      <c r="L7" s="100">
        <v>85.3</v>
      </c>
      <c r="M7" s="100">
        <v>284.60000000000002</v>
      </c>
      <c r="N7" s="102">
        <v>84.9</v>
      </c>
      <c r="O7" s="100">
        <v>90</v>
      </c>
      <c r="Q7" s="309"/>
      <c r="R7" s="309"/>
      <c r="S7" s="309"/>
    </row>
    <row r="8" spans="1:19">
      <c r="A8" s="66" t="s">
        <v>435</v>
      </c>
      <c r="B8" s="63">
        <v>240</v>
      </c>
      <c r="C8" s="100">
        <f t="shared" si="0"/>
        <v>84.6</v>
      </c>
      <c r="D8" s="100">
        <f t="shared" si="1"/>
        <v>109</v>
      </c>
      <c r="E8" s="63">
        <v>120</v>
      </c>
      <c r="F8" s="100">
        <f t="shared" si="2"/>
        <v>85</v>
      </c>
      <c r="G8" s="100">
        <f t="shared" si="3"/>
        <v>87</v>
      </c>
      <c r="J8" s="320"/>
      <c r="K8" s="66" t="s">
        <v>435</v>
      </c>
      <c r="L8" s="100">
        <v>84.6</v>
      </c>
      <c r="M8" s="100">
        <v>109</v>
      </c>
      <c r="N8" s="102">
        <v>85</v>
      </c>
      <c r="O8" s="100">
        <v>87</v>
      </c>
      <c r="Q8" s="309"/>
      <c r="R8" s="309"/>
      <c r="S8" s="309"/>
    </row>
    <row r="9" spans="1:19">
      <c r="A9" s="66" t="s">
        <v>436</v>
      </c>
      <c r="B9" s="63">
        <v>240</v>
      </c>
      <c r="C9" s="100">
        <f t="shared" si="0"/>
        <v>84.4</v>
      </c>
      <c r="D9" s="100">
        <f t="shared" si="1"/>
        <v>110.6</v>
      </c>
      <c r="E9" s="63">
        <v>120</v>
      </c>
      <c r="F9" s="100">
        <f t="shared" si="2"/>
        <v>84.5</v>
      </c>
      <c r="G9" s="100">
        <f t="shared" si="3"/>
        <v>88.6</v>
      </c>
      <c r="J9" s="320"/>
      <c r="K9" s="66" t="s">
        <v>436</v>
      </c>
      <c r="L9" s="100">
        <v>84.4</v>
      </c>
      <c r="M9" s="100">
        <v>110.6</v>
      </c>
      <c r="N9" s="102">
        <v>84.5</v>
      </c>
      <c r="O9" s="100">
        <v>88.6</v>
      </c>
      <c r="Q9" s="78" t="s">
        <v>437</v>
      </c>
    </row>
    <row r="10" spans="1:19" ht="14.25" customHeight="1">
      <c r="A10" s="66" t="s">
        <v>438</v>
      </c>
      <c r="B10" s="63">
        <v>240</v>
      </c>
      <c r="C10" s="100">
        <f t="shared" si="0"/>
        <v>81.099999999999994</v>
      </c>
      <c r="D10" s="100">
        <f t="shared" si="1"/>
        <v>111.9</v>
      </c>
      <c r="E10" s="63">
        <v>120</v>
      </c>
      <c r="F10" s="100">
        <f t="shared" si="2"/>
        <v>81</v>
      </c>
      <c r="G10" s="100">
        <f t="shared" si="3"/>
        <v>83.2</v>
      </c>
      <c r="J10" s="320"/>
      <c r="K10" s="66" t="s">
        <v>438</v>
      </c>
      <c r="L10" s="100">
        <v>81.099999999999994</v>
      </c>
      <c r="M10" s="100">
        <v>111.9</v>
      </c>
      <c r="N10" s="102">
        <v>81</v>
      </c>
      <c r="O10" s="100">
        <v>83.2</v>
      </c>
      <c r="Q10" s="319" t="s">
        <v>439</v>
      </c>
      <c r="R10" s="319"/>
      <c r="S10" s="319"/>
    </row>
    <row r="11" spans="1:19">
      <c r="A11" s="66" t="s">
        <v>440</v>
      </c>
      <c r="B11" s="63">
        <v>240</v>
      </c>
      <c r="C11" s="100">
        <f t="shared" si="0"/>
        <v>83.3</v>
      </c>
      <c r="D11" s="100">
        <f t="shared" si="1"/>
        <v>186.8</v>
      </c>
      <c r="E11" s="63">
        <v>120</v>
      </c>
      <c r="F11" s="100">
        <f t="shared" si="2"/>
        <v>83</v>
      </c>
      <c r="G11" s="100">
        <f t="shared" si="3"/>
        <v>85.2</v>
      </c>
      <c r="J11" s="320"/>
      <c r="K11" s="66" t="s">
        <v>440</v>
      </c>
      <c r="L11" s="100">
        <v>83.3</v>
      </c>
      <c r="M11" s="100">
        <v>186.8</v>
      </c>
      <c r="N11" s="102">
        <v>83</v>
      </c>
      <c r="O11" s="100">
        <v>85.2</v>
      </c>
      <c r="Q11" s="319"/>
      <c r="R11" s="319"/>
      <c r="S11" s="319"/>
    </row>
    <row r="12" spans="1:19">
      <c r="A12" s="66" t="s">
        <v>441</v>
      </c>
      <c r="B12" s="63">
        <v>240</v>
      </c>
      <c r="C12" s="100">
        <f t="shared" si="0"/>
        <v>80.7</v>
      </c>
      <c r="D12" s="100">
        <f t="shared" si="1"/>
        <v>134.9</v>
      </c>
      <c r="E12" s="63">
        <v>120</v>
      </c>
      <c r="F12" s="100">
        <f t="shared" si="2"/>
        <v>79.8</v>
      </c>
      <c r="G12" s="100">
        <f t="shared" si="3"/>
        <v>85.8</v>
      </c>
      <c r="J12" s="320"/>
      <c r="K12" s="66" t="s">
        <v>441</v>
      </c>
      <c r="L12" s="100">
        <v>80.7</v>
      </c>
      <c r="M12" s="100">
        <v>134.9</v>
      </c>
      <c r="N12" s="102">
        <v>79.8</v>
      </c>
      <c r="O12" s="100">
        <v>85.8</v>
      </c>
      <c r="Q12" s="319"/>
      <c r="R12" s="319"/>
      <c r="S12" s="319"/>
    </row>
    <row r="13" spans="1:19" ht="14.25" customHeight="1">
      <c r="A13" s="66" t="s">
        <v>442</v>
      </c>
      <c r="B13" s="63">
        <v>240</v>
      </c>
      <c r="C13" s="100">
        <f t="shared" si="0"/>
        <v>86</v>
      </c>
      <c r="D13" s="100">
        <f t="shared" si="1"/>
        <v>129.6</v>
      </c>
      <c r="E13" s="63">
        <v>120</v>
      </c>
      <c r="F13" s="100">
        <f t="shared" si="2"/>
        <v>85</v>
      </c>
      <c r="G13" s="100">
        <f t="shared" si="3"/>
        <v>88.3</v>
      </c>
      <c r="J13" s="320"/>
      <c r="K13" s="66" t="s">
        <v>442</v>
      </c>
      <c r="L13" s="100">
        <v>86</v>
      </c>
      <c r="M13" s="100">
        <v>129.6</v>
      </c>
      <c r="N13" s="102">
        <v>85</v>
      </c>
      <c r="O13" s="100">
        <v>88.3</v>
      </c>
      <c r="Q13" s="319" t="s">
        <v>443</v>
      </c>
      <c r="R13" s="319"/>
      <c r="S13" s="319"/>
    </row>
    <row r="14" spans="1:19">
      <c r="A14" s="66" t="s">
        <v>444</v>
      </c>
      <c r="B14" s="63">
        <v>240</v>
      </c>
      <c r="C14" s="100">
        <f t="shared" si="0"/>
        <v>82.8</v>
      </c>
      <c r="D14" s="100">
        <f t="shared" si="1"/>
        <v>146.19999999999999</v>
      </c>
      <c r="E14" s="63">
        <v>120</v>
      </c>
      <c r="F14" s="100">
        <f t="shared" si="2"/>
        <v>82.7</v>
      </c>
      <c r="G14" s="100">
        <f t="shared" si="3"/>
        <v>84.4</v>
      </c>
      <c r="J14" s="320"/>
      <c r="K14" s="66" t="s">
        <v>444</v>
      </c>
      <c r="L14" s="100">
        <v>82.8</v>
      </c>
      <c r="M14" s="100">
        <v>146.19999999999999</v>
      </c>
      <c r="N14" s="102">
        <v>82.7</v>
      </c>
      <c r="O14" s="100">
        <v>84.4</v>
      </c>
      <c r="Q14" s="319"/>
      <c r="R14" s="319"/>
      <c r="S14" s="319"/>
    </row>
    <row r="15" spans="1:19">
      <c r="A15" s="66" t="s">
        <v>445</v>
      </c>
      <c r="B15" s="63">
        <v>240</v>
      </c>
      <c r="C15" s="100">
        <f t="shared" si="0"/>
        <v>81.3</v>
      </c>
      <c r="D15" s="100">
        <f t="shared" si="1"/>
        <v>215.3</v>
      </c>
      <c r="E15" s="63">
        <v>120</v>
      </c>
      <c r="F15" s="100">
        <f t="shared" si="2"/>
        <v>81.599999999999994</v>
      </c>
      <c r="G15" s="100">
        <f t="shared" si="3"/>
        <v>83.9</v>
      </c>
      <c r="J15" s="320"/>
      <c r="K15" s="66" t="s">
        <v>445</v>
      </c>
      <c r="L15" s="100">
        <v>81.3</v>
      </c>
      <c r="M15" s="100">
        <v>215.3</v>
      </c>
      <c r="N15" s="102">
        <v>81.599999999999994</v>
      </c>
      <c r="O15" s="100">
        <v>83.9</v>
      </c>
      <c r="Q15" s="319"/>
      <c r="R15" s="319"/>
      <c r="S15" s="319"/>
    </row>
    <row r="16" spans="1:19">
      <c r="A16" s="66" t="s">
        <v>446</v>
      </c>
      <c r="B16" s="63">
        <v>240</v>
      </c>
      <c r="C16" s="100">
        <f>L16</f>
        <v>77.3</v>
      </c>
      <c r="D16" s="100">
        <f>M16</f>
        <v>103.6</v>
      </c>
      <c r="E16" s="63">
        <v>120</v>
      </c>
      <c r="F16" s="100">
        <f>N16</f>
        <v>79.2</v>
      </c>
      <c r="G16" s="100">
        <f>O16</f>
        <v>81.5</v>
      </c>
      <c r="J16" s="320"/>
      <c r="K16" s="66" t="s">
        <v>446</v>
      </c>
      <c r="L16" s="100">
        <v>77.3</v>
      </c>
      <c r="M16" s="100">
        <v>103.6</v>
      </c>
      <c r="N16" s="102">
        <v>79.2</v>
      </c>
      <c r="O16" s="100">
        <v>81.5</v>
      </c>
      <c r="Q16" s="319"/>
      <c r="R16" s="319"/>
      <c r="S16" s="319"/>
    </row>
    <row r="17" spans="1:15">
      <c r="A17" s="66" t="s">
        <v>447</v>
      </c>
      <c r="B17" s="63">
        <v>240</v>
      </c>
      <c r="C17" s="100">
        <f t="shared" ref="C17:C18" si="4">L17</f>
        <v>83.7</v>
      </c>
      <c r="D17" s="100">
        <f t="shared" ref="D17:D18" si="5">M17</f>
        <v>236.6</v>
      </c>
      <c r="E17" s="63">
        <v>120</v>
      </c>
      <c r="F17" s="100">
        <f t="shared" ref="F17:F18" si="6">N17</f>
        <v>84.4</v>
      </c>
      <c r="G17" s="100">
        <f t="shared" ref="G17:G18" si="7">O17</f>
        <v>85.3</v>
      </c>
      <c r="J17" s="320"/>
      <c r="K17" s="66" t="s">
        <v>447</v>
      </c>
      <c r="L17" s="100">
        <v>83.7</v>
      </c>
      <c r="M17" s="100">
        <v>236.6</v>
      </c>
      <c r="N17" s="102">
        <v>84.4</v>
      </c>
      <c r="O17" s="100">
        <v>85.3</v>
      </c>
    </row>
    <row r="18" spans="1:15">
      <c r="A18" s="66" t="s">
        <v>448</v>
      </c>
      <c r="B18" s="63">
        <v>240</v>
      </c>
      <c r="C18" s="100">
        <f t="shared" si="4"/>
        <v>83.9</v>
      </c>
      <c r="D18" s="126">
        <f t="shared" si="5"/>
        <v>258.8</v>
      </c>
      <c r="E18" s="63">
        <v>120</v>
      </c>
      <c r="F18" s="100">
        <f t="shared" si="6"/>
        <v>83.5</v>
      </c>
      <c r="G18" s="100">
        <f t="shared" si="7"/>
        <v>85.6</v>
      </c>
      <c r="J18" s="320"/>
      <c r="K18" s="66" t="s">
        <v>448</v>
      </c>
      <c r="L18" s="100">
        <v>83.9</v>
      </c>
      <c r="M18" s="100">
        <v>258.8</v>
      </c>
      <c r="N18" s="102">
        <v>83.5</v>
      </c>
      <c r="O18" s="100">
        <v>85.6</v>
      </c>
    </row>
    <row r="19" spans="1:15">
      <c r="J19" s="320"/>
      <c r="K19" s="62" t="s">
        <v>449</v>
      </c>
      <c r="L19" s="101">
        <f>AVERAGE(L7:L18)</f>
        <v>82.86666666666666</v>
      </c>
      <c r="M19" s="101">
        <f>MAX(M7:M18)</f>
        <v>284.60000000000002</v>
      </c>
      <c r="N19" s="101">
        <f>AVERAGE(N7:N18)</f>
        <v>82.88333333333334</v>
      </c>
      <c r="O19" s="101">
        <f>MAX(O7:O18)</f>
        <v>90</v>
      </c>
    </row>
    <row r="21" spans="1:15" ht="41.45">
      <c r="J21" s="61">
        <f>+A6</f>
        <v>2022</v>
      </c>
      <c r="K21" s="61" t="s">
        <v>431</v>
      </c>
      <c r="L21" s="67" t="s">
        <v>426</v>
      </c>
      <c r="M21" s="67" t="s">
        <v>432</v>
      </c>
      <c r="N21" s="67" t="s">
        <v>429</v>
      </c>
      <c r="O21" s="67" t="s">
        <v>433</v>
      </c>
    </row>
    <row r="22" spans="1:15">
      <c r="J22" s="320" t="s">
        <v>189</v>
      </c>
      <c r="K22" s="66" t="s">
        <v>434</v>
      </c>
      <c r="L22" s="64"/>
      <c r="M22" s="64"/>
      <c r="N22" s="64"/>
      <c r="O22" s="64"/>
    </row>
    <row r="23" spans="1:15">
      <c r="J23" s="320"/>
      <c r="K23" s="66" t="s">
        <v>435</v>
      </c>
      <c r="L23" s="64"/>
      <c r="M23" s="64"/>
      <c r="N23" s="64"/>
      <c r="O23" s="64"/>
    </row>
    <row r="24" spans="1:15">
      <c r="J24" s="320"/>
      <c r="K24" s="66" t="s">
        <v>436</v>
      </c>
      <c r="L24" s="64"/>
      <c r="M24" s="64"/>
      <c r="N24" s="64"/>
      <c r="O24" s="64"/>
    </row>
    <row r="25" spans="1:15">
      <c r="J25" s="320"/>
      <c r="K25" s="66" t="s">
        <v>438</v>
      </c>
      <c r="L25" s="64"/>
      <c r="M25" s="64"/>
      <c r="N25" s="64"/>
      <c r="O25" s="64"/>
    </row>
    <row r="26" spans="1:15">
      <c r="J26" s="320"/>
      <c r="K26" s="66" t="s">
        <v>440</v>
      </c>
      <c r="L26" s="64"/>
      <c r="M26" s="64"/>
      <c r="N26" s="64"/>
      <c r="O26" s="64"/>
    </row>
    <row r="27" spans="1:15">
      <c r="J27" s="320"/>
      <c r="K27" s="66" t="s">
        <v>441</v>
      </c>
      <c r="L27" s="64"/>
      <c r="M27" s="64"/>
      <c r="N27" s="64"/>
      <c r="O27" s="64"/>
    </row>
    <row r="28" spans="1:15">
      <c r="J28" s="320"/>
      <c r="K28" s="66" t="s">
        <v>442</v>
      </c>
      <c r="L28" s="64"/>
      <c r="M28" s="64"/>
      <c r="N28" s="64"/>
      <c r="O28" s="64"/>
    </row>
    <row r="29" spans="1:15">
      <c r="J29" s="320"/>
      <c r="K29" s="66" t="s">
        <v>444</v>
      </c>
      <c r="L29" s="64"/>
      <c r="M29" s="64"/>
      <c r="N29" s="64"/>
      <c r="O29" s="64"/>
    </row>
    <row r="30" spans="1:15">
      <c r="J30" s="320"/>
      <c r="K30" s="66" t="s">
        <v>445</v>
      </c>
      <c r="L30" s="64"/>
      <c r="M30" s="64"/>
      <c r="N30" s="64"/>
      <c r="O30" s="64"/>
    </row>
    <row r="31" spans="1:15">
      <c r="J31" s="320"/>
      <c r="K31" s="66" t="s">
        <v>446</v>
      </c>
      <c r="L31" s="64"/>
      <c r="M31" s="64"/>
      <c r="N31" s="64"/>
      <c r="O31" s="64"/>
    </row>
    <row r="32" spans="1:15">
      <c r="J32" s="320"/>
      <c r="K32" s="66" t="s">
        <v>447</v>
      </c>
      <c r="L32" s="64"/>
      <c r="M32" s="64"/>
      <c r="N32" s="64"/>
      <c r="O32" s="64"/>
    </row>
    <row r="33" spans="1:15">
      <c r="J33" s="320"/>
      <c r="K33" s="66" t="s">
        <v>448</v>
      </c>
      <c r="L33" s="64"/>
      <c r="M33" s="64"/>
      <c r="N33" s="64"/>
      <c r="O33" s="64"/>
    </row>
    <row r="34" spans="1:15">
      <c r="J34" s="320"/>
      <c r="K34" s="62" t="s">
        <v>449</v>
      </c>
      <c r="L34" s="62" t="e">
        <f>AVERAGE(L22:L33)</f>
        <v>#DIV/0!</v>
      </c>
      <c r="M34" s="62">
        <f>MAX(M22:M33)</f>
        <v>0</v>
      </c>
      <c r="N34" s="62" t="e">
        <f>AVERAGE(N22:N33)</f>
        <v>#DIV/0!</v>
      </c>
      <c r="O34" s="62">
        <f>MAX(O22:O33)</f>
        <v>0</v>
      </c>
    </row>
    <row r="36" spans="1:15" ht="41.45">
      <c r="J36" s="61">
        <f>+A6</f>
        <v>2022</v>
      </c>
      <c r="K36" s="61" t="s">
        <v>431</v>
      </c>
      <c r="L36" s="67" t="s">
        <v>426</v>
      </c>
      <c r="M36" s="67" t="s">
        <v>432</v>
      </c>
      <c r="N36" s="67" t="s">
        <v>429</v>
      </c>
      <c r="O36" s="67" t="s">
        <v>433</v>
      </c>
    </row>
    <row r="37" spans="1:15">
      <c r="J37" s="320" t="s">
        <v>190</v>
      </c>
      <c r="K37" s="66" t="s">
        <v>434</v>
      </c>
      <c r="L37" s="64"/>
      <c r="M37" s="64"/>
      <c r="N37" s="64"/>
      <c r="O37" s="64"/>
    </row>
    <row r="38" spans="1:15">
      <c r="J38" s="320"/>
      <c r="K38" s="66" t="s">
        <v>435</v>
      </c>
      <c r="L38" s="64"/>
      <c r="M38" s="64"/>
      <c r="N38" s="64"/>
      <c r="O38" s="64"/>
    </row>
    <row r="39" spans="1:15">
      <c r="J39" s="320"/>
      <c r="K39" s="66" t="s">
        <v>436</v>
      </c>
      <c r="L39" s="64"/>
      <c r="M39" s="64"/>
      <c r="N39" s="64"/>
      <c r="O39" s="64"/>
    </row>
    <row r="40" spans="1:15">
      <c r="J40" s="320"/>
      <c r="K40" s="66" t="s">
        <v>438</v>
      </c>
      <c r="L40" s="64"/>
      <c r="M40" s="64"/>
      <c r="N40" s="64"/>
      <c r="O40" s="64"/>
    </row>
    <row r="41" spans="1:15">
      <c r="J41" s="320"/>
      <c r="K41" s="66" t="s">
        <v>440</v>
      </c>
      <c r="L41" s="64"/>
      <c r="M41" s="64"/>
      <c r="N41" s="64"/>
      <c r="O41" s="64"/>
    </row>
    <row r="42" spans="1:15">
      <c r="J42" s="320"/>
      <c r="K42" s="66" t="s">
        <v>441</v>
      </c>
      <c r="L42" s="64"/>
      <c r="M42" s="64"/>
      <c r="N42" s="64"/>
      <c r="O42" s="64"/>
    </row>
    <row r="43" spans="1:15">
      <c r="J43" s="320"/>
      <c r="K43" s="66" t="s">
        <v>442</v>
      </c>
      <c r="L43" s="64"/>
      <c r="M43" s="64"/>
      <c r="N43" s="64"/>
      <c r="O43" s="64"/>
    </row>
    <row r="44" spans="1:15">
      <c r="J44" s="320"/>
      <c r="K44" s="66" t="s">
        <v>444</v>
      </c>
      <c r="L44" s="64"/>
      <c r="M44" s="64"/>
      <c r="N44" s="64"/>
      <c r="O44" s="64"/>
    </row>
    <row r="45" spans="1:15">
      <c r="J45" s="320"/>
      <c r="K45" s="66" t="s">
        <v>445</v>
      </c>
      <c r="L45" s="64"/>
      <c r="M45" s="64"/>
      <c r="N45" s="64"/>
      <c r="O45" s="64"/>
    </row>
    <row r="46" spans="1:15">
      <c r="J46" s="320"/>
      <c r="K46" s="66" t="s">
        <v>446</v>
      </c>
      <c r="L46" s="64"/>
      <c r="M46" s="64"/>
      <c r="N46" s="64"/>
      <c r="O46" s="64"/>
    </row>
    <row r="47" spans="1:15">
      <c r="J47" s="320"/>
      <c r="K47" s="66" t="s">
        <v>447</v>
      </c>
      <c r="L47" s="64"/>
      <c r="M47" s="64"/>
      <c r="N47" s="64"/>
      <c r="O47" s="64"/>
    </row>
    <row r="48" spans="1:15">
      <c r="A48" s="332" t="s">
        <v>326</v>
      </c>
      <c r="B48" s="333"/>
      <c r="C48" s="333"/>
      <c r="D48" s="333"/>
      <c r="E48" s="333"/>
      <c r="F48" s="333"/>
      <c r="G48" s="334"/>
      <c r="J48" s="320"/>
      <c r="K48" s="66" t="s">
        <v>448</v>
      </c>
      <c r="L48" s="64"/>
      <c r="M48" s="64"/>
      <c r="N48" s="64"/>
      <c r="O48" s="64"/>
    </row>
    <row r="49" spans="1:15">
      <c r="A49" s="323"/>
      <c r="B49" s="324"/>
      <c r="C49" s="324"/>
      <c r="D49" s="324"/>
      <c r="E49" s="324"/>
      <c r="F49" s="324"/>
      <c r="G49" s="325"/>
      <c r="J49" s="320"/>
      <c r="K49" s="62" t="s">
        <v>449</v>
      </c>
      <c r="L49" s="62" t="e">
        <f>AVERAGE(L37:L48)</f>
        <v>#DIV/0!</v>
      </c>
      <c r="M49" s="62">
        <f>MAX(M37:M48)</f>
        <v>0</v>
      </c>
      <c r="N49" s="62" t="e">
        <f>AVERAGE(N37:N48)</f>
        <v>#DIV/0!</v>
      </c>
      <c r="O49" s="62">
        <f>MAX(O37:O48)</f>
        <v>0</v>
      </c>
    </row>
    <row r="50" spans="1:15">
      <c r="A50" s="326"/>
      <c r="B50" s="327"/>
      <c r="C50" s="327"/>
      <c r="D50" s="327"/>
      <c r="E50" s="327"/>
      <c r="F50" s="327"/>
      <c r="G50" s="328"/>
    </row>
    <row r="51" spans="1:15" ht="41.45">
      <c r="A51" s="326"/>
      <c r="B51" s="327"/>
      <c r="C51" s="327"/>
      <c r="D51" s="327"/>
      <c r="E51" s="327"/>
      <c r="F51" s="327"/>
      <c r="G51" s="328"/>
      <c r="J51" s="61">
        <f>+A6</f>
        <v>2022</v>
      </c>
      <c r="K51" s="61" t="s">
        <v>431</v>
      </c>
      <c r="L51" s="67" t="s">
        <v>426</v>
      </c>
      <c r="M51" s="67" t="s">
        <v>432</v>
      </c>
      <c r="N51" s="67" t="s">
        <v>429</v>
      </c>
      <c r="O51" s="67" t="s">
        <v>433</v>
      </c>
    </row>
    <row r="52" spans="1:15">
      <c r="A52" s="329"/>
      <c r="B52" s="330"/>
      <c r="C52" s="330"/>
      <c r="D52" s="330"/>
      <c r="E52" s="330"/>
      <c r="F52" s="330"/>
      <c r="G52" s="331"/>
      <c r="J52" s="320" t="s">
        <v>191</v>
      </c>
      <c r="K52" s="66" t="s">
        <v>434</v>
      </c>
      <c r="L52" s="64"/>
      <c r="M52" s="64"/>
      <c r="N52" s="64"/>
      <c r="O52" s="64"/>
    </row>
    <row r="53" spans="1:15">
      <c r="J53" s="320"/>
      <c r="K53" s="66" t="s">
        <v>435</v>
      </c>
      <c r="L53" s="64"/>
      <c r="M53" s="64"/>
      <c r="N53" s="64"/>
      <c r="O53" s="64"/>
    </row>
    <row r="54" spans="1:15">
      <c r="J54" s="320"/>
      <c r="K54" s="66" t="s">
        <v>436</v>
      </c>
      <c r="L54" s="64"/>
      <c r="M54" s="64"/>
      <c r="N54" s="64"/>
      <c r="O54" s="64"/>
    </row>
    <row r="55" spans="1:15">
      <c r="J55" s="320"/>
      <c r="K55" s="66" t="s">
        <v>438</v>
      </c>
      <c r="L55" s="64"/>
      <c r="M55" s="64"/>
      <c r="N55" s="64"/>
      <c r="O55" s="64"/>
    </row>
    <row r="56" spans="1:15">
      <c r="J56" s="320"/>
      <c r="K56" s="66" t="s">
        <v>440</v>
      </c>
      <c r="L56" s="64"/>
      <c r="M56" s="64"/>
      <c r="N56" s="64"/>
      <c r="O56" s="64"/>
    </row>
    <row r="57" spans="1:15">
      <c r="J57" s="320"/>
      <c r="K57" s="66" t="s">
        <v>441</v>
      </c>
      <c r="L57" s="64"/>
      <c r="M57" s="64"/>
      <c r="N57" s="64"/>
      <c r="O57" s="64"/>
    </row>
    <row r="58" spans="1:15">
      <c r="J58" s="320"/>
      <c r="K58" s="66" t="s">
        <v>442</v>
      </c>
      <c r="L58" s="64"/>
      <c r="M58" s="64"/>
      <c r="N58" s="64"/>
      <c r="O58" s="64"/>
    </row>
    <row r="59" spans="1:15">
      <c r="J59" s="320"/>
      <c r="K59" s="66" t="s">
        <v>444</v>
      </c>
      <c r="L59" s="64"/>
      <c r="M59" s="64"/>
      <c r="N59" s="64"/>
      <c r="O59" s="64"/>
    </row>
    <row r="60" spans="1:15">
      <c r="J60" s="320"/>
      <c r="K60" s="66" t="s">
        <v>445</v>
      </c>
      <c r="L60" s="64"/>
      <c r="M60" s="64"/>
      <c r="N60" s="64"/>
      <c r="O60" s="64"/>
    </row>
    <row r="61" spans="1:15">
      <c r="J61" s="320"/>
      <c r="K61" s="66" t="s">
        <v>446</v>
      </c>
      <c r="L61" s="64"/>
      <c r="M61" s="64"/>
      <c r="N61" s="64"/>
      <c r="O61" s="64"/>
    </row>
    <row r="62" spans="1:15">
      <c r="J62" s="320"/>
      <c r="K62" s="66" t="s">
        <v>447</v>
      </c>
      <c r="L62" s="64"/>
      <c r="M62" s="64"/>
      <c r="N62" s="64"/>
      <c r="O62" s="64"/>
    </row>
    <row r="63" spans="1:15">
      <c r="J63" s="320"/>
      <c r="K63" s="66" t="s">
        <v>448</v>
      </c>
      <c r="L63" s="64"/>
      <c r="M63" s="64"/>
      <c r="N63" s="64"/>
      <c r="O63" s="64"/>
    </row>
    <row r="64" spans="1:15">
      <c r="J64" s="320"/>
      <c r="K64" s="62" t="s">
        <v>449</v>
      </c>
      <c r="L64" s="62" t="e">
        <f>AVERAGE(L52:L63)</f>
        <v>#DIV/0!</v>
      </c>
      <c r="M64" s="62">
        <f>MAX(M52:M63)</f>
        <v>0</v>
      </c>
      <c r="N64" s="62" t="e">
        <f>AVERAGE(N52:N63)</f>
        <v>#DIV/0!</v>
      </c>
      <c r="O64" s="62">
        <f>MAX(O52:O63)</f>
        <v>0</v>
      </c>
    </row>
    <row r="66" spans="10:15" ht="41.45">
      <c r="J66" s="61">
        <f>+A6</f>
        <v>2022</v>
      </c>
      <c r="K66" s="61" t="s">
        <v>431</v>
      </c>
      <c r="L66" s="67" t="s">
        <v>426</v>
      </c>
      <c r="M66" s="67" t="s">
        <v>432</v>
      </c>
      <c r="N66" s="67" t="s">
        <v>429</v>
      </c>
      <c r="O66" s="67" t="s">
        <v>433</v>
      </c>
    </row>
    <row r="67" spans="10:15">
      <c r="J67" s="320" t="s">
        <v>192</v>
      </c>
      <c r="K67" s="66" t="s">
        <v>434</v>
      </c>
      <c r="L67" s="64"/>
      <c r="M67" s="64"/>
      <c r="N67" s="64"/>
      <c r="O67" s="64"/>
    </row>
    <row r="68" spans="10:15">
      <c r="J68" s="320"/>
      <c r="K68" s="66" t="s">
        <v>435</v>
      </c>
      <c r="L68" s="64"/>
      <c r="M68" s="64"/>
      <c r="N68" s="64"/>
      <c r="O68" s="64"/>
    </row>
    <row r="69" spans="10:15">
      <c r="J69" s="320"/>
      <c r="K69" s="66" t="s">
        <v>436</v>
      </c>
      <c r="L69" s="64"/>
      <c r="M69" s="64"/>
      <c r="N69" s="64"/>
      <c r="O69" s="64"/>
    </row>
    <row r="70" spans="10:15">
      <c r="J70" s="320"/>
      <c r="K70" s="66" t="s">
        <v>438</v>
      </c>
      <c r="L70" s="64"/>
      <c r="M70" s="64"/>
      <c r="N70" s="64"/>
      <c r="O70" s="64"/>
    </row>
    <row r="71" spans="10:15">
      <c r="J71" s="320"/>
      <c r="K71" s="66" t="s">
        <v>440</v>
      </c>
      <c r="L71" s="64"/>
      <c r="M71" s="64"/>
      <c r="N71" s="64"/>
      <c r="O71" s="64"/>
    </row>
    <row r="72" spans="10:15">
      <c r="J72" s="320"/>
      <c r="K72" s="66" t="s">
        <v>441</v>
      </c>
      <c r="L72" s="64"/>
      <c r="M72" s="64"/>
      <c r="N72" s="64"/>
      <c r="O72" s="64"/>
    </row>
    <row r="73" spans="10:15">
      <c r="J73" s="320"/>
      <c r="K73" s="66" t="s">
        <v>442</v>
      </c>
      <c r="L73" s="64"/>
      <c r="M73" s="64"/>
      <c r="N73" s="64"/>
      <c r="O73" s="64"/>
    </row>
    <row r="74" spans="10:15">
      <c r="J74" s="320"/>
      <c r="K74" s="66" t="s">
        <v>444</v>
      </c>
      <c r="L74" s="64"/>
      <c r="M74" s="64"/>
      <c r="N74" s="64"/>
      <c r="O74" s="64"/>
    </row>
    <row r="75" spans="10:15">
      <c r="J75" s="320"/>
      <c r="K75" s="66" t="s">
        <v>445</v>
      </c>
      <c r="L75" s="64"/>
      <c r="M75" s="64"/>
      <c r="N75" s="64"/>
      <c r="O75" s="64"/>
    </row>
    <row r="76" spans="10:15">
      <c r="J76" s="320"/>
      <c r="K76" s="66" t="s">
        <v>446</v>
      </c>
      <c r="L76" s="64"/>
      <c r="M76" s="64"/>
      <c r="N76" s="64"/>
      <c r="O76" s="64"/>
    </row>
    <row r="77" spans="10:15">
      <c r="J77" s="320"/>
      <c r="K77" s="66" t="s">
        <v>447</v>
      </c>
      <c r="L77" s="64"/>
      <c r="M77" s="64"/>
      <c r="N77" s="64"/>
      <c r="O77" s="64"/>
    </row>
    <row r="78" spans="10:15">
      <c r="J78" s="320"/>
      <c r="K78" s="66" t="s">
        <v>448</v>
      </c>
      <c r="L78" s="64"/>
      <c r="M78" s="64"/>
      <c r="N78" s="64"/>
      <c r="O78" s="64"/>
    </row>
    <row r="79" spans="10:15">
      <c r="J79" s="320"/>
      <c r="K79" s="62" t="s">
        <v>449</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FF0000"/>
    <pageSetUpPr fitToPage="1"/>
  </sheetPr>
  <dimension ref="A1:S79"/>
  <sheetViews>
    <sheetView workbookViewId="0">
      <selection activeCell="J53" sqref="J53"/>
    </sheetView>
  </sheetViews>
  <sheetFormatPr defaultRowHeight="13.9"/>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710937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2" t="str">
        <f>+'Cover Page'!$B$29</f>
        <v>Annual Performance Report 2022</v>
      </c>
      <c r="B1" s="92"/>
      <c r="C1" s="92"/>
      <c r="D1" s="92"/>
      <c r="E1" s="92" t="str">
        <f>+'Cover Page'!$B$33</f>
        <v>Baddesley EfW Facility</v>
      </c>
    </row>
    <row r="3" spans="1:19" ht="14.45">
      <c r="A3" s="60" t="s">
        <v>456</v>
      </c>
      <c r="D3" s="76" t="s">
        <v>418</v>
      </c>
      <c r="G3" s="80" t="s">
        <v>419</v>
      </c>
      <c r="J3" s="9" t="str">
        <f>+A3</f>
        <v>Monitoring of Total organic carbon emissions</v>
      </c>
      <c r="L3" s="9"/>
      <c r="N3" s="9" t="s">
        <v>420</v>
      </c>
      <c r="Q3" s="79" t="s">
        <v>3</v>
      </c>
      <c r="R3" s="74"/>
      <c r="S3" s="74"/>
    </row>
    <row r="4" spans="1:19" ht="13.9" customHeight="1">
      <c r="Q4" s="309" t="s">
        <v>421</v>
      </c>
      <c r="R4" s="309"/>
      <c r="S4" s="309"/>
    </row>
    <row r="5" spans="1:19" ht="16.149999999999999">
      <c r="A5" s="68" t="s">
        <v>422</v>
      </c>
      <c r="B5" s="322" t="s">
        <v>423</v>
      </c>
      <c r="C5" s="322"/>
      <c r="D5" s="322"/>
      <c r="E5" s="322" t="s">
        <v>424</v>
      </c>
      <c r="F5" s="322"/>
      <c r="G5" s="322"/>
      <c r="J5" s="321"/>
      <c r="K5" s="321"/>
      <c r="L5" s="321"/>
      <c r="M5" s="321"/>
      <c r="N5" s="321"/>
      <c r="O5" s="321"/>
      <c r="Q5" s="309"/>
      <c r="R5" s="309"/>
      <c r="S5" s="309"/>
    </row>
    <row r="6" spans="1:19" s="58" customFormat="1" ht="37.5" customHeight="1">
      <c r="A6" s="65">
        <f>+'Cover Page'!C39</f>
        <v>2022</v>
      </c>
      <c r="B6" s="55" t="s">
        <v>457</v>
      </c>
      <c r="C6" s="55" t="s">
        <v>426</v>
      </c>
      <c r="D6" s="55" t="s">
        <v>427</v>
      </c>
      <c r="E6" s="55" t="s">
        <v>458</v>
      </c>
      <c r="F6" s="55" t="s">
        <v>429</v>
      </c>
      <c r="G6" s="55" t="s">
        <v>430</v>
      </c>
      <c r="H6" s="59"/>
      <c r="J6" s="61">
        <f>+A6</f>
        <v>2022</v>
      </c>
      <c r="K6" s="61" t="s">
        <v>431</v>
      </c>
      <c r="L6" s="67" t="s">
        <v>426</v>
      </c>
      <c r="M6" s="67" t="s">
        <v>432</v>
      </c>
      <c r="N6" s="67" t="s">
        <v>429</v>
      </c>
      <c r="O6" s="67" t="s">
        <v>433</v>
      </c>
      <c r="Q6" s="309"/>
      <c r="R6" s="309"/>
      <c r="S6" s="309"/>
    </row>
    <row r="7" spans="1:19">
      <c r="A7" s="66" t="s">
        <v>434</v>
      </c>
      <c r="B7" s="63">
        <v>20</v>
      </c>
      <c r="C7" s="100">
        <f t="shared" ref="C7:C15" si="0">L7</f>
        <v>1.1000000000000001</v>
      </c>
      <c r="D7" s="100">
        <f t="shared" ref="D7:D15" si="1">M7</f>
        <v>2</v>
      </c>
      <c r="E7" s="63">
        <v>10</v>
      </c>
      <c r="F7" s="100">
        <f t="shared" ref="F7:F15" si="2">N7</f>
        <v>1.1000000000000001</v>
      </c>
      <c r="G7" s="100">
        <f t="shared" ref="G7:G15" si="3">O7</f>
        <v>1.2</v>
      </c>
      <c r="J7" s="320" t="s">
        <v>188</v>
      </c>
      <c r="K7" s="66" t="s">
        <v>434</v>
      </c>
      <c r="L7" s="100">
        <v>1.1000000000000001</v>
      </c>
      <c r="M7" s="100">
        <v>2</v>
      </c>
      <c r="N7" s="122">
        <v>1.1000000000000001</v>
      </c>
      <c r="O7" s="100">
        <v>1.2</v>
      </c>
      <c r="Q7" s="309"/>
      <c r="R7" s="309"/>
      <c r="S7" s="309"/>
    </row>
    <row r="8" spans="1:19">
      <c r="A8" s="66" t="s">
        <v>435</v>
      </c>
      <c r="B8" s="63">
        <v>20</v>
      </c>
      <c r="C8" s="100">
        <f>N8</f>
        <v>1</v>
      </c>
      <c r="D8" s="100">
        <f t="shared" si="1"/>
        <v>1.5</v>
      </c>
      <c r="E8" s="63">
        <v>10</v>
      </c>
      <c r="F8" s="100">
        <f t="shared" si="2"/>
        <v>1</v>
      </c>
      <c r="G8" s="100">
        <f t="shared" si="3"/>
        <v>1.1000000000000001</v>
      </c>
      <c r="J8" s="320"/>
      <c r="K8" s="66" t="s">
        <v>435</v>
      </c>
      <c r="L8" s="100">
        <v>1.1000000000000001</v>
      </c>
      <c r="M8" s="100">
        <v>1.5</v>
      </c>
      <c r="N8" s="122">
        <v>1</v>
      </c>
      <c r="O8" s="100">
        <v>1.1000000000000001</v>
      </c>
      <c r="Q8" s="309"/>
      <c r="R8" s="309"/>
      <c r="S8" s="309"/>
    </row>
    <row r="9" spans="1:19">
      <c r="A9" s="66" t="s">
        <v>436</v>
      </c>
      <c r="B9" s="63">
        <v>20</v>
      </c>
      <c r="C9" s="100">
        <f t="shared" si="0"/>
        <v>1</v>
      </c>
      <c r="D9" s="100">
        <f t="shared" si="1"/>
        <v>1.5</v>
      </c>
      <c r="E9" s="63">
        <v>10</v>
      </c>
      <c r="F9" s="100">
        <f t="shared" si="2"/>
        <v>0.9</v>
      </c>
      <c r="G9" s="100">
        <f t="shared" si="3"/>
        <v>1.1000000000000001</v>
      </c>
      <c r="J9" s="320"/>
      <c r="K9" s="66" t="s">
        <v>436</v>
      </c>
      <c r="L9" s="100">
        <v>1</v>
      </c>
      <c r="M9" s="100">
        <v>1.5</v>
      </c>
      <c r="N9" s="122">
        <v>0.9</v>
      </c>
      <c r="O9" s="100">
        <v>1.1000000000000001</v>
      </c>
      <c r="Q9" s="78" t="s">
        <v>437</v>
      </c>
    </row>
    <row r="10" spans="1:19" ht="14.25" customHeight="1">
      <c r="A10" s="66" t="s">
        <v>438</v>
      </c>
      <c r="B10" s="63">
        <v>20</v>
      </c>
      <c r="C10" s="100">
        <f t="shared" si="0"/>
        <v>1</v>
      </c>
      <c r="D10" s="100">
        <f t="shared" si="1"/>
        <v>1.6</v>
      </c>
      <c r="E10" s="63">
        <v>10</v>
      </c>
      <c r="F10" s="100">
        <f t="shared" si="2"/>
        <v>0.9</v>
      </c>
      <c r="G10" s="100">
        <f t="shared" si="3"/>
        <v>1</v>
      </c>
      <c r="J10" s="320"/>
      <c r="K10" s="66" t="s">
        <v>438</v>
      </c>
      <c r="L10" s="100">
        <v>1</v>
      </c>
      <c r="M10" s="100">
        <v>1.6</v>
      </c>
      <c r="N10" s="122">
        <v>0.9</v>
      </c>
      <c r="O10" s="100">
        <v>1</v>
      </c>
      <c r="Q10" s="319" t="s">
        <v>439</v>
      </c>
      <c r="R10" s="319"/>
      <c r="S10" s="319"/>
    </row>
    <row r="11" spans="1:19">
      <c r="A11" s="66" t="s">
        <v>440</v>
      </c>
      <c r="B11" s="63">
        <v>20</v>
      </c>
      <c r="C11" s="100">
        <f t="shared" si="0"/>
        <v>1.1000000000000001</v>
      </c>
      <c r="D11" s="100">
        <f t="shared" si="1"/>
        <v>1.8</v>
      </c>
      <c r="E11" s="63">
        <v>10</v>
      </c>
      <c r="F11" s="100">
        <f t="shared" si="2"/>
        <v>1</v>
      </c>
      <c r="G11" s="100">
        <f t="shared" si="3"/>
        <v>1.2</v>
      </c>
      <c r="J11" s="320"/>
      <c r="K11" s="66" t="s">
        <v>440</v>
      </c>
      <c r="L11" s="100">
        <v>1.1000000000000001</v>
      </c>
      <c r="M11" s="100">
        <v>1.8</v>
      </c>
      <c r="N11" s="122">
        <v>1</v>
      </c>
      <c r="O11" s="100">
        <v>1.2</v>
      </c>
      <c r="Q11" s="319"/>
      <c r="R11" s="319"/>
      <c r="S11" s="319"/>
    </row>
    <row r="12" spans="1:19">
      <c r="A12" s="66" t="s">
        <v>441</v>
      </c>
      <c r="B12" s="63">
        <v>20</v>
      </c>
      <c r="C12" s="100">
        <f t="shared" si="0"/>
        <v>1.3</v>
      </c>
      <c r="D12" s="126">
        <f t="shared" si="1"/>
        <v>39.9</v>
      </c>
      <c r="E12" s="63">
        <v>10</v>
      </c>
      <c r="F12" s="100">
        <f t="shared" si="2"/>
        <v>1.3</v>
      </c>
      <c r="G12" s="100">
        <f t="shared" si="3"/>
        <v>4.3</v>
      </c>
      <c r="J12" s="320"/>
      <c r="K12" s="66" t="s">
        <v>441</v>
      </c>
      <c r="L12" s="100">
        <v>1.3</v>
      </c>
      <c r="M12" s="100">
        <v>39.9</v>
      </c>
      <c r="N12" s="122">
        <v>1.3</v>
      </c>
      <c r="O12" s="100">
        <v>4.3</v>
      </c>
      <c r="Q12" s="319"/>
      <c r="R12" s="319"/>
      <c r="S12" s="319"/>
    </row>
    <row r="13" spans="1:19" ht="14.25" customHeight="1">
      <c r="A13" s="66" t="s">
        <v>442</v>
      </c>
      <c r="B13" s="63">
        <v>20</v>
      </c>
      <c r="C13" s="100">
        <f t="shared" si="0"/>
        <v>1.1000000000000001</v>
      </c>
      <c r="D13" s="100">
        <f t="shared" si="1"/>
        <v>5.3</v>
      </c>
      <c r="E13" s="63">
        <v>10</v>
      </c>
      <c r="F13" s="100">
        <f t="shared" si="2"/>
        <v>1.1000000000000001</v>
      </c>
      <c r="G13" s="100">
        <f t="shared" si="3"/>
        <v>1.2</v>
      </c>
      <c r="J13" s="320"/>
      <c r="K13" s="66" t="s">
        <v>442</v>
      </c>
      <c r="L13" s="100">
        <v>1.1000000000000001</v>
      </c>
      <c r="M13" s="100">
        <v>5.3</v>
      </c>
      <c r="N13" s="122">
        <v>1.1000000000000001</v>
      </c>
      <c r="O13" s="100">
        <v>1.2</v>
      </c>
      <c r="Q13" s="319" t="s">
        <v>443</v>
      </c>
      <c r="R13" s="319"/>
      <c r="S13" s="319"/>
    </row>
    <row r="14" spans="1:19">
      <c r="A14" s="66" t="s">
        <v>444</v>
      </c>
      <c r="B14" s="63">
        <v>20</v>
      </c>
      <c r="C14" s="100">
        <f t="shared" si="0"/>
        <v>1.1000000000000001</v>
      </c>
      <c r="D14" s="100">
        <f t="shared" si="1"/>
        <v>2.1</v>
      </c>
      <c r="E14" s="63">
        <v>10</v>
      </c>
      <c r="F14" s="100">
        <f t="shared" si="2"/>
        <v>1</v>
      </c>
      <c r="G14" s="100">
        <f t="shared" si="3"/>
        <v>1.2</v>
      </c>
      <c r="J14" s="320"/>
      <c r="K14" s="66" t="s">
        <v>444</v>
      </c>
      <c r="L14" s="100">
        <v>1.1000000000000001</v>
      </c>
      <c r="M14" s="100">
        <v>2.1</v>
      </c>
      <c r="N14" s="122">
        <v>1</v>
      </c>
      <c r="O14" s="100">
        <v>1.2</v>
      </c>
      <c r="Q14" s="319"/>
      <c r="R14" s="319"/>
      <c r="S14" s="319"/>
    </row>
    <row r="15" spans="1:19">
      <c r="A15" s="66" t="s">
        <v>445</v>
      </c>
      <c r="B15" s="63">
        <v>20</v>
      </c>
      <c r="C15" s="100">
        <f t="shared" si="0"/>
        <v>1.1000000000000001</v>
      </c>
      <c r="D15" s="100">
        <f t="shared" si="1"/>
        <v>3.2</v>
      </c>
      <c r="E15" s="63">
        <v>10</v>
      </c>
      <c r="F15" s="100">
        <f t="shared" si="2"/>
        <v>1</v>
      </c>
      <c r="G15" s="100">
        <f t="shared" si="3"/>
        <v>1.1000000000000001</v>
      </c>
      <c r="J15" s="320"/>
      <c r="K15" s="66" t="s">
        <v>445</v>
      </c>
      <c r="L15" s="100">
        <v>1.1000000000000001</v>
      </c>
      <c r="M15" s="100">
        <v>3.2</v>
      </c>
      <c r="N15" s="122">
        <v>1</v>
      </c>
      <c r="O15" s="100">
        <v>1.1000000000000001</v>
      </c>
      <c r="Q15" s="319"/>
      <c r="R15" s="319"/>
      <c r="S15" s="319"/>
    </row>
    <row r="16" spans="1:19">
      <c r="A16" s="66" t="s">
        <v>446</v>
      </c>
      <c r="B16" s="63">
        <v>20</v>
      </c>
      <c r="C16" s="100">
        <f>L16</f>
        <v>2.2999999999999998</v>
      </c>
      <c r="D16" s="126">
        <f>M16</f>
        <v>136.69999999999999</v>
      </c>
      <c r="E16" s="63">
        <v>10</v>
      </c>
      <c r="F16" s="100">
        <f>N16</f>
        <v>1.1000000000000001</v>
      </c>
      <c r="G16" s="100">
        <f>O16</f>
        <v>1.2</v>
      </c>
      <c r="J16" s="320"/>
      <c r="K16" s="66" t="s">
        <v>446</v>
      </c>
      <c r="L16" s="100">
        <v>2.2999999999999998</v>
      </c>
      <c r="M16" s="100">
        <v>136.69999999999999</v>
      </c>
      <c r="N16" s="122">
        <v>1.1000000000000001</v>
      </c>
      <c r="O16" s="100">
        <v>1.2</v>
      </c>
      <c r="Q16" s="319"/>
      <c r="R16" s="319"/>
      <c r="S16" s="319"/>
    </row>
    <row r="17" spans="1:15">
      <c r="A17" s="66" t="s">
        <v>447</v>
      </c>
      <c r="B17" s="63">
        <v>20</v>
      </c>
      <c r="C17" s="100">
        <f t="shared" ref="C17:C18" si="4">L17</f>
        <v>1.3</v>
      </c>
      <c r="D17" s="126">
        <f t="shared" ref="D17:D18" si="5">M17</f>
        <v>24.2</v>
      </c>
      <c r="E17" s="63">
        <v>10</v>
      </c>
      <c r="F17" s="100">
        <f t="shared" ref="F17:F18" si="6">N17</f>
        <v>0.7</v>
      </c>
      <c r="G17" s="100">
        <f t="shared" ref="G17:G18" si="7">O17</f>
        <v>1.3</v>
      </c>
      <c r="J17" s="320"/>
      <c r="K17" s="66" t="s">
        <v>447</v>
      </c>
      <c r="L17" s="100">
        <v>1.3</v>
      </c>
      <c r="M17" s="100">
        <v>24.2</v>
      </c>
      <c r="N17" s="122">
        <v>0.7</v>
      </c>
      <c r="O17" s="100">
        <v>1.3</v>
      </c>
    </row>
    <row r="18" spans="1:15">
      <c r="A18" s="66" t="s">
        <v>448</v>
      </c>
      <c r="B18" s="63">
        <v>20</v>
      </c>
      <c r="C18" s="100">
        <f t="shared" si="4"/>
        <v>1.2</v>
      </c>
      <c r="D18" s="100">
        <f t="shared" si="5"/>
        <v>1.5</v>
      </c>
      <c r="E18" s="63">
        <v>10</v>
      </c>
      <c r="F18" s="100">
        <f t="shared" si="6"/>
        <v>1.1000000000000001</v>
      </c>
      <c r="G18" s="100">
        <f t="shared" si="7"/>
        <v>1.2</v>
      </c>
      <c r="J18" s="320"/>
      <c r="K18" s="66" t="s">
        <v>448</v>
      </c>
      <c r="L18" s="100">
        <v>1.2</v>
      </c>
      <c r="M18" s="100">
        <v>1.5</v>
      </c>
      <c r="N18" s="122">
        <v>1.1000000000000001</v>
      </c>
      <c r="O18" s="100">
        <v>1.2</v>
      </c>
    </row>
    <row r="19" spans="1:15">
      <c r="J19" s="320"/>
      <c r="K19" s="62" t="s">
        <v>449</v>
      </c>
      <c r="L19" s="101">
        <f>AVERAGE(L7:L18)</f>
        <v>1.2249999999999999</v>
      </c>
      <c r="M19" s="101">
        <f>MAX(M7:M18)</f>
        <v>136.69999999999999</v>
      </c>
      <c r="N19" s="101">
        <f>AVERAGE(N7:N18)</f>
        <v>1.0166666666666666</v>
      </c>
      <c r="O19" s="101">
        <f>MAX(O7:O18)</f>
        <v>4.3</v>
      </c>
    </row>
    <row r="21" spans="1:15" ht="41.45">
      <c r="J21" s="61">
        <f>+A6</f>
        <v>2022</v>
      </c>
      <c r="K21" s="61" t="s">
        <v>431</v>
      </c>
      <c r="L21" s="67" t="s">
        <v>426</v>
      </c>
      <c r="M21" s="67" t="s">
        <v>432</v>
      </c>
      <c r="N21" s="67" t="s">
        <v>429</v>
      </c>
      <c r="O21" s="67" t="s">
        <v>433</v>
      </c>
    </row>
    <row r="22" spans="1:15">
      <c r="J22" s="320" t="s">
        <v>189</v>
      </c>
      <c r="K22" s="66" t="s">
        <v>434</v>
      </c>
      <c r="L22" s="64"/>
      <c r="M22" s="64"/>
      <c r="N22" s="64"/>
      <c r="O22" s="64"/>
    </row>
    <row r="23" spans="1:15">
      <c r="J23" s="320"/>
      <c r="K23" s="66" t="s">
        <v>435</v>
      </c>
      <c r="L23" s="64"/>
      <c r="M23" s="64"/>
      <c r="N23" s="64"/>
      <c r="O23" s="64"/>
    </row>
    <row r="24" spans="1:15">
      <c r="J24" s="320"/>
      <c r="K24" s="66" t="s">
        <v>436</v>
      </c>
      <c r="L24" s="64"/>
      <c r="M24" s="64"/>
      <c r="N24" s="64"/>
      <c r="O24" s="64"/>
    </row>
    <row r="25" spans="1:15">
      <c r="J25" s="320"/>
      <c r="K25" s="66" t="s">
        <v>438</v>
      </c>
      <c r="L25" s="64"/>
      <c r="M25" s="64"/>
      <c r="N25" s="64"/>
      <c r="O25" s="64"/>
    </row>
    <row r="26" spans="1:15">
      <c r="J26" s="320"/>
      <c r="K26" s="66" t="s">
        <v>440</v>
      </c>
      <c r="L26" s="64"/>
      <c r="M26" s="64"/>
      <c r="N26" s="64"/>
      <c r="O26" s="64"/>
    </row>
    <row r="27" spans="1:15">
      <c r="J27" s="320"/>
      <c r="K27" s="66" t="s">
        <v>441</v>
      </c>
      <c r="L27" s="64"/>
      <c r="M27" s="64"/>
      <c r="N27" s="64"/>
      <c r="O27" s="64"/>
    </row>
    <row r="28" spans="1:15">
      <c r="J28" s="320"/>
      <c r="K28" s="66" t="s">
        <v>442</v>
      </c>
      <c r="L28" s="64"/>
      <c r="M28" s="64"/>
      <c r="N28" s="64"/>
      <c r="O28" s="64"/>
    </row>
    <row r="29" spans="1:15">
      <c r="J29" s="320"/>
      <c r="K29" s="66" t="s">
        <v>444</v>
      </c>
      <c r="L29" s="64"/>
      <c r="M29" s="64"/>
      <c r="N29" s="64"/>
      <c r="O29" s="64"/>
    </row>
    <row r="30" spans="1:15">
      <c r="J30" s="320"/>
      <c r="K30" s="66" t="s">
        <v>445</v>
      </c>
      <c r="L30" s="64"/>
      <c r="M30" s="64"/>
      <c r="N30" s="64"/>
      <c r="O30" s="64"/>
    </row>
    <row r="31" spans="1:15">
      <c r="J31" s="320"/>
      <c r="K31" s="66" t="s">
        <v>446</v>
      </c>
      <c r="L31" s="64"/>
      <c r="M31" s="64"/>
      <c r="N31" s="64"/>
      <c r="O31" s="64"/>
    </row>
    <row r="32" spans="1:15">
      <c r="J32" s="320"/>
      <c r="K32" s="66" t="s">
        <v>447</v>
      </c>
      <c r="L32" s="64"/>
      <c r="M32" s="64"/>
      <c r="N32" s="64"/>
      <c r="O32" s="64"/>
    </row>
    <row r="33" spans="1:15">
      <c r="J33" s="320"/>
      <c r="K33" s="66" t="s">
        <v>448</v>
      </c>
      <c r="L33" s="64"/>
      <c r="M33" s="64"/>
      <c r="N33" s="64"/>
      <c r="O33" s="64"/>
    </row>
    <row r="34" spans="1:15">
      <c r="J34" s="320"/>
      <c r="K34" s="62" t="s">
        <v>449</v>
      </c>
      <c r="L34" s="62" t="e">
        <f>AVERAGE(L22:L33)</f>
        <v>#DIV/0!</v>
      </c>
      <c r="M34" s="62">
        <f>MAX(M22:M33)</f>
        <v>0</v>
      </c>
      <c r="N34" s="62" t="e">
        <f>AVERAGE(N22:N33)</f>
        <v>#DIV/0!</v>
      </c>
      <c r="O34" s="62">
        <f>MAX(O22:O33)</f>
        <v>0</v>
      </c>
    </row>
    <row r="36" spans="1:15" ht="41.45">
      <c r="J36" s="61">
        <f>+A6</f>
        <v>2022</v>
      </c>
      <c r="K36" s="61" t="s">
        <v>431</v>
      </c>
      <c r="L36" s="67" t="s">
        <v>426</v>
      </c>
      <c r="M36" s="67" t="s">
        <v>432</v>
      </c>
      <c r="N36" s="67" t="s">
        <v>429</v>
      </c>
      <c r="O36" s="67" t="s">
        <v>433</v>
      </c>
    </row>
    <row r="37" spans="1:15">
      <c r="J37" s="320" t="s">
        <v>190</v>
      </c>
      <c r="K37" s="66" t="s">
        <v>434</v>
      </c>
      <c r="L37" s="64"/>
      <c r="M37" s="64"/>
      <c r="N37" s="64"/>
      <c r="O37" s="64"/>
    </row>
    <row r="38" spans="1:15">
      <c r="J38" s="320"/>
      <c r="K38" s="66" t="s">
        <v>435</v>
      </c>
      <c r="L38" s="64"/>
      <c r="M38" s="64"/>
      <c r="N38" s="64"/>
      <c r="O38" s="64"/>
    </row>
    <row r="39" spans="1:15">
      <c r="J39" s="320"/>
      <c r="K39" s="66" t="s">
        <v>436</v>
      </c>
      <c r="L39" s="64"/>
      <c r="M39" s="64"/>
      <c r="N39" s="64"/>
      <c r="O39" s="64"/>
    </row>
    <row r="40" spans="1:15">
      <c r="J40" s="320"/>
      <c r="K40" s="66" t="s">
        <v>438</v>
      </c>
      <c r="L40" s="64"/>
      <c r="M40" s="64"/>
      <c r="N40" s="64"/>
      <c r="O40" s="64"/>
    </row>
    <row r="41" spans="1:15">
      <c r="J41" s="320"/>
      <c r="K41" s="66" t="s">
        <v>440</v>
      </c>
      <c r="L41" s="64"/>
      <c r="M41" s="64"/>
      <c r="N41" s="64"/>
      <c r="O41" s="64"/>
    </row>
    <row r="42" spans="1:15">
      <c r="J42" s="320"/>
      <c r="K42" s="66" t="s">
        <v>441</v>
      </c>
      <c r="L42" s="64"/>
      <c r="M42" s="64"/>
      <c r="N42" s="64"/>
      <c r="O42" s="64"/>
    </row>
    <row r="43" spans="1:15">
      <c r="J43" s="320"/>
      <c r="K43" s="66" t="s">
        <v>442</v>
      </c>
      <c r="L43" s="64"/>
      <c r="M43" s="64"/>
      <c r="N43" s="64"/>
      <c r="O43" s="64"/>
    </row>
    <row r="44" spans="1:15">
      <c r="J44" s="320"/>
      <c r="K44" s="66" t="s">
        <v>444</v>
      </c>
      <c r="L44" s="64"/>
      <c r="M44" s="64"/>
      <c r="N44" s="64"/>
      <c r="O44" s="64"/>
    </row>
    <row r="45" spans="1:15">
      <c r="J45" s="320"/>
      <c r="K45" s="66" t="s">
        <v>445</v>
      </c>
      <c r="L45" s="64"/>
      <c r="M45" s="64"/>
      <c r="N45" s="64"/>
      <c r="O45" s="64"/>
    </row>
    <row r="46" spans="1:15">
      <c r="J46" s="320"/>
      <c r="K46" s="66" t="s">
        <v>446</v>
      </c>
      <c r="L46" s="64"/>
      <c r="M46" s="64"/>
      <c r="N46" s="64"/>
      <c r="O46" s="64"/>
    </row>
    <row r="47" spans="1:15">
      <c r="J47" s="320"/>
      <c r="K47" s="66" t="s">
        <v>447</v>
      </c>
      <c r="L47" s="64"/>
      <c r="M47" s="64"/>
      <c r="N47" s="64"/>
      <c r="O47" s="64"/>
    </row>
    <row r="48" spans="1:15">
      <c r="A48" s="332" t="s">
        <v>326</v>
      </c>
      <c r="B48" s="333"/>
      <c r="C48" s="333"/>
      <c r="D48" s="333"/>
      <c r="E48" s="333"/>
      <c r="F48" s="333"/>
      <c r="G48" s="334"/>
      <c r="J48" s="320"/>
      <c r="K48" s="66" t="s">
        <v>448</v>
      </c>
      <c r="L48" s="64"/>
      <c r="M48" s="64"/>
      <c r="N48" s="64"/>
      <c r="O48" s="64"/>
    </row>
    <row r="49" spans="1:15">
      <c r="A49" s="344"/>
      <c r="B49" s="336"/>
      <c r="C49" s="336"/>
      <c r="D49" s="336"/>
      <c r="E49" s="336"/>
      <c r="F49" s="336"/>
      <c r="G49" s="337"/>
      <c r="J49" s="320"/>
      <c r="K49" s="62" t="s">
        <v>449</v>
      </c>
      <c r="L49" s="62" t="e">
        <f>AVERAGE(L37:L48)</f>
        <v>#DIV/0!</v>
      </c>
      <c r="M49" s="62">
        <f>MAX(M37:M48)</f>
        <v>0</v>
      </c>
      <c r="N49" s="62" t="e">
        <f>AVERAGE(N37:N48)</f>
        <v>#DIV/0!</v>
      </c>
      <c r="O49" s="62">
        <f>MAX(O37:O48)</f>
        <v>0</v>
      </c>
    </row>
    <row r="50" spans="1:15">
      <c r="A50" s="338"/>
      <c r="B50" s="339"/>
      <c r="C50" s="339"/>
      <c r="D50" s="339"/>
      <c r="E50" s="339"/>
      <c r="F50" s="339"/>
      <c r="G50" s="340"/>
    </row>
    <row r="51" spans="1:15" ht="41.45">
      <c r="A51" s="338"/>
      <c r="B51" s="339"/>
      <c r="C51" s="339"/>
      <c r="D51" s="339"/>
      <c r="E51" s="339"/>
      <c r="F51" s="339"/>
      <c r="G51" s="340"/>
      <c r="J51" s="61">
        <f>+A6</f>
        <v>2022</v>
      </c>
      <c r="K51" s="61" t="s">
        <v>431</v>
      </c>
      <c r="L51" s="67" t="s">
        <v>426</v>
      </c>
      <c r="M51" s="67" t="s">
        <v>432</v>
      </c>
      <c r="N51" s="67" t="s">
        <v>429</v>
      </c>
      <c r="O51" s="67" t="s">
        <v>433</v>
      </c>
    </row>
    <row r="52" spans="1:15">
      <c r="A52" s="341"/>
      <c r="B52" s="342"/>
      <c r="C52" s="342"/>
      <c r="D52" s="342"/>
      <c r="E52" s="342"/>
      <c r="F52" s="342"/>
      <c r="G52" s="343"/>
      <c r="J52" s="320" t="s">
        <v>191</v>
      </c>
      <c r="K52" s="66" t="s">
        <v>434</v>
      </c>
      <c r="L52" s="64"/>
      <c r="M52" s="64"/>
      <c r="N52" s="64"/>
      <c r="O52" s="64"/>
    </row>
    <row r="53" spans="1:15">
      <c r="J53" s="320"/>
      <c r="K53" s="66" t="s">
        <v>435</v>
      </c>
      <c r="L53" s="64"/>
      <c r="M53" s="64"/>
      <c r="N53" s="64"/>
      <c r="O53" s="64"/>
    </row>
    <row r="54" spans="1:15">
      <c r="J54" s="320"/>
      <c r="K54" s="66" t="s">
        <v>436</v>
      </c>
      <c r="L54" s="64"/>
      <c r="M54" s="64"/>
      <c r="N54" s="64"/>
      <c r="O54" s="64"/>
    </row>
    <row r="55" spans="1:15">
      <c r="J55" s="320"/>
      <c r="K55" s="66" t="s">
        <v>438</v>
      </c>
      <c r="L55" s="64"/>
      <c r="M55" s="64"/>
      <c r="N55" s="64"/>
      <c r="O55" s="64"/>
    </row>
    <row r="56" spans="1:15">
      <c r="J56" s="320"/>
      <c r="K56" s="66" t="s">
        <v>440</v>
      </c>
      <c r="L56" s="64"/>
      <c r="M56" s="64"/>
      <c r="N56" s="64"/>
      <c r="O56" s="64"/>
    </row>
    <row r="57" spans="1:15">
      <c r="J57" s="320"/>
      <c r="K57" s="66" t="s">
        <v>441</v>
      </c>
      <c r="L57" s="64"/>
      <c r="M57" s="64"/>
      <c r="N57" s="64"/>
      <c r="O57" s="64"/>
    </row>
    <row r="58" spans="1:15">
      <c r="J58" s="320"/>
      <c r="K58" s="66" t="s">
        <v>442</v>
      </c>
      <c r="L58" s="64"/>
      <c r="M58" s="64"/>
      <c r="N58" s="64"/>
      <c r="O58" s="64"/>
    </row>
    <row r="59" spans="1:15">
      <c r="J59" s="320"/>
      <c r="K59" s="66" t="s">
        <v>444</v>
      </c>
      <c r="L59" s="64"/>
      <c r="M59" s="64"/>
      <c r="N59" s="64"/>
      <c r="O59" s="64"/>
    </row>
    <row r="60" spans="1:15">
      <c r="J60" s="320"/>
      <c r="K60" s="66" t="s">
        <v>445</v>
      </c>
      <c r="L60" s="64"/>
      <c r="M60" s="64"/>
      <c r="N60" s="64"/>
      <c r="O60" s="64"/>
    </row>
    <row r="61" spans="1:15">
      <c r="J61" s="320"/>
      <c r="K61" s="66" t="s">
        <v>446</v>
      </c>
      <c r="L61" s="64"/>
      <c r="M61" s="64"/>
      <c r="N61" s="64"/>
      <c r="O61" s="64"/>
    </row>
    <row r="62" spans="1:15">
      <c r="J62" s="320"/>
      <c r="K62" s="66" t="s">
        <v>447</v>
      </c>
      <c r="L62" s="64"/>
      <c r="M62" s="64"/>
      <c r="N62" s="64"/>
      <c r="O62" s="64"/>
    </row>
    <row r="63" spans="1:15">
      <c r="J63" s="320"/>
      <c r="K63" s="66" t="s">
        <v>448</v>
      </c>
      <c r="L63" s="64"/>
      <c r="M63" s="64"/>
      <c r="N63" s="64"/>
      <c r="O63" s="64"/>
    </row>
    <row r="64" spans="1:15">
      <c r="J64" s="320"/>
      <c r="K64" s="62" t="s">
        <v>449</v>
      </c>
      <c r="L64" s="62" t="e">
        <f>AVERAGE(L52:L63)</f>
        <v>#DIV/0!</v>
      </c>
      <c r="M64" s="62">
        <f>MAX(M52:M63)</f>
        <v>0</v>
      </c>
      <c r="N64" s="62" t="e">
        <f>AVERAGE(N52:N63)</f>
        <v>#DIV/0!</v>
      </c>
      <c r="O64" s="62">
        <f>MAX(O52:O63)</f>
        <v>0</v>
      </c>
    </row>
    <row r="66" spans="10:15" ht="41.45">
      <c r="J66" s="61">
        <f>+A6</f>
        <v>2022</v>
      </c>
      <c r="K66" s="61" t="s">
        <v>431</v>
      </c>
      <c r="L66" s="67" t="s">
        <v>426</v>
      </c>
      <c r="M66" s="67" t="s">
        <v>432</v>
      </c>
      <c r="N66" s="67" t="s">
        <v>429</v>
      </c>
      <c r="O66" s="67" t="s">
        <v>433</v>
      </c>
    </row>
    <row r="67" spans="10:15">
      <c r="J67" s="320" t="s">
        <v>192</v>
      </c>
      <c r="K67" s="66" t="s">
        <v>434</v>
      </c>
      <c r="L67" s="64"/>
      <c r="M67" s="64"/>
      <c r="N67" s="64"/>
      <c r="O67" s="64"/>
    </row>
    <row r="68" spans="10:15">
      <c r="J68" s="320"/>
      <c r="K68" s="66" t="s">
        <v>435</v>
      </c>
      <c r="L68" s="64"/>
      <c r="M68" s="64"/>
      <c r="N68" s="64"/>
      <c r="O68" s="64"/>
    </row>
    <row r="69" spans="10:15">
      <c r="J69" s="320"/>
      <c r="K69" s="66" t="s">
        <v>436</v>
      </c>
      <c r="L69" s="64"/>
      <c r="M69" s="64"/>
      <c r="N69" s="64"/>
      <c r="O69" s="64"/>
    </row>
    <row r="70" spans="10:15">
      <c r="J70" s="320"/>
      <c r="K70" s="66" t="s">
        <v>438</v>
      </c>
      <c r="L70" s="64"/>
      <c r="M70" s="64"/>
      <c r="N70" s="64"/>
      <c r="O70" s="64"/>
    </row>
    <row r="71" spans="10:15">
      <c r="J71" s="320"/>
      <c r="K71" s="66" t="s">
        <v>440</v>
      </c>
      <c r="L71" s="64"/>
      <c r="M71" s="64"/>
      <c r="N71" s="64"/>
      <c r="O71" s="64"/>
    </row>
    <row r="72" spans="10:15">
      <c r="J72" s="320"/>
      <c r="K72" s="66" t="s">
        <v>441</v>
      </c>
      <c r="L72" s="64"/>
      <c r="M72" s="64"/>
      <c r="N72" s="64"/>
      <c r="O72" s="64"/>
    </row>
    <row r="73" spans="10:15">
      <c r="J73" s="320"/>
      <c r="K73" s="66" t="s">
        <v>442</v>
      </c>
      <c r="L73" s="64"/>
      <c r="M73" s="64"/>
      <c r="N73" s="64"/>
      <c r="O73" s="64"/>
    </row>
    <row r="74" spans="10:15">
      <c r="J74" s="320"/>
      <c r="K74" s="66" t="s">
        <v>444</v>
      </c>
      <c r="L74" s="64"/>
      <c r="M74" s="64"/>
      <c r="N74" s="64"/>
      <c r="O74" s="64"/>
    </row>
    <row r="75" spans="10:15">
      <c r="J75" s="320"/>
      <c r="K75" s="66" t="s">
        <v>445</v>
      </c>
      <c r="L75" s="64"/>
      <c r="M75" s="64"/>
      <c r="N75" s="64"/>
      <c r="O75" s="64"/>
    </row>
    <row r="76" spans="10:15">
      <c r="J76" s="320"/>
      <c r="K76" s="66" t="s">
        <v>446</v>
      </c>
      <c r="L76" s="64"/>
      <c r="M76" s="64"/>
      <c r="N76" s="64"/>
      <c r="O76" s="64"/>
    </row>
    <row r="77" spans="10:15">
      <c r="J77" s="320"/>
      <c r="K77" s="66" t="s">
        <v>447</v>
      </c>
      <c r="L77" s="64"/>
      <c r="M77" s="64"/>
      <c r="N77" s="64"/>
      <c r="O77" s="64"/>
    </row>
    <row r="78" spans="10:15">
      <c r="J78" s="320"/>
      <c r="K78" s="66" t="s">
        <v>448</v>
      </c>
      <c r="L78" s="64"/>
      <c r="M78" s="64"/>
      <c r="N78" s="64"/>
      <c r="O78" s="64"/>
    </row>
    <row r="79" spans="10:15">
      <c r="J79" s="320"/>
      <c r="K79" s="62" t="s">
        <v>449</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92D050"/>
    <pageSetUpPr fitToPage="1"/>
  </sheetPr>
  <dimension ref="A1:S79"/>
  <sheetViews>
    <sheetView topLeftCell="A5" workbookViewId="0">
      <selection activeCell="J53" sqref="J53"/>
    </sheetView>
  </sheetViews>
  <sheetFormatPr defaultRowHeight="13.9"/>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285156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2" t="str">
        <f>+'Cover Page'!$B$29</f>
        <v>Annual Performance Report 2022</v>
      </c>
      <c r="B1" s="92"/>
      <c r="C1" s="92"/>
      <c r="D1" s="92"/>
      <c r="E1" s="92" t="str">
        <f>+'Cover Page'!$B$33</f>
        <v>Baddesley EfW Facility</v>
      </c>
    </row>
    <row r="3" spans="1:19" ht="14.45">
      <c r="A3" s="60" t="s">
        <v>459</v>
      </c>
      <c r="D3" s="76" t="s">
        <v>418</v>
      </c>
      <c r="G3" s="80" t="s">
        <v>419</v>
      </c>
      <c r="J3" s="9" t="str">
        <f>+A3</f>
        <v>Monitoring of Particulate matter emissions</v>
      </c>
      <c r="L3" s="9"/>
      <c r="N3" s="9" t="s">
        <v>420</v>
      </c>
      <c r="Q3" s="79" t="s">
        <v>3</v>
      </c>
      <c r="R3" s="74"/>
      <c r="S3" s="74"/>
    </row>
    <row r="4" spans="1:19" ht="13.9" customHeight="1">
      <c r="Q4" s="309" t="s">
        <v>421</v>
      </c>
      <c r="R4" s="309"/>
      <c r="S4" s="309"/>
    </row>
    <row r="5" spans="1:19" ht="16.149999999999999">
      <c r="A5" s="68" t="s">
        <v>422</v>
      </c>
      <c r="B5" s="322" t="s">
        <v>423</v>
      </c>
      <c r="C5" s="322"/>
      <c r="D5" s="322"/>
      <c r="E5" s="322" t="s">
        <v>424</v>
      </c>
      <c r="F5" s="322"/>
      <c r="G5" s="322"/>
      <c r="J5" s="321"/>
      <c r="K5" s="321"/>
      <c r="L5" s="321"/>
      <c r="M5" s="321"/>
      <c r="N5" s="321"/>
      <c r="O5" s="321"/>
      <c r="Q5" s="309"/>
      <c r="R5" s="309"/>
      <c r="S5" s="309"/>
    </row>
    <row r="6" spans="1:19" s="58" customFormat="1" ht="37.5" customHeight="1">
      <c r="A6" s="65">
        <f>+'Cover Page'!C39</f>
        <v>2022</v>
      </c>
      <c r="B6" s="55" t="s">
        <v>460</v>
      </c>
      <c r="C6" s="55" t="s">
        <v>426</v>
      </c>
      <c r="D6" s="55" t="s">
        <v>427</v>
      </c>
      <c r="E6" s="55" t="s">
        <v>461</v>
      </c>
      <c r="F6" s="55" t="s">
        <v>429</v>
      </c>
      <c r="G6" s="55" t="s">
        <v>430</v>
      </c>
      <c r="H6" s="59"/>
      <c r="J6" s="61">
        <f>+A6</f>
        <v>2022</v>
      </c>
      <c r="K6" s="61" t="s">
        <v>431</v>
      </c>
      <c r="L6" s="67" t="s">
        <v>426</v>
      </c>
      <c r="M6" s="67" t="s">
        <v>432</v>
      </c>
      <c r="N6" s="67" t="s">
        <v>429</v>
      </c>
      <c r="O6" s="67" t="s">
        <v>433</v>
      </c>
      <c r="Q6" s="309"/>
      <c r="R6" s="309"/>
      <c r="S6" s="309"/>
    </row>
    <row r="7" spans="1:19">
      <c r="A7" s="66" t="s">
        <v>434</v>
      </c>
      <c r="B7" s="63">
        <v>30</v>
      </c>
      <c r="C7" s="100">
        <f t="shared" ref="C7:C15" si="0">L7</f>
        <v>0.1</v>
      </c>
      <c r="D7" s="100">
        <f t="shared" ref="D7:D15" si="1">M7</f>
        <v>0.3</v>
      </c>
      <c r="E7" s="63">
        <v>10</v>
      </c>
      <c r="F7" s="100">
        <f t="shared" ref="F7:F15" si="2">N7</f>
        <v>0</v>
      </c>
      <c r="G7" s="64">
        <f t="shared" ref="G7:G15" si="3">O7</f>
        <v>0.1</v>
      </c>
      <c r="J7" s="320" t="s">
        <v>188</v>
      </c>
      <c r="K7" s="66" t="s">
        <v>434</v>
      </c>
      <c r="L7" s="100">
        <v>0.1</v>
      </c>
      <c r="M7" s="100">
        <v>0.3</v>
      </c>
      <c r="N7" s="122">
        <v>0</v>
      </c>
      <c r="O7" s="64">
        <v>0.1</v>
      </c>
      <c r="Q7" s="309"/>
      <c r="R7" s="309"/>
      <c r="S7" s="309"/>
    </row>
    <row r="8" spans="1:19">
      <c r="A8" s="66" t="s">
        <v>435</v>
      </c>
      <c r="B8" s="63">
        <v>30</v>
      </c>
      <c r="C8" s="100">
        <f t="shared" si="0"/>
        <v>0.1</v>
      </c>
      <c r="D8" s="100">
        <f t="shared" si="1"/>
        <v>0.5</v>
      </c>
      <c r="E8" s="63">
        <v>10</v>
      </c>
      <c r="F8" s="100">
        <f t="shared" si="2"/>
        <v>0</v>
      </c>
      <c r="G8" s="64">
        <f t="shared" si="3"/>
        <v>0.2</v>
      </c>
      <c r="J8" s="320"/>
      <c r="K8" s="66" t="s">
        <v>435</v>
      </c>
      <c r="L8" s="100">
        <v>0.1</v>
      </c>
      <c r="M8" s="100">
        <v>0.5</v>
      </c>
      <c r="N8" s="122">
        <v>0</v>
      </c>
      <c r="O8" s="64">
        <v>0.2</v>
      </c>
      <c r="Q8" s="309"/>
      <c r="R8" s="309"/>
      <c r="S8" s="309"/>
    </row>
    <row r="9" spans="1:19">
      <c r="A9" s="66" t="s">
        <v>436</v>
      </c>
      <c r="B9" s="63">
        <v>30</v>
      </c>
      <c r="C9" s="100">
        <f t="shared" si="0"/>
        <v>0.1</v>
      </c>
      <c r="D9" s="100">
        <f t="shared" si="1"/>
        <v>0.3</v>
      </c>
      <c r="E9" s="63">
        <v>10</v>
      </c>
      <c r="F9" s="100">
        <f t="shared" si="2"/>
        <v>0</v>
      </c>
      <c r="G9" s="64">
        <f t="shared" si="3"/>
        <v>0.1</v>
      </c>
      <c r="J9" s="320"/>
      <c r="K9" s="66" t="s">
        <v>436</v>
      </c>
      <c r="L9" s="100">
        <v>0.1</v>
      </c>
      <c r="M9" s="100">
        <v>0.3</v>
      </c>
      <c r="N9" s="122">
        <v>0</v>
      </c>
      <c r="O9" s="64">
        <v>0.1</v>
      </c>
      <c r="Q9" s="78" t="s">
        <v>437</v>
      </c>
    </row>
    <row r="10" spans="1:19" ht="14.25" customHeight="1">
      <c r="A10" s="66" t="s">
        <v>438</v>
      </c>
      <c r="B10" s="63">
        <v>30</v>
      </c>
      <c r="C10" s="100">
        <f t="shared" si="0"/>
        <v>0.1</v>
      </c>
      <c r="D10" s="100">
        <f t="shared" si="1"/>
        <v>0.2</v>
      </c>
      <c r="E10" s="63">
        <v>10</v>
      </c>
      <c r="F10" s="100">
        <f t="shared" si="2"/>
        <v>0</v>
      </c>
      <c r="G10" s="64">
        <f t="shared" si="3"/>
        <v>0.1</v>
      </c>
      <c r="J10" s="320"/>
      <c r="K10" s="66" t="s">
        <v>438</v>
      </c>
      <c r="L10" s="100">
        <v>0.1</v>
      </c>
      <c r="M10" s="100">
        <v>0.2</v>
      </c>
      <c r="N10" s="122">
        <v>0</v>
      </c>
      <c r="O10" s="64">
        <v>0.1</v>
      </c>
      <c r="Q10" s="319" t="s">
        <v>439</v>
      </c>
      <c r="R10" s="319"/>
      <c r="S10" s="319"/>
    </row>
    <row r="11" spans="1:19">
      <c r="A11" s="66" t="s">
        <v>440</v>
      </c>
      <c r="B11" s="63">
        <v>30</v>
      </c>
      <c r="C11" s="100">
        <f t="shared" si="0"/>
        <v>0.1</v>
      </c>
      <c r="D11" s="100">
        <f t="shared" si="1"/>
        <v>0.4</v>
      </c>
      <c r="E11" s="63">
        <v>10</v>
      </c>
      <c r="F11" s="100">
        <f t="shared" si="2"/>
        <v>0</v>
      </c>
      <c r="G11" s="64">
        <f t="shared" si="3"/>
        <v>0.2</v>
      </c>
      <c r="J11" s="320"/>
      <c r="K11" s="66" t="s">
        <v>440</v>
      </c>
      <c r="L11" s="100">
        <v>0.1</v>
      </c>
      <c r="M11" s="100">
        <v>0.4</v>
      </c>
      <c r="N11" s="122">
        <v>0</v>
      </c>
      <c r="O11" s="64">
        <v>0.2</v>
      </c>
      <c r="Q11" s="319"/>
      <c r="R11" s="319"/>
      <c r="S11" s="319"/>
    </row>
    <row r="12" spans="1:19">
      <c r="A12" s="66" t="s">
        <v>441</v>
      </c>
      <c r="B12" s="63">
        <v>30</v>
      </c>
      <c r="C12" s="100">
        <f t="shared" si="0"/>
        <v>0.4</v>
      </c>
      <c r="D12" s="100">
        <f t="shared" si="1"/>
        <v>4.0999999999999996</v>
      </c>
      <c r="E12" s="63">
        <v>10</v>
      </c>
      <c r="F12" s="100">
        <f t="shared" si="2"/>
        <v>0.3</v>
      </c>
      <c r="G12" s="64">
        <f t="shared" si="3"/>
        <v>1.8</v>
      </c>
      <c r="J12" s="320"/>
      <c r="K12" s="66" t="s">
        <v>441</v>
      </c>
      <c r="L12" s="100">
        <v>0.4</v>
      </c>
      <c r="M12" s="100">
        <v>4.0999999999999996</v>
      </c>
      <c r="N12" s="122">
        <v>0.3</v>
      </c>
      <c r="O12" s="64">
        <v>1.8</v>
      </c>
      <c r="Q12" s="319"/>
      <c r="R12" s="319"/>
      <c r="S12" s="319"/>
    </row>
    <row r="13" spans="1:19" ht="14.25" customHeight="1">
      <c r="A13" s="66" t="s">
        <v>442</v>
      </c>
      <c r="B13" s="63">
        <v>30</v>
      </c>
      <c r="C13" s="100">
        <f t="shared" si="0"/>
        <v>0.6</v>
      </c>
      <c r="D13" s="100">
        <f t="shared" si="1"/>
        <v>12.4</v>
      </c>
      <c r="E13" s="63">
        <v>10</v>
      </c>
      <c r="F13" s="100">
        <f t="shared" si="2"/>
        <v>0.6</v>
      </c>
      <c r="G13" s="64">
        <f t="shared" si="3"/>
        <v>7.9</v>
      </c>
      <c r="J13" s="320"/>
      <c r="K13" s="66" t="s">
        <v>442</v>
      </c>
      <c r="L13" s="100">
        <v>0.6</v>
      </c>
      <c r="M13" s="100">
        <v>12.4</v>
      </c>
      <c r="N13" s="122">
        <v>0.6</v>
      </c>
      <c r="O13" s="64">
        <v>7.9</v>
      </c>
      <c r="Q13" s="319" t="s">
        <v>443</v>
      </c>
      <c r="R13" s="319"/>
      <c r="S13" s="319"/>
    </row>
    <row r="14" spans="1:19">
      <c r="A14" s="66" t="s">
        <v>444</v>
      </c>
      <c r="B14" s="63">
        <v>30</v>
      </c>
      <c r="C14" s="100">
        <f t="shared" si="0"/>
        <v>0.2</v>
      </c>
      <c r="D14" s="100">
        <f t="shared" si="1"/>
        <v>5.6</v>
      </c>
      <c r="E14" s="63">
        <v>10</v>
      </c>
      <c r="F14" s="100">
        <f t="shared" si="2"/>
        <v>0.1</v>
      </c>
      <c r="G14" s="64">
        <f t="shared" si="3"/>
        <v>0.9</v>
      </c>
      <c r="J14" s="320"/>
      <c r="K14" s="66" t="s">
        <v>444</v>
      </c>
      <c r="L14" s="100">
        <v>0.2</v>
      </c>
      <c r="M14" s="100">
        <v>5.6</v>
      </c>
      <c r="N14" s="122">
        <v>0.1</v>
      </c>
      <c r="O14" s="64">
        <v>0.9</v>
      </c>
      <c r="Q14" s="319"/>
      <c r="R14" s="319"/>
      <c r="S14" s="319"/>
    </row>
    <row r="15" spans="1:19">
      <c r="A15" s="66" t="s">
        <v>445</v>
      </c>
      <c r="B15" s="63">
        <v>30</v>
      </c>
      <c r="C15" s="100">
        <f t="shared" si="0"/>
        <v>0.6</v>
      </c>
      <c r="D15" s="100">
        <f t="shared" si="1"/>
        <v>10.5</v>
      </c>
      <c r="E15" s="63">
        <v>10</v>
      </c>
      <c r="F15" s="100">
        <f t="shared" si="2"/>
        <v>0.5</v>
      </c>
      <c r="G15" s="64">
        <f t="shared" si="3"/>
        <v>2.2999999999999998</v>
      </c>
      <c r="J15" s="320"/>
      <c r="K15" s="66" t="s">
        <v>445</v>
      </c>
      <c r="L15" s="100">
        <v>0.6</v>
      </c>
      <c r="M15" s="100">
        <v>10.5</v>
      </c>
      <c r="N15" s="122">
        <v>0.5</v>
      </c>
      <c r="O15" s="64">
        <v>2.2999999999999998</v>
      </c>
      <c r="Q15" s="319"/>
      <c r="R15" s="319"/>
      <c r="S15" s="319"/>
    </row>
    <row r="16" spans="1:19">
      <c r="A16" s="66" t="s">
        <v>446</v>
      </c>
      <c r="B16" s="63">
        <v>30</v>
      </c>
      <c r="C16" s="100">
        <f>L16</f>
        <v>0.1</v>
      </c>
      <c r="D16" s="100">
        <f>M16</f>
        <v>2</v>
      </c>
      <c r="E16" s="63">
        <v>10</v>
      </c>
      <c r="F16" s="100">
        <f>N16</f>
        <v>0.1</v>
      </c>
      <c r="G16" s="64">
        <f>O16</f>
        <v>0.3</v>
      </c>
      <c r="J16" s="320"/>
      <c r="K16" s="66" t="s">
        <v>446</v>
      </c>
      <c r="L16" s="100">
        <v>0.1</v>
      </c>
      <c r="M16" s="100">
        <v>2</v>
      </c>
      <c r="N16" s="122">
        <v>0.1</v>
      </c>
      <c r="O16" s="64">
        <v>0.3</v>
      </c>
      <c r="Q16" s="319"/>
      <c r="R16" s="319"/>
      <c r="S16" s="319"/>
    </row>
    <row r="17" spans="1:15">
      <c r="A17" s="66" t="s">
        <v>447</v>
      </c>
      <c r="B17" s="63">
        <v>30</v>
      </c>
      <c r="C17" s="100">
        <f>L17</f>
        <v>0.3</v>
      </c>
      <c r="D17" s="100">
        <f t="shared" ref="D17:D18" si="4">M17</f>
        <v>5.0999999999999996</v>
      </c>
      <c r="E17" s="63">
        <v>10</v>
      </c>
      <c r="F17" s="100">
        <f t="shared" ref="F17:F18" si="5">N17</f>
        <v>0</v>
      </c>
      <c r="G17" s="64">
        <f t="shared" ref="G17:G18" si="6">O17</f>
        <v>0.1</v>
      </c>
      <c r="J17" s="320"/>
      <c r="K17" s="66" t="s">
        <v>447</v>
      </c>
      <c r="L17" s="100">
        <v>0.3</v>
      </c>
      <c r="M17" s="100">
        <v>5.0999999999999996</v>
      </c>
      <c r="N17" s="122">
        <v>0</v>
      </c>
      <c r="O17" s="64">
        <v>0.1</v>
      </c>
    </row>
    <row r="18" spans="1:15">
      <c r="A18" s="66" t="s">
        <v>448</v>
      </c>
      <c r="B18" s="63">
        <v>30</v>
      </c>
      <c r="C18" s="100">
        <f>L18</f>
        <v>0.1</v>
      </c>
      <c r="D18" s="100">
        <f t="shared" si="4"/>
        <v>0.8</v>
      </c>
      <c r="E18" s="63">
        <v>10</v>
      </c>
      <c r="F18" s="100">
        <f t="shared" si="5"/>
        <v>0.1</v>
      </c>
      <c r="G18" s="64">
        <f t="shared" si="6"/>
        <v>0.1</v>
      </c>
      <c r="J18" s="320"/>
      <c r="K18" s="66" t="s">
        <v>448</v>
      </c>
      <c r="L18" s="100">
        <v>0.1</v>
      </c>
      <c r="M18" s="100">
        <v>0.8</v>
      </c>
      <c r="N18" s="122">
        <v>0.1</v>
      </c>
      <c r="O18" s="64">
        <v>0.1</v>
      </c>
    </row>
    <row r="19" spans="1:15">
      <c r="J19" s="320"/>
      <c r="K19" s="62" t="s">
        <v>449</v>
      </c>
      <c r="L19" s="101">
        <f>AVERAGE(L7:L18)</f>
        <v>0.23333333333333331</v>
      </c>
      <c r="M19" s="101">
        <f>MAX(M7:M18)</f>
        <v>12.4</v>
      </c>
      <c r="N19" s="101">
        <f>AVERAGE(N7:N18)</f>
        <v>0.14166666666666669</v>
      </c>
      <c r="O19" s="101">
        <f>MAX(O7:O18)</f>
        <v>7.9</v>
      </c>
    </row>
    <row r="21" spans="1:15" ht="41.45">
      <c r="J21" s="61">
        <f>+A6</f>
        <v>2022</v>
      </c>
      <c r="K21" s="61" t="s">
        <v>431</v>
      </c>
      <c r="L21" s="67" t="s">
        <v>426</v>
      </c>
      <c r="M21" s="67" t="s">
        <v>432</v>
      </c>
      <c r="N21" s="67" t="s">
        <v>429</v>
      </c>
      <c r="O21" s="67" t="s">
        <v>433</v>
      </c>
    </row>
    <row r="22" spans="1:15">
      <c r="J22" s="320" t="s">
        <v>189</v>
      </c>
      <c r="K22" s="66" t="s">
        <v>434</v>
      </c>
      <c r="L22" s="64"/>
      <c r="M22" s="64"/>
      <c r="N22" s="64"/>
      <c r="O22" s="64"/>
    </row>
    <row r="23" spans="1:15">
      <c r="J23" s="320"/>
      <c r="K23" s="66" t="s">
        <v>435</v>
      </c>
      <c r="L23" s="64"/>
      <c r="M23" s="64"/>
      <c r="N23" s="64"/>
      <c r="O23" s="64"/>
    </row>
    <row r="24" spans="1:15">
      <c r="J24" s="320"/>
      <c r="K24" s="66" t="s">
        <v>436</v>
      </c>
      <c r="L24" s="64"/>
      <c r="M24" s="64"/>
      <c r="N24" s="64"/>
      <c r="O24" s="64"/>
    </row>
    <row r="25" spans="1:15">
      <c r="J25" s="320"/>
      <c r="K25" s="66" t="s">
        <v>438</v>
      </c>
      <c r="L25" s="64"/>
      <c r="M25" s="64"/>
      <c r="N25" s="64"/>
      <c r="O25" s="64"/>
    </row>
    <row r="26" spans="1:15">
      <c r="J26" s="320"/>
      <c r="K26" s="66" t="s">
        <v>440</v>
      </c>
      <c r="L26" s="64"/>
      <c r="M26" s="64"/>
      <c r="N26" s="64"/>
      <c r="O26" s="64"/>
    </row>
    <row r="27" spans="1:15">
      <c r="J27" s="320"/>
      <c r="K27" s="66" t="s">
        <v>441</v>
      </c>
      <c r="L27" s="64"/>
      <c r="M27" s="64"/>
      <c r="N27" s="64"/>
      <c r="O27" s="64"/>
    </row>
    <row r="28" spans="1:15">
      <c r="J28" s="320"/>
      <c r="K28" s="66" t="s">
        <v>442</v>
      </c>
      <c r="L28" s="64"/>
      <c r="M28" s="64"/>
      <c r="N28" s="64"/>
      <c r="O28" s="64"/>
    </row>
    <row r="29" spans="1:15">
      <c r="J29" s="320"/>
      <c r="K29" s="66" t="s">
        <v>444</v>
      </c>
      <c r="L29" s="64"/>
      <c r="M29" s="64"/>
      <c r="N29" s="64"/>
      <c r="O29" s="64"/>
    </row>
    <row r="30" spans="1:15">
      <c r="J30" s="320"/>
      <c r="K30" s="66" t="s">
        <v>445</v>
      </c>
      <c r="L30" s="64"/>
      <c r="M30" s="64"/>
      <c r="N30" s="64"/>
      <c r="O30" s="64"/>
    </row>
    <row r="31" spans="1:15">
      <c r="J31" s="320"/>
      <c r="K31" s="66" t="s">
        <v>446</v>
      </c>
      <c r="L31" s="64"/>
      <c r="M31" s="64"/>
      <c r="N31" s="64"/>
      <c r="O31" s="64"/>
    </row>
    <row r="32" spans="1:15">
      <c r="J32" s="320"/>
      <c r="K32" s="66" t="s">
        <v>447</v>
      </c>
      <c r="L32" s="64"/>
      <c r="M32" s="64"/>
      <c r="N32" s="64"/>
      <c r="O32" s="64"/>
    </row>
    <row r="33" spans="1:15">
      <c r="J33" s="320"/>
      <c r="K33" s="66" t="s">
        <v>448</v>
      </c>
      <c r="L33" s="64"/>
      <c r="M33" s="64"/>
      <c r="N33" s="64"/>
      <c r="O33" s="64"/>
    </row>
    <row r="34" spans="1:15">
      <c r="J34" s="320"/>
      <c r="K34" s="62" t="s">
        <v>449</v>
      </c>
      <c r="L34" s="62" t="e">
        <f>AVERAGE(L22:L33)</f>
        <v>#DIV/0!</v>
      </c>
      <c r="M34" s="62">
        <f>MAX(M22:M33)</f>
        <v>0</v>
      </c>
      <c r="N34" s="62" t="e">
        <f>AVERAGE(N22:N33)</f>
        <v>#DIV/0!</v>
      </c>
      <c r="O34" s="62">
        <f>MAX(O22:O33)</f>
        <v>0</v>
      </c>
    </row>
    <row r="36" spans="1:15" ht="41.45">
      <c r="J36" s="61">
        <f>+A6</f>
        <v>2022</v>
      </c>
      <c r="K36" s="61" t="s">
        <v>431</v>
      </c>
      <c r="L36" s="67" t="s">
        <v>426</v>
      </c>
      <c r="M36" s="67" t="s">
        <v>432</v>
      </c>
      <c r="N36" s="67" t="s">
        <v>429</v>
      </c>
      <c r="O36" s="67" t="s">
        <v>433</v>
      </c>
    </row>
    <row r="37" spans="1:15">
      <c r="J37" s="320" t="s">
        <v>190</v>
      </c>
      <c r="K37" s="66" t="s">
        <v>434</v>
      </c>
      <c r="L37" s="64"/>
      <c r="M37" s="64"/>
      <c r="N37" s="64"/>
      <c r="O37" s="64"/>
    </row>
    <row r="38" spans="1:15">
      <c r="J38" s="320"/>
      <c r="K38" s="66" t="s">
        <v>435</v>
      </c>
      <c r="L38" s="64"/>
      <c r="M38" s="64"/>
      <c r="N38" s="64"/>
      <c r="O38" s="64"/>
    </row>
    <row r="39" spans="1:15">
      <c r="J39" s="320"/>
      <c r="K39" s="66" t="s">
        <v>436</v>
      </c>
      <c r="L39" s="64"/>
      <c r="M39" s="64"/>
      <c r="N39" s="64"/>
      <c r="O39" s="64"/>
    </row>
    <row r="40" spans="1:15">
      <c r="J40" s="320"/>
      <c r="K40" s="66" t="s">
        <v>438</v>
      </c>
      <c r="L40" s="64"/>
      <c r="M40" s="64"/>
      <c r="N40" s="64"/>
      <c r="O40" s="64"/>
    </row>
    <row r="41" spans="1:15">
      <c r="J41" s="320"/>
      <c r="K41" s="66" t="s">
        <v>440</v>
      </c>
      <c r="L41" s="64"/>
      <c r="M41" s="64"/>
      <c r="N41" s="64"/>
      <c r="O41" s="64"/>
    </row>
    <row r="42" spans="1:15">
      <c r="J42" s="320"/>
      <c r="K42" s="66" t="s">
        <v>441</v>
      </c>
      <c r="L42" s="64"/>
      <c r="M42" s="64"/>
      <c r="N42" s="64"/>
      <c r="O42" s="64"/>
    </row>
    <row r="43" spans="1:15">
      <c r="J43" s="320"/>
      <c r="K43" s="66" t="s">
        <v>442</v>
      </c>
      <c r="L43" s="64"/>
      <c r="M43" s="64"/>
      <c r="N43" s="64"/>
      <c r="O43" s="64"/>
    </row>
    <row r="44" spans="1:15">
      <c r="J44" s="320"/>
      <c r="K44" s="66" t="s">
        <v>444</v>
      </c>
      <c r="L44" s="64"/>
      <c r="M44" s="64"/>
      <c r="N44" s="64"/>
      <c r="O44" s="64"/>
    </row>
    <row r="45" spans="1:15">
      <c r="J45" s="320"/>
      <c r="K45" s="66" t="s">
        <v>445</v>
      </c>
      <c r="L45" s="64"/>
      <c r="M45" s="64"/>
      <c r="N45" s="64"/>
      <c r="O45" s="64"/>
    </row>
    <row r="46" spans="1:15">
      <c r="J46" s="320"/>
      <c r="K46" s="66" t="s">
        <v>446</v>
      </c>
      <c r="L46" s="64"/>
      <c r="M46" s="64"/>
      <c r="N46" s="64"/>
      <c r="O46" s="64"/>
    </row>
    <row r="47" spans="1:15">
      <c r="J47" s="320"/>
      <c r="K47" s="66" t="s">
        <v>447</v>
      </c>
      <c r="L47" s="64"/>
      <c r="M47" s="64"/>
      <c r="N47" s="64"/>
      <c r="O47" s="64"/>
    </row>
    <row r="48" spans="1:15">
      <c r="A48" s="332" t="s">
        <v>326</v>
      </c>
      <c r="B48" s="333"/>
      <c r="C48" s="333"/>
      <c r="D48" s="333"/>
      <c r="E48" s="333"/>
      <c r="F48" s="333"/>
      <c r="G48" s="334"/>
      <c r="J48" s="320"/>
      <c r="K48" s="66" t="s">
        <v>448</v>
      </c>
      <c r="L48" s="64"/>
      <c r="M48" s="64"/>
      <c r="N48" s="64"/>
      <c r="O48" s="64"/>
    </row>
    <row r="49" spans="1:15">
      <c r="A49" s="323"/>
      <c r="B49" s="324"/>
      <c r="C49" s="324"/>
      <c r="D49" s="324"/>
      <c r="E49" s="324"/>
      <c r="F49" s="324"/>
      <c r="G49" s="325"/>
      <c r="J49" s="320"/>
      <c r="K49" s="62" t="s">
        <v>449</v>
      </c>
      <c r="L49" s="62" t="e">
        <f>AVERAGE(L37:L48)</f>
        <v>#DIV/0!</v>
      </c>
      <c r="M49" s="62">
        <f>MAX(M37:M48)</f>
        <v>0</v>
      </c>
      <c r="N49" s="62" t="e">
        <f>AVERAGE(N37:N48)</f>
        <v>#DIV/0!</v>
      </c>
      <c r="O49" s="62">
        <f>MAX(O37:O48)</f>
        <v>0</v>
      </c>
    </row>
    <row r="50" spans="1:15">
      <c r="A50" s="326"/>
      <c r="B50" s="327"/>
      <c r="C50" s="327"/>
      <c r="D50" s="327"/>
      <c r="E50" s="327"/>
      <c r="F50" s="327"/>
      <c r="G50" s="328"/>
    </row>
    <row r="51" spans="1:15" ht="41.45">
      <c r="A51" s="326"/>
      <c r="B51" s="327"/>
      <c r="C51" s="327"/>
      <c r="D51" s="327"/>
      <c r="E51" s="327"/>
      <c r="F51" s="327"/>
      <c r="G51" s="328"/>
      <c r="J51" s="61">
        <f>+A6</f>
        <v>2022</v>
      </c>
      <c r="K51" s="61" t="s">
        <v>431</v>
      </c>
      <c r="L51" s="67" t="s">
        <v>426</v>
      </c>
      <c r="M51" s="67" t="s">
        <v>432</v>
      </c>
      <c r="N51" s="67" t="s">
        <v>429</v>
      </c>
      <c r="O51" s="67" t="s">
        <v>433</v>
      </c>
    </row>
    <row r="52" spans="1:15">
      <c r="A52" s="329"/>
      <c r="B52" s="330"/>
      <c r="C52" s="330"/>
      <c r="D52" s="330"/>
      <c r="E52" s="330"/>
      <c r="F52" s="330"/>
      <c r="G52" s="331"/>
      <c r="J52" s="320" t="s">
        <v>191</v>
      </c>
      <c r="K52" s="66" t="s">
        <v>434</v>
      </c>
      <c r="L52" s="64"/>
      <c r="M52" s="64"/>
      <c r="N52" s="64"/>
      <c r="O52" s="64"/>
    </row>
    <row r="53" spans="1:15">
      <c r="J53" s="320"/>
      <c r="K53" s="66" t="s">
        <v>435</v>
      </c>
      <c r="L53" s="64"/>
      <c r="M53" s="64"/>
      <c r="N53" s="64"/>
      <c r="O53" s="64"/>
    </row>
    <row r="54" spans="1:15">
      <c r="J54" s="320"/>
      <c r="K54" s="66" t="s">
        <v>436</v>
      </c>
      <c r="L54" s="64"/>
      <c r="M54" s="64"/>
      <c r="N54" s="64"/>
      <c r="O54" s="64"/>
    </row>
    <row r="55" spans="1:15">
      <c r="J55" s="320"/>
      <c r="K55" s="66" t="s">
        <v>438</v>
      </c>
      <c r="L55" s="64"/>
      <c r="M55" s="64"/>
      <c r="N55" s="64"/>
      <c r="O55" s="64"/>
    </row>
    <row r="56" spans="1:15">
      <c r="J56" s="320"/>
      <c r="K56" s="66" t="s">
        <v>440</v>
      </c>
      <c r="L56" s="64"/>
      <c r="M56" s="64"/>
      <c r="N56" s="64"/>
      <c r="O56" s="64"/>
    </row>
    <row r="57" spans="1:15">
      <c r="J57" s="320"/>
      <c r="K57" s="66" t="s">
        <v>441</v>
      </c>
      <c r="L57" s="64"/>
      <c r="M57" s="64"/>
      <c r="N57" s="64"/>
      <c r="O57" s="64"/>
    </row>
    <row r="58" spans="1:15">
      <c r="J58" s="320"/>
      <c r="K58" s="66" t="s">
        <v>442</v>
      </c>
      <c r="L58" s="64"/>
      <c r="M58" s="64"/>
      <c r="N58" s="64"/>
      <c r="O58" s="64"/>
    </row>
    <row r="59" spans="1:15">
      <c r="J59" s="320"/>
      <c r="K59" s="66" t="s">
        <v>444</v>
      </c>
      <c r="L59" s="64"/>
      <c r="M59" s="64"/>
      <c r="N59" s="64"/>
      <c r="O59" s="64"/>
    </row>
    <row r="60" spans="1:15">
      <c r="J60" s="320"/>
      <c r="K60" s="66" t="s">
        <v>445</v>
      </c>
      <c r="L60" s="64"/>
      <c r="M60" s="64"/>
      <c r="N60" s="64"/>
      <c r="O60" s="64"/>
    </row>
    <row r="61" spans="1:15">
      <c r="J61" s="320"/>
      <c r="K61" s="66" t="s">
        <v>446</v>
      </c>
      <c r="L61" s="64"/>
      <c r="M61" s="64"/>
      <c r="N61" s="64"/>
      <c r="O61" s="64"/>
    </row>
    <row r="62" spans="1:15">
      <c r="J62" s="320"/>
      <c r="K62" s="66" t="s">
        <v>447</v>
      </c>
      <c r="L62" s="64"/>
      <c r="M62" s="64"/>
      <c r="N62" s="64"/>
      <c r="O62" s="64"/>
    </row>
    <row r="63" spans="1:15">
      <c r="J63" s="320"/>
      <c r="K63" s="66" t="s">
        <v>448</v>
      </c>
      <c r="L63" s="64"/>
      <c r="M63" s="64"/>
      <c r="N63" s="64"/>
      <c r="O63" s="64"/>
    </row>
    <row r="64" spans="1:15">
      <c r="J64" s="320"/>
      <c r="K64" s="62" t="s">
        <v>449</v>
      </c>
      <c r="L64" s="62" t="e">
        <f>AVERAGE(L52:L63)</f>
        <v>#DIV/0!</v>
      </c>
      <c r="M64" s="62">
        <f>MAX(M52:M63)</f>
        <v>0</v>
      </c>
      <c r="N64" s="62" t="e">
        <f>AVERAGE(N52:N63)</f>
        <v>#DIV/0!</v>
      </c>
      <c r="O64" s="62">
        <f>MAX(O52:O63)</f>
        <v>0</v>
      </c>
    </row>
    <row r="66" spans="10:15" ht="41.45">
      <c r="J66" s="61">
        <f>+A6</f>
        <v>2022</v>
      </c>
      <c r="K66" s="61" t="s">
        <v>431</v>
      </c>
      <c r="L66" s="67" t="s">
        <v>426</v>
      </c>
      <c r="M66" s="67" t="s">
        <v>432</v>
      </c>
      <c r="N66" s="67" t="s">
        <v>429</v>
      </c>
      <c r="O66" s="67" t="s">
        <v>433</v>
      </c>
    </row>
    <row r="67" spans="10:15">
      <c r="J67" s="320" t="s">
        <v>192</v>
      </c>
      <c r="K67" s="66" t="s">
        <v>434</v>
      </c>
      <c r="L67" s="64"/>
      <c r="M67" s="64"/>
      <c r="N67" s="64"/>
      <c r="O67" s="64"/>
    </row>
    <row r="68" spans="10:15">
      <c r="J68" s="320"/>
      <c r="K68" s="66" t="s">
        <v>435</v>
      </c>
      <c r="L68" s="64"/>
      <c r="M68" s="64"/>
      <c r="N68" s="64"/>
      <c r="O68" s="64"/>
    </row>
    <row r="69" spans="10:15">
      <c r="J69" s="320"/>
      <c r="K69" s="66" t="s">
        <v>436</v>
      </c>
      <c r="L69" s="64"/>
      <c r="M69" s="64"/>
      <c r="N69" s="64"/>
      <c r="O69" s="64"/>
    </row>
    <row r="70" spans="10:15">
      <c r="J70" s="320"/>
      <c r="K70" s="66" t="s">
        <v>438</v>
      </c>
      <c r="L70" s="64"/>
      <c r="M70" s="64"/>
      <c r="N70" s="64"/>
      <c r="O70" s="64"/>
    </row>
    <row r="71" spans="10:15">
      <c r="J71" s="320"/>
      <c r="K71" s="66" t="s">
        <v>440</v>
      </c>
      <c r="L71" s="64"/>
      <c r="M71" s="64"/>
      <c r="N71" s="64"/>
      <c r="O71" s="64"/>
    </row>
    <row r="72" spans="10:15">
      <c r="J72" s="320"/>
      <c r="K72" s="66" t="s">
        <v>441</v>
      </c>
      <c r="L72" s="64"/>
      <c r="M72" s="64"/>
      <c r="N72" s="64"/>
      <c r="O72" s="64"/>
    </row>
    <row r="73" spans="10:15">
      <c r="J73" s="320"/>
      <c r="K73" s="66" t="s">
        <v>442</v>
      </c>
      <c r="L73" s="64"/>
      <c r="M73" s="64"/>
      <c r="N73" s="64"/>
      <c r="O73" s="64"/>
    </row>
    <row r="74" spans="10:15">
      <c r="J74" s="320"/>
      <c r="K74" s="66" t="s">
        <v>444</v>
      </c>
      <c r="L74" s="64"/>
      <c r="M74" s="64"/>
      <c r="N74" s="64"/>
      <c r="O74" s="64"/>
    </row>
    <row r="75" spans="10:15">
      <c r="J75" s="320"/>
      <c r="K75" s="66" t="s">
        <v>445</v>
      </c>
      <c r="L75" s="64"/>
      <c r="M75" s="64"/>
      <c r="N75" s="64"/>
      <c r="O75" s="64"/>
    </row>
    <row r="76" spans="10:15">
      <c r="J76" s="320"/>
      <c r="K76" s="66" t="s">
        <v>446</v>
      </c>
      <c r="L76" s="64"/>
      <c r="M76" s="64"/>
      <c r="N76" s="64"/>
      <c r="O76" s="64"/>
    </row>
    <row r="77" spans="10:15">
      <c r="J77" s="320"/>
      <c r="K77" s="66" t="s">
        <v>447</v>
      </c>
      <c r="L77" s="64"/>
      <c r="M77" s="64"/>
      <c r="N77" s="64"/>
      <c r="O77" s="64"/>
    </row>
    <row r="78" spans="10:15">
      <c r="J78" s="320"/>
      <c r="K78" s="66" t="s">
        <v>448</v>
      </c>
      <c r="L78" s="64"/>
      <c r="M78" s="64"/>
      <c r="N78" s="64"/>
      <c r="O78" s="64"/>
    </row>
    <row r="79" spans="10:15">
      <c r="J79" s="320"/>
      <c r="K79" s="62" t="s">
        <v>449</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rgb="FFFF0000"/>
    <pageSetUpPr fitToPage="1"/>
  </sheetPr>
  <dimension ref="A1:S79"/>
  <sheetViews>
    <sheetView topLeftCell="A3" workbookViewId="0">
      <selection activeCell="J53" sqref="J53"/>
    </sheetView>
  </sheetViews>
  <sheetFormatPr defaultRowHeight="13.9"/>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57031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2" t="str">
        <f>+'Cover Page'!$B$29</f>
        <v>Annual Performance Report 2022</v>
      </c>
      <c r="B1" s="92"/>
      <c r="C1" s="92"/>
      <c r="D1" s="92"/>
      <c r="E1" s="92" t="str">
        <f>+'Cover Page'!$B$33</f>
        <v>Baddesley EfW Facility</v>
      </c>
    </row>
    <row r="3" spans="1:19" ht="14.45">
      <c r="A3" s="60" t="s">
        <v>462</v>
      </c>
      <c r="D3" s="76" t="s">
        <v>418</v>
      </c>
      <c r="G3" s="80" t="s">
        <v>419</v>
      </c>
      <c r="J3" s="9" t="str">
        <f>+A3</f>
        <v>Monitoring of Carbon Monoxide (half hourly)</v>
      </c>
      <c r="L3" s="9"/>
      <c r="N3" s="9" t="s">
        <v>420</v>
      </c>
      <c r="Q3" s="79" t="s">
        <v>3</v>
      </c>
      <c r="R3" s="74"/>
      <c r="S3" s="74"/>
    </row>
    <row r="4" spans="1:19" ht="13.9" customHeight="1">
      <c r="Q4" s="309" t="s">
        <v>421</v>
      </c>
      <c r="R4" s="309"/>
      <c r="S4" s="309"/>
    </row>
    <row r="5" spans="1:19" ht="16.149999999999999">
      <c r="A5" s="68" t="s">
        <v>422</v>
      </c>
      <c r="B5" s="322" t="s">
        <v>423</v>
      </c>
      <c r="C5" s="322"/>
      <c r="D5" s="322"/>
      <c r="E5" s="322" t="s">
        <v>424</v>
      </c>
      <c r="F5" s="322"/>
      <c r="G5" s="322"/>
      <c r="J5" s="321"/>
      <c r="K5" s="321"/>
      <c r="L5" s="321"/>
      <c r="M5" s="321"/>
      <c r="N5" s="321"/>
      <c r="O5" s="321"/>
      <c r="Q5" s="309"/>
      <c r="R5" s="309"/>
      <c r="S5" s="309"/>
    </row>
    <row r="6" spans="1:19" s="58" customFormat="1" ht="37.5" customHeight="1">
      <c r="A6" s="65">
        <f>+'Cover Page'!C39</f>
        <v>2022</v>
      </c>
      <c r="B6" s="55" t="s">
        <v>463</v>
      </c>
      <c r="C6" s="55" t="s">
        <v>426</v>
      </c>
      <c r="D6" s="55" t="s">
        <v>427</v>
      </c>
      <c r="E6" s="55" t="s">
        <v>464</v>
      </c>
      <c r="F6" s="55" t="s">
        <v>429</v>
      </c>
      <c r="G6" s="55" t="s">
        <v>430</v>
      </c>
      <c r="H6" s="59"/>
      <c r="J6" s="61">
        <f>+A6</f>
        <v>2022</v>
      </c>
      <c r="K6" s="61" t="s">
        <v>431</v>
      </c>
      <c r="L6" s="67" t="s">
        <v>426</v>
      </c>
      <c r="M6" s="67" t="s">
        <v>432</v>
      </c>
      <c r="N6" s="67" t="s">
        <v>429</v>
      </c>
      <c r="O6" s="67" t="s">
        <v>433</v>
      </c>
      <c r="Q6" s="309"/>
      <c r="R6" s="309"/>
      <c r="S6" s="309"/>
    </row>
    <row r="7" spans="1:19">
      <c r="A7" s="66" t="s">
        <v>434</v>
      </c>
      <c r="B7" s="69">
        <v>100</v>
      </c>
      <c r="C7" s="64">
        <f>L7</f>
        <v>2.4</v>
      </c>
      <c r="D7" s="64">
        <f>M7</f>
        <v>17.3</v>
      </c>
      <c r="E7" s="69">
        <v>50</v>
      </c>
      <c r="F7" s="64">
        <f>N7</f>
        <v>2.2999999999999998</v>
      </c>
      <c r="G7" s="64">
        <f>O7</f>
        <v>5.9</v>
      </c>
      <c r="J7" s="320" t="s">
        <v>188</v>
      </c>
      <c r="K7" s="66" t="s">
        <v>434</v>
      </c>
      <c r="L7" s="64">
        <v>2.4</v>
      </c>
      <c r="M7" s="64">
        <v>17.3</v>
      </c>
      <c r="N7" s="64">
        <v>2.2999999999999998</v>
      </c>
      <c r="O7" s="64">
        <v>5.9</v>
      </c>
      <c r="Q7" s="309"/>
      <c r="R7" s="309"/>
      <c r="S7" s="309"/>
    </row>
    <row r="8" spans="1:19">
      <c r="A8" s="66" t="s">
        <v>435</v>
      </c>
      <c r="B8" s="63">
        <f>+B7</f>
        <v>100</v>
      </c>
      <c r="C8" s="64">
        <f t="shared" ref="C8:D18" si="0">L8</f>
        <v>3.6</v>
      </c>
      <c r="D8" s="64">
        <f t="shared" si="0"/>
        <v>14.7</v>
      </c>
      <c r="E8" s="63">
        <f>+E7</f>
        <v>50</v>
      </c>
      <c r="F8" s="64">
        <f t="shared" ref="F8:F18" si="1">N8</f>
        <v>3.3</v>
      </c>
      <c r="G8" s="64">
        <f t="shared" ref="G8:G18" si="2">O8</f>
        <v>4.5999999999999996</v>
      </c>
      <c r="J8" s="320"/>
      <c r="K8" s="66" t="s">
        <v>435</v>
      </c>
      <c r="L8" s="64">
        <v>3.6</v>
      </c>
      <c r="M8" s="64">
        <v>14.7</v>
      </c>
      <c r="N8" s="64">
        <v>3.3</v>
      </c>
      <c r="O8" s="64">
        <v>4.5999999999999996</v>
      </c>
      <c r="Q8" s="309"/>
      <c r="R8" s="309"/>
      <c r="S8" s="309"/>
    </row>
    <row r="9" spans="1:19">
      <c r="A9" s="66" t="s">
        <v>436</v>
      </c>
      <c r="B9" s="63">
        <f t="shared" ref="B9:B18" si="3">+B8</f>
        <v>100</v>
      </c>
      <c r="C9" s="64">
        <f t="shared" si="0"/>
        <v>3.4</v>
      </c>
      <c r="D9" s="64">
        <f t="shared" si="0"/>
        <v>18.899999999999999</v>
      </c>
      <c r="E9" s="63">
        <f t="shared" ref="E9:E18" si="4">+E8</f>
        <v>50</v>
      </c>
      <c r="F9" s="64">
        <f t="shared" si="1"/>
        <v>3.3</v>
      </c>
      <c r="G9" s="64">
        <f t="shared" si="2"/>
        <v>5.2</v>
      </c>
      <c r="J9" s="320"/>
      <c r="K9" s="66" t="s">
        <v>436</v>
      </c>
      <c r="L9" s="64">
        <v>3.4</v>
      </c>
      <c r="M9" s="64">
        <v>18.899999999999999</v>
      </c>
      <c r="N9" s="64">
        <v>3.3</v>
      </c>
      <c r="O9" s="64">
        <v>5.2</v>
      </c>
      <c r="Q9" s="78" t="s">
        <v>437</v>
      </c>
    </row>
    <row r="10" spans="1:19" ht="14.25" customHeight="1">
      <c r="A10" s="66" t="s">
        <v>438</v>
      </c>
      <c r="B10" s="63">
        <f t="shared" si="3"/>
        <v>100</v>
      </c>
      <c r="C10" s="64">
        <f t="shared" si="0"/>
        <v>2.2999999999999998</v>
      </c>
      <c r="D10" s="133">
        <f t="shared" si="0"/>
        <v>104.3</v>
      </c>
      <c r="E10" s="63">
        <f t="shared" si="4"/>
        <v>50</v>
      </c>
      <c r="F10" s="64">
        <f t="shared" si="1"/>
        <v>2.2000000000000002</v>
      </c>
      <c r="G10" s="64">
        <f t="shared" si="2"/>
        <v>3.8</v>
      </c>
      <c r="J10" s="320"/>
      <c r="K10" s="66" t="s">
        <v>438</v>
      </c>
      <c r="L10" s="64">
        <v>2.2999999999999998</v>
      </c>
      <c r="M10" s="64">
        <v>104.3</v>
      </c>
      <c r="N10" s="64">
        <v>2.2000000000000002</v>
      </c>
      <c r="O10" s="64">
        <v>3.8</v>
      </c>
      <c r="Q10" s="319" t="s">
        <v>439</v>
      </c>
      <c r="R10" s="319"/>
      <c r="S10" s="319"/>
    </row>
    <row r="11" spans="1:19">
      <c r="A11" s="66" t="s">
        <v>440</v>
      </c>
      <c r="B11" s="63">
        <f t="shared" si="3"/>
        <v>100</v>
      </c>
      <c r="C11" s="64">
        <f t="shared" si="0"/>
        <v>2.2000000000000002</v>
      </c>
      <c r="D11" s="133">
        <f t="shared" si="0"/>
        <v>165</v>
      </c>
      <c r="E11" s="63">
        <f t="shared" si="4"/>
        <v>50</v>
      </c>
      <c r="F11" s="64">
        <f t="shared" si="1"/>
        <v>1.7</v>
      </c>
      <c r="G11" s="64">
        <f t="shared" si="2"/>
        <v>2.2000000000000002</v>
      </c>
      <c r="J11" s="320"/>
      <c r="K11" s="66" t="s">
        <v>440</v>
      </c>
      <c r="L11" s="64">
        <v>2.2000000000000002</v>
      </c>
      <c r="M11" s="64">
        <v>165</v>
      </c>
      <c r="N11" s="64">
        <v>1.7</v>
      </c>
      <c r="O11" s="64">
        <v>2.2000000000000002</v>
      </c>
      <c r="Q11" s="319"/>
      <c r="R11" s="319"/>
      <c r="S11" s="319"/>
    </row>
    <row r="12" spans="1:19">
      <c r="A12" s="66" t="s">
        <v>441</v>
      </c>
      <c r="B12" s="63">
        <f t="shared" si="3"/>
        <v>100</v>
      </c>
      <c r="C12" s="64">
        <f t="shared" si="0"/>
        <v>15.7</v>
      </c>
      <c r="D12" s="133">
        <f t="shared" si="0"/>
        <v>2908.5</v>
      </c>
      <c r="E12" s="63">
        <f t="shared" si="4"/>
        <v>50</v>
      </c>
      <c r="F12" s="64">
        <f t="shared" si="1"/>
        <v>17</v>
      </c>
      <c r="G12" s="132">
        <f t="shared" si="2"/>
        <v>122</v>
      </c>
      <c r="J12" s="320"/>
      <c r="K12" s="66" t="s">
        <v>441</v>
      </c>
      <c r="L12" s="64">
        <v>15.7</v>
      </c>
      <c r="M12" s="64">
        <v>2908.5</v>
      </c>
      <c r="N12" s="64">
        <v>17</v>
      </c>
      <c r="O12" s="64">
        <v>122</v>
      </c>
      <c r="Q12" s="319"/>
      <c r="R12" s="319"/>
      <c r="S12" s="319"/>
    </row>
    <row r="13" spans="1:19" ht="14.25" customHeight="1">
      <c r="A13" s="66" t="s">
        <v>442</v>
      </c>
      <c r="B13" s="63">
        <f t="shared" si="3"/>
        <v>100</v>
      </c>
      <c r="C13" s="64">
        <f t="shared" si="0"/>
        <v>7.2</v>
      </c>
      <c r="D13" s="133">
        <f t="shared" si="0"/>
        <v>1212</v>
      </c>
      <c r="E13" s="63">
        <f t="shared" si="4"/>
        <v>50</v>
      </c>
      <c r="F13" s="64">
        <f t="shared" si="1"/>
        <v>6.4</v>
      </c>
      <c r="G13" s="64">
        <f t="shared" si="2"/>
        <v>9.1</v>
      </c>
      <c r="J13" s="320"/>
      <c r="K13" s="66" t="s">
        <v>442</v>
      </c>
      <c r="L13" s="64">
        <v>7.2</v>
      </c>
      <c r="M13" s="64">
        <v>1212</v>
      </c>
      <c r="N13" s="64">
        <v>6.4</v>
      </c>
      <c r="O13" s="64">
        <v>9.1</v>
      </c>
      <c r="Q13" s="319" t="s">
        <v>443</v>
      </c>
      <c r="R13" s="319"/>
      <c r="S13" s="319"/>
    </row>
    <row r="14" spans="1:19">
      <c r="A14" s="66" t="s">
        <v>444</v>
      </c>
      <c r="B14" s="63">
        <f t="shared" si="3"/>
        <v>100</v>
      </c>
      <c r="C14" s="64">
        <f t="shared" si="0"/>
        <v>5.7</v>
      </c>
      <c r="D14" s="64">
        <f t="shared" si="0"/>
        <v>37.6</v>
      </c>
      <c r="E14" s="63">
        <f t="shared" si="4"/>
        <v>50</v>
      </c>
      <c r="F14" s="64">
        <f t="shared" si="1"/>
        <v>5.6</v>
      </c>
      <c r="G14" s="64">
        <f t="shared" si="2"/>
        <v>7.9</v>
      </c>
      <c r="J14" s="320"/>
      <c r="K14" s="66" t="s">
        <v>444</v>
      </c>
      <c r="L14" s="64">
        <v>5.7</v>
      </c>
      <c r="M14" s="64">
        <v>37.6</v>
      </c>
      <c r="N14" s="64">
        <v>5.6</v>
      </c>
      <c r="O14" s="64">
        <v>7.9</v>
      </c>
      <c r="Q14" s="319"/>
      <c r="R14" s="319"/>
      <c r="S14" s="319"/>
    </row>
    <row r="15" spans="1:19">
      <c r="A15" s="66" t="s">
        <v>445</v>
      </c>
      <c r="B15" s="63">
        <f t="shared" si="3"/>
        <v>100</v>
      </c>
      <c r="C15" s="64">
        <f t="shared" si="0"/>
        <v>5.0999999999999996</v>
      </c>
      <c r="D15" s="133">
        <f t="shared" si="0"/>
        <v>112.9</v>
      </c>
      <c r="E15" s="63">
        <f t="shared" si="4"/>
        <v>50</v>
      </c>
      <c r="F15" s="64">
        <f t="shared" si="1"/>
        <v>4.9000000000000004</v>
      </c>
      <c r="G15" s="64">
        <f t="shared" si="2"/>
        <v>7.1</v>
      </c>
      <c r="J15" s="320"/>
      <c r="K15" s="66" t="s">
        <v>445</v>
      </c>
      <c r="L15" s="64">
        <v>5.0999999999999996</v>
      </c>
      <c r="M15" s="64">
        <v>112.9</v>
      </c>
      <c r="N15" s="64">
        <v>4.9000000000000004</v>
      </c>
      <c r="O15" s="64">
        <v>7.1</v>
      </c>
      <c r="Q15" s="319"/>
      <c r="R15" s="319"/>
      <c r="S15" s="319"/>
    </row>
    <row r="16" spans="1:19">
      <c r="A16" s="66" t="s">
        <v>446</v>
      </c>
      <c r="B16" s="63">
        <f t="shared" si="3"/>
        <v>100</v>
      </c>
      <c r="C16" s="64">
        <f t="shared" si="0"/>
        <v>26.4</v>
      </c>
      <c r="D16" s="133">
        <f t="shared" si="0"/>
        <v>3180.2</v>
      </c>
      <c r="E16" s="63">
        <f t="shared" si="4"/>
        <v>50</v>
      </c>
      <c r="F16" s="64">
        <f t="shared" si="1"/>
        <v>4.2</v>
      </c>
      <c r="G16" s="64">
        <f t="shared" si="2"/>
        <v>6</v>
      </c>
      <c r="J16" s="320"/>
      <c r="K16" s="66" t="s">
        <v>446</v>
      </c>
      <c r="L16" s="64">
        <v>26.4</v>
      </c>
      <c r="M16" s="64">
        <v>3180.2</v>
      </c>
      <c r="N16" s="64">
        <v>4.2</v>
      </c>
      <c r="O16" s="64">
        <v>6</v>
      </c>
      <c r="Q16" s="319"/>
      <c r="R16" s="319"/>
      <c r="S16" s="319"/>
    </row>
    <row r="17" spans="1:15">
      <c r="A17" s="66" t="s">
        <v>447</v>
      </c>
      <c r="B17" s="63">
        <f t="shared" si="3"/>
        <v>100</v>
      </c>
      <c r="C17" s="64">
        <f t="shared" si="0"/>
        <v>20</v>
      </c>
      <c r="D17" s="133">
        <f t="shared" si="0"/>
        <v>1674.2</v>
      </c>
      <c r="E17" s="63">
        <f t="shared" si="4"/>
        <v>50</v>
      </c>
      <c r="F17" s="64">
        <f t="shared" si="1"/>
        <v>9.5</v>
      </c>
      <c r="G17" s="64">
        <f t="shared" si="2"/>
        <v>10.3</v>
      </c>
      <c r="J17" s="320"/>
      <c r="K17" s="66" t="s">
        <v>447</v>
      </c>
      <c r="L17" s="64">
        <v>20</v>
      </c>
      <c r="M17" s="64">
        <v>1674.2</v>
      </c>
      <c r="N17" s="64">
        <v>9.5</v>
      </c>
      <c r="O17" s="64">
        <v>10.3</v>
      </c>
    </row>
    <row r="18" spans="1:15">
      <c r="A18" s="66" t="s">
        <v>448</v>
      </c>
      <c r="B18" s="63">
        <f t="shared" si="3"/>
        <v>100</v>
      </c>
      <c r="C18" s="64">
        <f t="shared" si="0"/>
        <v>8.5</v>
      </c>
      <c r="D18" s="64">
        <f t="shared" si="0"/>
        <v>21.3</v>
      </c>
      <c r="E18" s="63">
        <f t="shared" si="4"/>
        <v>50</v>
      </c>
      <c r="F18" s="64">
        <f t="shared" si="1"/>
        <v>7.6</v>
      </c>
      <c r="G18" s="64">
        <f t="shared" si="2"/>
        <v>13.5</v>
      </c>
      <c r="J18" s="320"/>
      <c r="K18" s="66" t="s">
        <v>448</v>
      </c>
      <c r="L18" s="64">
        <v>8.5</v>
      </c>
      <c r="M18" s="64">
        <v>21.3</v>
      </c>
      <c r="N18" s="64">
        <v>7.6</v>
      </c>
      <c r="O18" s="64">
        <v>13.5</v>
      </c>
    </row>
    <row r="19" spans="1:15">
      <c r="J19" s="320"/>
      <c r="K19" s="62" t="s">
        <v>449</v>
      </c>
      <c r="L19" s="131">
        <f>AVERAGE(L7:L18)</f>
        <v>8.5416666666666661</v>
      </c>
      <c r="M19" s="62">
        <f>MAX(M7:M18)</f>
        <v>3180.2</v>
      </c>
      <c r="N19" s="131">
        <f>AVERAGE(N7:N18)</f>
        <v>5.666666666666667</v>
      </c>
      <c r="O19" s="62">
        <f>MAX(O7:O18)</f>
        <v>122</v>
      </c>
    </row>
    <row r="21" spans="1:15" ht="41.45">
      <c r="J21" s="61">
        <f>+A6</f>
        <v>2022</v>
      </c>
      <c r="K21" s="61" t="s">
        <v>431</v>
      </c>
      <c r="L21" s="67" t="s">
        <v>426</v>
      </c>
      <c r="M21" s="67" t="s">
        <v>432</v>
      </c>
      <c r="N21" s="67" t="s">
        <v>429</v>
      </c>
      <c r="O21" s="67" t="s">
        <v>433</v>
      </c>
    </row>
    <row r="22" spans="1:15">
      <c r="J22" s="320" t="s">
        <v>189</v>
      </c>
      <c r="K22" s="66" t="s">
        <v>434</v>
      </c>
      <c r="L22" s="64"/>
      <c r="M22" s="64"/>
      <c r="N22" s="64"/>
      <c r="O22" s="64"/>
    </row>
    <row r="23" spans="1:15">
      <c r="J23" s="320"/>
      <c r="K23" s="66" t="s">
        <v>435</v>
      </c>
      <c r="L23" s="64"/>
      <c r="M23" s="64"/>
      <c r="N23" s="64"/>
      <c r="O23" s="64"/>
    </row>
    <row r="24" spans="1:15">
      <c r="J24" s="320"/>
      <c r="K24" s="66" t="s">
        <v>436</v>
      </c>
      <c r="L24" s="64"/>
      <c r="M24" s="64"/>
      <c r="N24" s="64"/>
      <c r="O24" s="64"/>
    </row>
    <row r="25" spans="1:15">
      <c r="J25" s="320"/>
      <c r="K25" s="66" t="s">
        <v>438</v>
      </c>
      <c r="L25" s="64"/>
      <c r="M25" s="64"/>
      <c r="N25" s="64"/>
      <c r="O25" s="64"/>
    </row>
    <row r="26" spans="1:15">
      <c r="J26" s="320"/>
      <c r="K26" s="66" t="s">
        <v>440</v>
      </c>
      <c r="L26" s="64"/>
      <c r="M26" s="64"/>
      <c r="N26" s="64"/>
      <c r="O26" s="64"/>
    </row>
    <row r="27" spans="1:15">
      <c r="J27" s="320"/>
      <c r="K27" s="66" t="s">
        <v>441</v>
      </c>
      <c r="L27" s="64"/>
      <c r="M27" s="64"/>
      <c r="N27" s="64"/>
      <c r="O27" s="64"/>
    </row>
    <row r="28" spans="1:15">
      <c r="J28" s="320"/>
      <c r="K28" s="66" t="s">
        <v>442</v>
      </c>
      <c r="L28" s="64"/>
      <c r="M28" s="64"/>
      <c r="N28" s="64"/>
      <c r="O28" s="64"/>
    </row>
    <row r="29" spans="1:15">
      <c r="J29" s="320"/>
      <c r="K29" s="66" t="s">
        <v>444</v>
      </c>
      <c r="L29" s="64"/>
      <c r="M29" s="64"/>
      <c r="N29" s="64"/>
      <c r="O29" s="64"/>
    </row>
    <row r="30" spans="1:15">
      <c r="J30" s="320"/>
      <c r="K30" s="66" t="s">
        <v>445</v>
      </c>
      <c r="L30" s="64"/>
      <c r="M30" s="64"/>
      <c r="N30" s="64"/>
      <c r="O30" s="64"/>
    </row>
    <row r="31" spans="1:15">
      <c r="J31" s="320"/>
      <c r="K31" s="66" t="s">
        <v>446</v>
      </c>
      <c r="L31" s="64"/>
      <c r="M31" s="64"/>
      <c r="N31" s="64"/>
      <c r="O31" s="64"/>
    </row>
    <row r="32" spans="1:15">
      <c r="J32" s="320"/>
      <c r="K32" s="66" t="s">
        <v>447</v>
      </c>
      <c r="L32" s="64"/>
      <c r="M32" s="64"/>
      <c r="N32" s="64"/>
      <c r="O32" s="64"/>
    </row>
    <row r="33" spans="1:15">
      <c r="J33" s="320"/>
      <c r="K33" s="66" t="s">
        <v>448</v>
      </c>
      <c r="L33" s="64"/>
      <c r="M33" s="64"/>
      <c r="N33" s="64"/>
      <c r="O33" s="64"/>
    </row>
    <row r="34" spans="1:15">
      <c r="J34" s="320"/>
      <c r="K34" s="62" t="s">
        <v>449</v>
      </c>
      <c r="L34" s="62" t="e">
        <f>AVERAGE(L22:L33)</f>
        <v>#DIV/0!</v>
      </c>
      <c r="M34" s="62">
        <f>MAX(M22:M33)</f>
        <v>0</v>
      </c>
      <c r="N34" s="62" t="e">
        <f>AVERAGE(N22:N33)</f>
        <v>#DIV/0!</v>
      </c>
      <c r="O34" s="62">
        <f>MAX(O22:O33)</f>
        <v>0</v>
      </c>
    </row>
    <row r="36" spans="1:15" ht="41.45">
      <c r="J36" s="61">
        <f>+A6</f>
        <v>2022</v>
      </c>
      <c r="K36" s="61" t="s">
        <v>431</v>
      </c>
      <c r="L36" s="67" t="s">
        <v>426</v>
      </c>
      <c r="M36" s="67" t="s">
        <v>432</v>
      </c>
      <c r="N36" s="67" t="s">
        <v>429</v>
      </c>
      <c r="O36" s="67" t="s">
        <v>433</v>
      </c>
    </row>
    <row r="37" spans="1:15">
      <c r="J37" s="320" t="s">
        <v>190</v>
      </c>
      <c r="K37" s="66" t="s">
        <v>434</v>
      </c>
      <c r="L37" s="64"/>
      <c r="M37" s="64"/>
      <c r="N37" s="64"/>
      <c r="O37" s="64"/>
    </row>
    <row r="38" spans="1:15">
      <c r="J38" s="320"/>
      <c r="K38" s="66" t="s">
        <v>435</v>
      </c>
      <c r="L38" s="64"/>
      <c r="M38" s="64"/>
      <c r="N38" s="64"/>
      <c r="O38" s="64"/>
    </row>
    <row r="39" spans="1:15">
      <c r="J39" s="320"/>
      <c r="K39" s="66" t="s">
        <v>436</v>
      </c>
      <c r="L39" s="64"/>
      <c r="M39" s="64"/>
      <c r="N39" s="64"/>
      <c r="O39" s="64"/>
    </row>
    <row r="40" spans="1:15">
      <c r="J40" s="320"/>
      <c r="K40" s="66" t="s">
        <v>438</v>
      </c>
      <c r="L40" s="64"/>
      <c r="M40" s="64"/>
      <c r="N40" s="64"/>
      <c r="O40" s="64"/>
    </row>
    <row r="41" spans="1:15">
      <c r="J41" s="320"/>
      <c r="K41" s="66" t="s">
        <v>440</v>
      </c>
      <c r="L41" s="64"/>
      <c r="M41" s="64"/>
      <c r="N41" s="64"/>
      <c r="O41" s="64"/>
    </row>
    <row r="42" spans="1:15">
      <c r="J42" s="320"/>
      <c r="K42" s="66" t="s">
        <v>441</v>
      </c>
      <c r="L42" s="64"/>
      <c r="M42" s="64"/>
      <c r="N42" s="64"/>
      <c r="O42" s="64"/>
    </row>
    <row r="43" spans="1:15">
      <c r="J43" s="320"/>
      <c r="K43" s="66" t="s">
        <v>442</v>
      </c>
      <c r="L43" s="64"/>
      <c r="M43" s="64"/>
      <c r="N43" s="64"/>
      <c r="O43" s="64"/>
    </row>
    <row r="44" spans="1:15">
      <c r="J44" s="320"/>
      <c r="K44" s="66" t="s">
        <v>444</v>
      </c>
      <c r="L44" s="64"/>
      <c r="M44" s="64"/>
      <c r="N44" s="64"/>
      <c r="O44" s="64"/>
    </row>
    <row r="45" spans="1:15">
      <c r="J45" s="320"/>
      <c r="K45" s="66" t="s">
        <v>445</v>
      </c>
      <c r="L45" s="64"/>
      <c r="M45" s="64"/>
      <c r="N45" s="64"/>
      <c r="O45" s="64"/>
    </row>
    <row r="46" spans="1:15">
      <c r="J46" s="320"/>
      <c r="K46" s="66" t="s">
        <v>446</v>
      </c>
      <c r="L46" s="64"/>
      <c r="M46" s="64"/>
      <c r="N46" s="64"/>
      <c r="O46" s="64"/>
    </row>
    <row r="47" spans="1:15">
      <c r="J47" s="320"/>
      <c r="K47" s="66" t="s">
        <v>447</v>
      </c>
      <c r="L47" s="64"/>
      <c r="M47" s="64"/>
      <c r="N47" s="64"/>
      <c r="O47" s="64"/>
    </row>
    <row r="48" spans="1:15">
      <c r="A48" s="332" t="s">
        <v>326</v>
      </c>
      <c r="B48" s="333"/>
      <c r="C48" s="333"/>
      <c r="D48" s="333"/>
      <c r="E48" s="333"/>
      <c r="F48" s="333"/>
      <c r="G48" s="334"/>
      <c r="J48" s="320"/>
      <c r="K48" s="66" t="s">
        <v>448</v>
      </c>
      <c r="L48" s="64"/>
      <c r="M48" s="64"/>
      <c r="N48" s="64"/>
      <c r="O48" s="64"/>
    </row>
    <row r="49" spans="1:15">
      <c r="A49" s="323"/>
      <c r="B49" s="324"/>
      <c r="C49" s="324"/>
      <c r="D49" s="324"/>
      <c r="E49" s="324"/>
      <c r="F49" s="324"/>
      <c r="G49" s="325"/>
      <c r="J49" s="320"/>
      <c r="K49" s="62" t="s">
        <v>449</v>
      </c>
      <c r="L49" s="62" t="e">
        <f>AVERAGE(L37:L48)</f>
        <v>#DIV/0!</v>
      </c>
      <c r="M49" s="62">
        <f>MAX(M37:M48)</f>
        <v>0</v>
      </c>
      <c r="N49" s="62" t="e">
        <f>AVERAGE(N37:N48)</f>
        <v>#DIV/0!</v>
      </c>
      <c r="O49" s="62">
        <f>MAX(O37:O48)</f>
        <v>0</v>
      </c>
    </row>
    <row r="50" spans="1:15">
      <c r="A50" s="326"/>
      <c r="B50" s="327"/>
      <c r="C50" s="327"/>
      <c r="D50" s="327"/>
      <c r="E50" s="327"/>
      <c r="F50" s="327"/>
      <c r="G50" s="328"/>
    </row>
    <row r="51" spans="1:15" ht="41.45">
      <c r="A51" s="326"/>
      <c r="B51" s="327"/>
      <c r="C51" s="327"/>
      <c r="D51" s="327"/>
      <c r="E51" s="327"/>
      <c r="F51" s="327"/>
      <c r="G51" s="328"/>
      <c r="J51" s="61">
        <f>+A6</f>
        <v>2022</v>
      </c>
      <c r="K51" s="61" t="s">
        <v>431</v>
      </c>
      <c r="L51" s="67" t="s">
        <v>426</v>
      </c>
      <c r="M51" s="67" t="s">
        <v>432</v>
      </c>
      <c r="N51" s="67" t="s">
        <v>429</v>
      </c>
      <c r="O51" s="67" t="s">
        <v>433</v>
      </c>
    </row>
    <row r="52" spans="1:15">
      <c r="A52" s="329"/>
      <c r="B52" s="330"/>
      <c r="C52" s="330"/>
      <c r="D52" s="330"/>
      <c r="E52" s="330"/>
      <c r="F52" s="330"/>
      <c r="G52" s="331"/>
      <c r="J52" s="320" t="s">
        <v>191</v>
      </c>
      <c r="K52" s="66" t="s">
        <v>434</v>
      </c>
      <c r="L52" s="64"/>
      <c r="M52" s="64"/>
      <c r="N52" s="64"/>
      <c r="O52" s="64"/>
    </row>
    <row r="53" spans="1:15">
      <c r="J53" s="320"/>
      <c r="K53" s="66" t="s">
        <v>435</v>
      </c>
      <c r="L53" s="64"/>
      <c r="M53" s="64"/>
      <c r="N53" s="64"/>
      <c r="O53" s="64"/>
    </row>
    <row r="54" spans="1:15">
      <c r="J54" s="320"/>
      <c r="K54" s="66" t="s">
        <v>436</v>
      </c>
      <c r="L54" s="64"/>
      <c r="M54" s="64"/>
      <c r="N54" s="64"/>
      <c r="O54" s="64"/>
    </row>
    <row r="55" spans="1:15">
      <c r="J55" s="320"/>
      <c r="K55" s="66" t="s">
        <v>438</v>
      </c>
      <c r="L55" s="64"/>
      <c r="M55" s="64"/>
      <c r="N55" s="64"/>
      <c r="O55" s="64"/>
    </row>
    <row r="56" spans="1:15">
      <c r="J56" s="320"/>
      <c r="K56" s="66" t="s">
        <v>440</v>
      </c>
      <c r="L56" s="64"/>
      <c r="M56" s="64"/>
      <c r="N56" s="64"/>
      <c r="O56" s="64"/>
    </row>
    <row r="57" spans="1:15">
      <c r="J57" s="320"/>
      <c r="K57" s="66" t="s">
        <v>441</v>
      </c>
      <c r="L57" s="64"/>
      <c r="M57" s="64"/>
      <c r="N57" s="64"/>
      <c r="O57" s="64"/>
    </row>
    <row r="58" spans="1:15">
      <c r="J58" s="320"/>
      <c r="K58" s="66" t="s">
        <v>442</v>
      </c>
      <c r="L58" s="64"/>
      <c r="M58" s="64"/>
      <c r="N58" s="64"/>
      <c r="O58" s="64"/>
    </row>
    <row r="59" spans="1:15">
      <c r="J59" s="320"/>
      <c r="K59" s="66" t="s">
        <v>444</v>
      </c>
      <c r="L59" s="64"/>
      <c r="M59" s="64"/>
      <c r="N59" s="64"/>
      <c r="O59" s="64"/>
    </row>
    <row r="60" spans="1:15">
      <c r="J60" s="320"/>
      <c r="K60" s="66" t="s">
        <v>445</v>
      </c>
      <c r="L60" s="64"/>
      <c r="M60" s="64"/>
      <c r="N60" s="64"/>
      <c r="O60" s="64"/>
    </row>
    <row r="61" spans="1:15">
      <c r="J61" s="320"/>
      <c r="K61" s="66" t="s">
        <v>446</v>
      </c>
      <c r="L61" s="64"/>
      <c r="M61" s="64"/>
      <c r="N61" s="64"/>
      <c r="O61" s="64"/>
    </row>
    <row r="62" spans="1:15">
      <c r="J62" s="320"/>
      <c r="K62" s="66" t="s">
        <v>447</v>
      </c>
      <c r="L62" s="64"/>
      <c r="M62" s="64"/>
      <c r="N62" s="64"/>
      <c r="O62" s="64"/>
    </row>
    <row r="63" spans="1:15">
      <c r="J63" s="320"/>
      <c r="K63" s="66" t="s">
        <v>448</v>
      </c>
      <c r="L63" s="64"/>
      <c r="M63" s="64"/>
      <c r="N63" s="64"/>
      <c r="O63" s="64"/>
    </row>
    <row r="64" spans="1:15">
      <c r="J64" s="320"/>
      <c r="K64" s="62" t="s">
        <v>449</v>
      </c>
      <c r="L64" s="62" t="e">
        <f>AVERAGE(L52:L63)</f>
        <v>#DIV/0!</v>
      </c>
      <c r="M64" s="62">
        <f>MAX(M52:M63)</f>
        <v>0</v>
      </c>
      <c r="N64" s="62" t="e">
        <f>AVERAGE(N52:N63)</f>
        <v>#DIV/0!</v>
      </c>
      <c r="O64" s="62">
        <f>MAX(O52:O63)</f>
        <v>0</v>
      </c>
    </row>
    <row r="66" spans="10:15" ht="41.45">
      <c r="J66" s="61">
        <f>+A6</f>
        <v>2022</v>
      </c>
      <c r="K66" s="61" t="s">
        <v>431</v>
      </c>
      <c r="L66" s="67" t="s">
        <v>426</v>
      </c>
      <c r="M66" s="67" t="s">
        <v>432</v>
      </c>
      <c r="N66" s="67" t="s">
        <v>429</v>
      </c>
      <c r="O66" s="67" t="s">
        <v>433</v>
      </c>
    </row>
    <row r="67" spans="10:15">
      <c r="J67" s="320" t="s">
        <v>192</v>
      </c>
      <c r="K67" s="66" t="s">
        <v>434</v>
      </c>
      <c r="L67" s="64"/>
      <c r="M67" s="64"/>
      <c r="N67" s="64"/>
      <c r="O67" s="64"/>
    </row>
    <row r="68" spans="10:15">
      <c r="J68" s="320"/>
      <c r="K68" s="66" t="s">
        <v>435</v>
      </c>
      <c r="L68" s="64"/>
      <c r="M68" s="64"/>
      <c r="N68" s="64"/>
      <c r="O68" s="64"/>
    </row>
    <row r="69" spans="10:15">
      <c r="J69" s="320"/>
      <c r="K69" s="66" t="s">
        <v>436</v>
      </c>
      <c r="L69" s="64"/>
      <c r="M69" s="64"/>
      <c r="N69" s="64"/>
      <c r="O69" s="64"/>
    </row>
    <row r="70" spans="10:15">
      <c r="J70" s="320"/>
      <c r="K70" s="66" t="s">
        <v>438</v>
      </c>
      <c r="L70" s="64"/>
      <c r="M70" s="64"/>
      <c r="N70" s="64"/>
      <c r="O70" s="64"/>
    </row>
    <row r="71" spans="10:15">
      <c r="J71" s="320"/>
      <c r="K71" s="66" t="s">
        <v>440</v>
      </c>
      <c r="L71" s="64"/>
      <c r="M71" s="64"/>
      <c r="N71" s="64"/>
      <c r="O71" s="64"/>
    </row>
    <row r="72" spans="10:15">
      <c r="J72" s="320"/>
      <c r="K72" s="66" t="s">
        <v>441</v>
      </c>
      <c r="L72" s="64"/>
      <c r="M72" s="64"/>
      <c r="N72" s="64"/>
      <c r="O72" s="64"/>
    </row>
    <row r="73" spans="10:15">
      <c r="J73" s="320"/>
      <c r="K73" s="66" t="s">
        <v>442</v>
      </c>
      <c r="L73" s="64"/>
      <c r="M73" s="64"/>
      <c r="N73" s="64"/>
      <c r="O73" s="64"/>
    </row>
    <row r="74" spans="10:15">
      <c r="J74" s="320"/>
      <c r="K74" s="66" t="s">
        <v>444</v>
      </c>
      <c r="L74" s="64"/>
      <c r="M74" s="64"/>
      <c r="N74" s="64"/>
      <c r="O74" s="64"/>
    </row>
    <row r="75" spans="10:15">
      <c r="J75" s="320"/>
      <c r="K75" s="66" t="s">
        <v>445</v>
      </c>
      <c r="L75" s="64"/>
      <c r="M75" s="64"/>
      <c r="N75" s="64"/>
      <c r="O75" s="64"/>
    </row>
    <row r="76" spans="10:15">
      <c r="J76" s="320"/>
      <c r="K76" s="66" t="s">
        <v>446</v>
      </c>
      <c r="L76" s="64"/>
      <c r="M76" s="64"/>
      <c r="N76" s="64"/>
      <c r="O76" s="64"/>
    </row>
    <row r="77" spans="10:15">
      <c r="J77" s="320"/>
      <c r="K77" s="66" t="s">
        <v>447</v>
      </c>
      <c r="L77" s="64"/>
      <c r="M77" s="64"/>
      <c r="N77" s="64"/>
      <c r="O77" s="64"/>
    </row>
    <row r="78" spans="10:15">
      <c r="J78" s="320"/>
      <c r="K78" s="66" t="s">
        <v>448</v>
      </c>
      <c r="L78" s="64"/>
      <c r="M78" s="64"/>
      <c r="N78" s="64"/>
      <c r="O78" s="64"/>
    </row>
    <row r="79" spans="10:15">
      <c r="J79" s="320"/>
      <c r="K79" s="62" t="s">
        <v>449</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rgb="FF92D050"/>
    <pageSetUpPr fitToPage="1"/>
  </sheetPr>
  <dimension ref="A1:U79"/>
  <sheetViews>
    <sheetView workbookViewId="0">
      <selection activeCell="J53" sqref="J53"/>
    </sheetView>
  </sheetViews>
  <sheetFormatPr defaultRowHeight="13.9"/>
  <cols>
    <col min="1" max="1" width="14" style="3" customWidth="1"/>
    <col min="2" max="2" width="12.7109375" style="35" customWidth="1"/>
    <col min="3" max="3" width="15.28515625" style="35" customWidth="1"/>
    <col min="4" max="4" width="17.7109375" style="35" customWidth="1"/>
    <col min="5" max="5" width="14.7109375" style="35" customWidth="1"/>
    <col min="6" max="6" width="11.5703125" style="35" customWidth="1"/>
    <col min="7" max="7" width="15" style="35" customWidth="1"/>
    <col min="8" max="8" width="14.7109375" style="35" customWidth="1"/>
    <col min="9" max="12" width="9.28515625" style="3"/>
    <col min="13" max="13" width="15.42578125" style="3" customWidth="1"/>
    <col min="14" max="14" width="17.7109375" style="3" customWidth="1"/>
    <col min="15" max="15" width="17.42578125" style="3" bestFit="1" customWidth="1"/>
    <col min="16" max="16" width="13.7109375" style="3" customWidth="1"/>
    <col min="17" max="17" width="15" style="3" customWidth="1"/>
    <col min="18" max="20" width="9.28515625" style="3"/>
    <col min="21" max="21" width="22.42578125" style="3" customWidth="1"/>
    <col min="22" max="258" width="9.28515625" style="3"/>
    <col min="259" max="259" width="14" style="3" customWidth="1"/>
    <col min="260" max="265" width="10.28515625" style="3" customWidth="1"/>
    <col min="266" max="514" width="9.28515625" style="3"/>
    <col min="515" max="515" width="14" style="3" customWidth="1"/>
    <col min="516" max="521" width="10.28515625" style="3" customWidth="1"/>
    <col min="522" max="770" width="9.28515625" style="3"/>
    <col min="771" max="771" width="14" style="3" customWidth="1"/>
    <col min="772" max="777" width="10.28515625" style="3" customWidth="1"/>
    <col min="778" max="1026" width="9.28515625" style="3"/>
    <col min="1027" max="1027" width="14" style="3" customWidth="1"/>
    <col min="1028" max="1033" width="10.28515625" style="3" customWidth="1"/>
    <col min="1034" max="1282" width="9.28515625" style="3"/>
    <col min="1283" max="1283" width="14" style="3" customWidth="1"/>
    <col min="1284" max="1289" width="10.28515625" style="3" customWidth="1"/>
    <col min="1290" max="1538" width="9.28515625" style="3"/>
    <col min="1539" max="1539" width="14" style="3" customWidth="1"/>
    <col min="1540" max="1545" width="10.28515625" style="3" customWidth="1"/>
    <col min="1546" max="1794" width="9.28515625" style="3"/>
    <col min="1795" max="1795" width="14" style="3" customWidth="1"/>
    <col min="1796" max="1801" width="10.28515625" style="3" customWidth="1"/>
    <col min="1802" max="2050" width="9.28515625" style="3"/>
    <col min="2051" max="2051" width="14" style="3" customWidth="1"/>
    <col min="2052" max="2057" width="10.28515625" style="3" customWidth="1"/>
    <col min="2058" max="2306" width="9.28515625" style="3"/>
    <col min="2307" max="2307" width="14" style="3" customWidth="1"/>
    <col min="2308" max="2313" width="10.28515625" style="3" customWidth="1"/>
    <col min="2314" max="2562" width="9.28515625" style="3"/>
    <col min="2563" max="2563" width="14" style="3" customWidth="1"/>
    <col min="2564" max="2569" width="10.28515625" style="3" customWidth="1"/>
    <col min="2570" max="2818" width="9.28515625" style="3"/>
    <col min="2819" max="2819" width="14" style="3" customWidth="1"/>
    <col min="2820" max="2825" width="10.28515625" style="3" customWidth="1"/>
    <col min="2826" max="3074" width="9.28515625" style="3"/>
    <col min="3075" max="3075" width="14" style="3" customWidth="1"/>
    <col min="3076" max="3081" width="10.28515625" style="3" customWidth="1"/>
    <col min="3082" max="3330" width="9.28515625" style="3"/>
    <col min="3331" max="3331" width="14" style="3" customWidth="1"/>
    <col min="3332" max="3337" width="10.28515625" style="3" customWidth="1"/>
    <col min="3338" max="3586" width="9.28515625" style="3"/>
    <col min="3587" max="3587" width="14" style="3" customWidth="1"/>
    <col min="3588" max="3593" width="10.28515625" style="3" customWidth="1"/>
    <col min="3594" max="3842" width="9.28515625" style="3"/>
    <col min="3843" max="3843" width="14" style="3" customWidth="1"/>
    <col min="3844" max="3849" width="10.28515625" style="3" customWidth="1"/>
    <col min="3850" max="4098" width="9.28515625" style="3"/>
    <col min="4099" max="4099" width="14" style="3" customWidth="1"/>
    <col min="4100" max="4105" width="10.28515625" style="3" customWidth="1"/>
    <col min="4106" max="4354" width="9.28515625" style="3"/>
    <col min="4355" max="4355" width="14" style="3" customWidth="1"/>
    <col min="4356" max="4361" width="10.28515625" style="3" customWidth="1"/>
    <col min="4362" max="4610" width="9.28515625" style="3"/>
    <col min="4611" max="4611" width="14" style="3" customWidth="1"/>
    <col min="4612" max="4617" width="10.28515625" style="3" customWidth="1"/>
    <col min="4618" max="4866" width="9.28515625" style="3"/>
    <col min="4867" max="4867" width="14" style="3" customWidth="1"/>
    <col min="4868" max="4873" width="10.28515625" style="3" customWidth="1"/>
    <col min="4874" max="5122" width="9.28515625" style="3"/>
    <col min="5123" max="5123" width="14" style="3" customWidth="1"/>
    <col min="5124" max="5129" width="10.28515625" style="3" customWidth="1"/>
    <col min="5130" max="5378" width="9.28515625" style="3"/>
    <col min="5379" max="5379" width="14" style="3" customWidth="1"/>
    <col min="5380" max="5385" width="10.28515625" style="3" customWidth="1"/>
    <col min="5386" max="5634" width="9.28515625" style="3"/>
    <col min="5635" max="5635" width="14" style="3" customWidth="1"/>
    <col min="5636" max="5641" width="10.28515625" style="3" customWidth="1"/>
    <col min="5642" max="5890" width="9.28515625" style="3"/>
    <col min="5891" max="5891" width="14" style="3" customWidth="1"/>
    <col min="5892" max="5897" width="10.28515625" style="3" customWidth="1"/>
    <col min="5898" max="6146" width="9.28515625" style="3"/>
    <col min="6147" max="6147" width="14" style="3" customWidth="1"/>
    <col min="6148" max="6153" width="10.28515625" style="3" customWidth="1"/>
    <col min="6154" max="6402" width="9.28515625" style="3"/>
    <col min="6403" max="6403" width="14" style="3" customWidth="1"/>
    <col min="6404" max="6409" width="10.28515625" style="3" customWidth="1"/>
    <col min="6410" max="6658" width="9.28515625" style="3"/>
    <col min="6659" max="6659" width="14" style="3" customWidth="1"/>
    <col min="6660" max="6665" width="10.28515625" style="3" customWidth="1"/>
    <col min="6666" max="6914" width="9.28515625" style="3"/>
    <col min="6915" max="6915" width="14" style="3" customWidth="1"/>
    <col min="6916" max="6921" width="10.28515625" style="3" customWidth="1"/>
    <col min="6922" max="7170" width="9.28515625" style="3"/>
    <col min="7171" max="7171" width="14" style="3" customWidth="1"/>
    <col min="7172" max="7177" width="10.28515625" style="3" customWidth="1"/>
    <col min="7178" max="7426" width="9.28515625" style="3"/>
    <col min="7427" max="7427" width="14" style="3" customWidth="1"/>
    <col min="7428" max="7433" width="10.28515625" style="3" customWidth="1"/>
    <col min="7434" max="7682" width="9.28515625" style="3"/>
    <col min="7683" max="7683" width="14" style="3" customWidth="1"/>
    <col min="7684" max="7689" width="10.28515625" style="3" customWidth="1"/>
    <col min="7690" max="7938" width="9.28515625" style="3"/>
    <col min="7939" max="7939" width="14" style="3" customWidth="1"/>
    <col min="7940" max="7945" width="10.28515625" style="3" customWidth="1"/>
    <col min="7946" max="8194" width="9.28515625" style="3"/>
    <col min="8195" max="8195" width="14" style="3" customWidth="1"/>
    <col min="8196" max="8201" width="10.28515625" style="3" customWidth="1"/>
    <col min="8202" max="8450" width="9.28515625" style="3"/>
    <col min="8451" max="8451" width="14" style="3" customWidth="1"/>
    <col min="8452" max="8457" width="10.28515625" style="3" customWidth="1"/>
    <col min="8458" max="8706" width="9.28515625" style="3"/>
    <col min="8707" max="8707" width="14" style="3" customWidth="1"/>
    <col min="8708" max="8713" width="10.28515625" style="3" customWidth="1"/>
    <col min="8714" max="8962" width="9.28515625" style="3"/>
    <col min="8963" max="8963" width="14" style="3" customWidth="1"/>
    <col min="8964" max="8969" width="10.28515625" style="3" customWidth="1"/>
    <col min="8970" max="9218" width="9.28515625" style="3"/>
    <col min="9219" max="9219" width="14" style="3" customWidth="1"/>
    <col min="9220" max="9225" width="10.28515625" style="3" customWidth="1"/>
    <col min="9226" max="9474" width="9.28515625" style="3"/>
    <col min="9475" max="9475" width="14" style="3" customWidth="1"/>
    <col min="9476" max="9481" width="10.28515625" style="3" customWidth="1"/>
    <col min="9482" max="9730" width="9.28515625" style="3"/>
    <col min="9731" max="9731" width="14" style="3" customWidth="1"/>
    <col min="9732" max="9737" width="10.28515625" style="3" customWidth="1"/>
    <col min="9738" max="9986" width="9.28515625" style="3"/>
    <col min="9987" max="9987" width="14" style="3" customWidth="1"/>
    <col min="9988" max="9993" width="10.28515625" style="3" customWidth="1"/>
    <col min="9994" max="10242" width="9.28515625" style="3"/>
    <col min="10243" max="10243" width="14" style="3" customWidth="1"/>
    <col min="10244" max="10249" width="10.28515625" style="3" customWidth="1"/>
    <col min="10250" max="10498" width="9.28515625" style="3"/>
    <col min="10499" max="10499" width="14" style="3" customWidth="1"/>
    <col min="10500" max="10505" width="10.28515625" style="3" customWidth="1"/>
    <col min="10506" max="10754" width="9.28515625" style="3"/>
    <col min="10755" max="10755" width="14" style="3" customWidth="1"/>
    <col min="10756" max="10761" width="10.28515625" style="3" customWidth="1"/>
    <col min="10762" max="11010" width="9.28515625" style="3"/>
    <col min="11011" max="11011" width="14" style="3" customWidth="1"/>
    <col min="11012" max="11017" width="10.28515625" style="3" customWidth="1"/>
    <col min="11018" max="11266" width="9.28515625" style="3"/>
    <col min="11267" max="11267" width="14" style="3" customWidth="1"/>
    <col min="11268" max="11273" width="10.28515625" style="3" customWidth="1"/>
    <col min="11274" max="11522" width="9.28515625" style="3"/>
    <col min="11523" max="11523" width="14" style="3" customWidth="1"/>
    <col min="11524" max="11529" width="10.28515625" style="3" customWidth="1"/>
    <col min="11530" max="11778" width="9.28515625" style="3"/>
    <col min="11779" max="11779" width="14" style="3" customWidth="1"/>
    <col min="11780" max="11785" width="10.28515625" style="3" customWidth="1"/>
    <col min="11786" max="12034" width="9.28515625" style="3"/>
    <col min="12035" max="12035" width="14" style="3" customWidth="1"/>
    <col min="12036" max="12041" width="10.28515625" style="3" customWidth="1"/>
    <col min="12042" max="12290" width="9.28515625" style="3"/>
    <col min="12291" max="12291" width="14" style="3" customWidth="1"/>
    <col min="12292" max="12297" width="10.28515625" style="3" customWidth="1"/>
    <col min="12298" max="12546" width="9.28515625" style="3"/>
    <col min="12547" max="12547" width="14" style="3" customWidth="1"/>
    <col min="12548" max="12553" width="10.28515625" style="3" customWidth="1"/>
    <col min="12554" max="12802" width="9.28515625" style="3"/>
    <col min="12803" max="12803" width="14" style="3" customWidth="1"/>
    <col min="12804" max="12809" width="10.28515625" style="3" customWidth="1"/>
    <col min="12810" max="13058" width="9.28515625" style="3"/>
    <col min="13059" max="13059" width="14" style="3" customWidth="1"/>
    <col min="13060" max="13065" width="10.28515625" style="3" customWidth="1"/>
    <col min="13066" max="13314" width="9.28515625" style="3"/>
    <col min="13315" max="13315" width="14" style="3" customWidth="1"/>
    <col min="13316" max="13321" width="10.28515625" style="3" customWidth="1"/>
    <col min="13322" max="13570" width="9.28515625" style="3"/>
    <col min="13571" max="13571" width="14" style="3" customWidth="1"/>
    <col min="13572" max="13577" width="10.28515625" style="3" customWidth="1"/>
    <col min="13578" max="13826" width="9.28515625" style="3"/>
    <col min="13827" max="13827" width="14" style="3" customWidth="1"/>
    <col min="13828" max="13833" width="10.28515625" style="3" customWidth="1"/>
    <col min="13834" max="14082" width="9.28515625" style="3"/>
    <col min="14083" max="14083" width="14" style="3" customWidth="1"/>
    <col min="14084" max="14089" width="10.28515625" style="3" customWidth="1"/>
    <col min="14090" max="14338" width="9.28515625" style="3"/>
    <col min="14339" max="14339" width="14" style="3" customWidth="1"/>
    <col min="14340" max="14345" width="10.28515625" style="3" customWidth="1"/>
    <col min="14346" max="14594" width="9.28515625" style="3"/>
    <col min="14595" max="14595" width="14" style="3" customWidth="1"/>
    <col min="14596" max="14601" width="10.28515625" style="3" customWidth="1"/>
    <col min="14602" max="14850" width="9.28515625" style="3"/>
    <col min="14851" max="14851" width="14" style="3" customWidth="1"/>
    <col min="14852" max="14857" width="10.28515625" style="3" customWidth="1"/>
    <col min="14858" max="15106" width="9.28515625" style="3"/>
    <col min="15107" max="15107" width="14" style="3" customWidth="1"/>
    <col min="15108" max="15113" width="10.28515625" style="3" customWidth="1"/>
    <col min="15114" max="15362" width="9.28515625" style="3"/>
    <col min="15363" max="15363" width="14" style="3" customWidth="1"/>
    <col min="15364" max="15369" width="10.28515625" style="3" customWidth="1"/>
    <col min="15370" max="15618" width="9.28515625" style="3"/>
    <col min="15619" max="15619" width="14" style="3" customWidth="1"/>
    <col min="15620" max="15625" width="10.28515625" style="3" customWidth="1"/>
    <col min="15626" max="15874" width="9.28515625" style="3"/>
    <col min="15875" max="15875" width="14" style="3" customWidth="1"/>
    <col min="15876" max="15881" width="10.28515625" style="3" customWidth="1"/>
    <col min="15882" max="16130" width="9.28515625" style="3"/>
    <col min="16131" max="16131" width="14" style="3" customWidth="1"/>
    <col min="16132" max="16137" width="10.28515625" style="3" customWidth="1"/>
    <col min="16138" max="16384" width="9.28515625" style="3"/>
  </cols>
  <sheetData>
    <row r="1" spans="1:21" ht="15">
      <c r="A1" s="92" t="str">
        <f>+'Cover Page'!$B$29</f>
        <v>Annual Performance Report 2022</v>
      </c>
      <c r="B1" s="92"/>
      <c r="C1" s="92"/>
      <c r="D1" s="92"/>
      <c r="E1" s="92" t="str">
        <f>+'Cover Page'!$B$33</f>
        <v>Baddesley EfW Facility</v>
      </c>
    </row>
    <row r="3" spans="1:21" ht="14.45">
      <c r="A3" s="60" t="s">
        <v>465</v>
      </c>
      <c r="E3" s="76" t="s">
        <v>418</v>
      </c>
      <c r="H3" s="80" t="s">
        <v>466</v>
      </c>
      <c r="J3" s="9" t="str">
        <f>+A3</f>
        <v>Monitoring of Carbon Monoxide (10-minute avg)</v>
      </c>
      <c r="L3" s="9"/>
      <c r="O3" s="9" t="s">
        <v>420</v>
      </c>
      <c r="Q3" s="77" t="s">
        <v>3</v>
      </c>
      <c r="S3" s="79" t="s">
        <v>3</v>
      </c>
      <c r="T3" s="74"/>
      <c r="U3" s="74"/>
    </row>
    <row r="4" spans="1:21" ht="13.9" customHeight="1">
      <c r="S4" s="309" t="s">
        <v>467</v>
      </c>
      <c r="T4" s="309"/>
      <c r="U4" s="309"/>
    </row>
    <row r="5" spans="1:21" ht="16.149999999999999">
      <c r="A5" s="68" t="s">
        <v>422</v>
      </c>
      <c r="B5" s="322" t="s">
        <v>468</v>
      </c>
      <c r="C5" s="322"/>
      <c r="D5" s="322"/>
      <c r="E5" s="322"/>
      <c r="F5" s="322" t="s">
        <v>424</v>
      </c>
      <c r="G5" s="322"/>
      <c r="H5" s="322"/>
      <c r="K5" s="321"/>
      <c r="L5" s="321"/>
      <c r="M5" s="321"/>
      <c r="N5" s="321"/>
      <c r="O5" s="321"/>
      <c r="P5" s="321"/>
      <c r="Q5" s="321"/>
      <c r="S5" s="309"/>
      <c r="T5" s="309"/>
      <c r="U5" s="309"/>
    </row>
    <row r="6" spans="1:21" s="58" customFormat="1" ht="37.5" customHeight="1">
      <c r="A6" s="65">
        <f>+'Cover Page'!C39</f>
        <v>2022</v>
      </c>
      <c r="B6" s="55" t="s">
        <v>469</v>
      </c>
      <c r="C6" s="55" t="s">
        <v>470</v>
      </c>
      <c r="D6" s="55" t="s">
        <v>471</v>
      </c>
      <c r="E6" s="55" t="s">
        <v>472</v>
      </c>
      <c r="F6" s="55" t="s">
        <v>464</v>
      </c>
      <c r="G6" s="55" t="s">
        <v>429</v>
      </c>
      <c r="H6" s="55" t="s">
        <v>430</v>
      </c>
      <c r="I6" s="59"/>
      <c r="K6" s="61">
        <f>+A6</f>
        <v>2022</v>
      </c>
      <c r="L6" s="61" t="s">
        <v>431</v>
      </c>
      <c r="M6" s="55" t="s">
        <v>470</v>
      </c>
      <c r="N6" s="55" t="s">
        <v>471</v>
      </c>
      <c r="O6" s="55" t="s">
        <v>472</v>
      </c>
      <c r="P6" s="67" t="s">
        <v>429</v>
      </c>
      <c r="Q6" s="67" t="s">
        <v>433</v>
      </c>
      <c r="S6" s="309"/>
      <c r="T6" s="309"/>
      <c r="U6" s="309"/>
    </row>
    <row r="7" spans="1:21">
      <c r="A7" s="66" t="s">
        <v>434</v>
      </c>
      <c r="B7" s="69" t="s">
        <v>473</v>
      </c>
      <c r="C7" s="100">
        <f>M7</f>
        <v>11</v>
      </c>
      <c r="D7" s="100">
        <f t="shared" ref="D7:D15" si="0">N7</f>
        <v>0</v>
      </c>
      <c r="E7" s="100">
        <f>O7</f>
        <v>39</v>
      </c>
      <c r="F7" s="69">
        <v>50</v>
      </c>
      <c r="G7" s="100">
        <f t="shared" ref="G7:H15" si="1">P7</f>
        <v>5.9</v>
      </c>
      <c r="H7" s="100">
        <f t="shared" si="1"/>
        <v>6.1</v>
      </c>
      <c r="K7" s="320" t="s">
        <v>188</v>
      </c>
      <c r="L7" s="66" t="s">
        <v>434</v>
      </c>
      <c r="M7" s="100">
        <v>11</v>
      </c>
      <c r="N7" s="100">
        <v>0</v>
      </c>
      <c r="O7" s="100">
        <v>39</v>
      </c>
      <c r="P7" s="100">
        <v>5.9</v>
      </c>
      <c r="Q7" s="100">
        <v>6.1</v>
      </c>
      <c r="S7" s="309"/>
      <c r="T7" s="309"/>
      <c r="U7" s="309"/>
    </row>
    <row r="8" spans="1:21">
      <c r="A8" s="66" t="s">
        <v>435</v>
      </c>
      <c r="B8" s="63" t="str">
        <f>+B7</f>
        <v>No limit</v>
      </c>
      <c r="C8" s="100">
        <f t="shared" ref="C8:C18" si="2">M8</f>
        <v>9.6</v>
      </c>
      <c r="D8" s="100">
        <f t="shared" si="0"/>
        <v>3.7</v>
      </c>
      <c r="E8" s="100">
        <f t="shared" ref="E8:E18" si="3">O8</f>
        <v>34.700000000000003</v>
      </c>
      <c r="F8" s="63">
        <f>+F7</f>
        <v>50</v>
      </c>
      <c r="G8" s="100">
        <f t="shared" si="1"/>
        <v>4.5999999999999996</v>
      </c>
      <c r="H8" s="100">
        <f t="shared" si="1"/>
        <v>4.5999999999999996</v>
      </c>
      <c r="K8" s="320"/>
      <c r="L8" s="66" t="s">
        <v>435</v>
      </c>
      <c r="M8" s="100">
        <v>9.6</v>
      </c>
      <c r="N8" s="100">
        <v>3.7</v>
      </c>
      <c r="O8" s="100">
        <v>34.700000000000003</v>
      </c>
      <c r="P8" s="100">
        <v>4.5999999999999996</v>
      </c>
      <c r="Q8" s="100">
        <v>4.5999999999999996</v>
      </c>
      <c r="S8" s="309"/>
      <c r="T8" s="309"/>
      <c r="U8" s="309"/>
    </row>
    <row r="9" spans="1:21">
      <c r="A9" s="66" t="s">
        <v>436</v>
      </c>
      <c r="B9" s="63" t="str">
        <f t="shared" ref="B9:B18" si="4">+B8</f>
        <v>No limit</v>
      </c>
      <c r="C9" s="100">
        <f t="shared" si="2"/>
        <v>8.4</v>
      </c>
      <c r="D9" s="100">
        <f t="shared" si="0"/>
        <v>3.3</v>
      </c>
      <c r="E9" s="100">
        <f t="shared" si="3"/>
        <v>35.299999999999997</v>
      </c>
      <c r="F9" s="63">
        <f t="shared" ref="F9:F18" si="5">+F8</f>
        <v>50</v>
      </c>
      <c r="G9" s="100">
        <f t="shared" si="1"/>
        <v>5.2</v>
      </c>
      <c r="H9" s="100">
        <f t="shared" si="1"/>
        <v>5.2</v>
      </c>
      <c r="K9" s="320"/>
      <c r="L9" s="66" t="s">
        <v>436</v>
      </c>
      <c r="M9" s="100">
        <v>8.4</v>
      </c>
      <c r="N9" s="100">
        <v>3.3</v>
      </c>
      <c r="O9" s="100">
        <v>35.299999999999997</v>
      </c>
      <c r="P9" s="100">
        <v>5.2</v>
      </c>
      <c r="Q9" s="100">
        <v>5.2</v>
      </c>
      <c r="S9" s="78" t="s">
        <v>474</v>
      </c>
    </row>
    <row r="10" spans="1:21">
      <c r="A10" s="66" t="s">
        <v>438</v>
      </c>
      <c r="B10" s="63" t="str">
        <f t="shared" si="4"/>
        <v>No limit</v>
      </c>
      <c r="C10" s="100">
        <f t="shared" si="2"/>
        <v>7.8</v>
      </c>
      <c r="D10" s="100">
        <f t="shared" si="0"/>
        <v>2.2999999999999998</v>
      </c>
      <c r="E10" s="100">
        <f t="shared" si="3"/>
        <v>160.69999999999999</v>
      </c>
      <c r="F10" s="63">
        <f t="shared" si="5"/>
        <v>50</v>
      </c>
      <c r="G10" s="100">
        <f t="shared" si="1"/>
        <v>3.8</v>
      </c>
      <c r="H10" s="100">
        <f t="shared" si="1"/>
        <v>3.9</v>
      </c>
      <c r="K10" s="320"/>
      <c r="L10" s="66" t="s">
        <v>438</v>
      </c>
      <c r="M10" s="100">
        <v>7.8</v>
      </c>
      <c r="N10" s="100">
        <v>2.2999999999999998</v>
      </c>
      <c r="O10" s="100">
        <v>160.69999999999999</v>
      </c>
      <c r="P10" s="100">
        <v>3.8</v>
      </c>
      <c r="Q10" s="100">
        <v>3.9</v>
      </c>
      <c r="S10" s="319" t="s">
        <v>475</v>
      </c>
      <c r="T10" s="319"/>
      <c r="U10" s="319"/>
    </row>
    <row r="11" spans="1:21">
      <c r="A11" s="66" t="s">
        <v>440</v>
      </c>
      <c r="B11" s="63" t="str">
        <f t="shared" si="4"/>
        <v>No limit</v>
      </c>
      <c r="C11" s="100">
        <f t="shared" si="2"/>
        <v>4.7</v>
      </c>
      <c r="D11" s="100">
        <f t="shared" si="0"/>
        <v>2.1</v>
      </c>
      <c r="E11" s="100">
        <f t="shared" si="3"/>
        <v>363.3</v>
      </c>
      <c r="F11" s="63">
        <f t="shared" si="5"/>
        <v>50</v>
      </c>
      <c r="G11" s="100">
        <f t="shared" si="1"/>
        <v>2.2000000000000002</v>
      </c>
      <c r="H11" s="100">
        <f t="shared" si="1"/>
        <v>2.2999999999999998</v>
      </c>
      <c r="K11" s="320"/>
      <c r="L11" s="66" t="s">
        <v>440</v>
      </c>
      <c r="M11" s="100">
        <v>4.7</v>
      </c>
      <c r="N11" s="100">
        <v>2.1</v>
      </c>
      <c r="O11" s="100">
        <v>363.3</v>
      </c>
      <c r="P11" s="100">
        <v>2.2000000000000002</v>
      </c>
      <c r="Q11" s="100">
        <v>2.2999999999999998</v>
      </c>
      <c r="S11" s="319"/>
      <c r="T11" s="319"/>
      <c r="U11" s="319"/>
    </row>
    <row r="12" spans="1:21">
      <c r="A12" s="66" t="s">
        <v>441</v>
      </c>
      <c r="B12" s="63" t="str">
        <f t="shared" si="4"/>
        <v>No limit</v>
      </c>
      <c r="C12" s="100">
        <f t="shared" si="2"/>
        <v>8.4</v>
      </c>
      <c r="D12" s="100">
        <f t="shared" si="0"/>
        <v>16.899999999999999</v>
      </c>
      <c r="E12" s="100">
        <f t="shared" si="3"/>
        <v>4563.8999999999996</v>
      </c>
      <c r="F12" s="63">
        <f t="shared" si="5"/>
        <v>50</v>
      </c>
      <c r="G12" s="100">
        <f t="shared" si="1"/>
        <v>122</v>
      </c>
      <c r="H12" s="100">
        <f t="shared" si="1"/>
        <v>122</v>
      </c>
      <c r="K12" s="320"/>
      <c r="L12" s="66" t="s">
        <v>441</v>
      </c>
      <c r="M12" s="100">
        <v>8.4</v>
      </c>
      <c r="N12" s="100">
        <v>16.899999999999999</v>
      </c>
      <c r="O12" s="100">
        <v>4563.8999999999996</v>
      </c>
      <c r="P12" s="100">
        <v>122</v>
      </c>
      <c r="Q12" s="100">
        <v>122</v>
      </c>
      <c r="S12" s="319"/>
      <c r="T12" s="319"/>
      <c r="U12" s="319"/>
    </row>
    <row r="13" spans="1:21">
      <c r="A13" s="66" t="s">
        <v>442</v>
      </c>
      <c r="B13" s="63" t="str">
        <f t="shared" si="4"/>
        <v>No limit</v>
      </c>
      <c r="C13" s="100">
        <f t="shared" si="2"/>
        <v>13.3</v>
      </c>
      <c r="D13" s="100">
        <f t="shared" si="0"/>
        <v>7.3</v>
      </c>
      <c r="E13" s="100">
        <f t="shared" si="3"/>
        <v>3082.9</v>
      </c>
      <c r="F13" s="63">
        <f t="shared" si="5"/>
        <v>50</v>
      </c>
      <c r="G13" s="100">
        <f t="shared" si="1"/>
        <v>9.1</v>
      </c>
      <c r="H13" s="100">
        <f t="shared" si="1"/>
        <v>8.8000000000000007</v>
      </c>
      <c r="K13" s="320"/>
      <c r="L13" s="66" t="s">
        <v>442</v>
      </c>
      <c r="M13" s="100">
        <v>13.3</v>
      </c>
      <c r="N13" s="100">
        <v>7.3</v>
      </c>
      <c r="O13" s="100">
        <v>3082.9</v>
      </c>
      <c r="P13" s="100">
        <v>9.1</v>
      </c>
      <c r="Q13" s="100">
        <v>8.8000000000000007</v>
      </c>
      <c r="S13" s="319" t="s">
        <v>476</v>
      </c>
      <c r="T13" s="319"/>
      <c r="U13" s="319"/>
    </row>
    <row r="14" spans="1:21">
      <c r="A14" s="66" t="s">
        <v>444</v>
      </c>
      <c r="B14" s="63" t="str">
        <f t="shared" si="4"/>
        <v>No limit</v>
      </c>
      <c r="C14" s="100">
        <f t="shared" si="2"/>
        <v>11.6</v>
      </c>
      <c r="D14" s="100">
        <f t="shared" si="0"/>
        <v>5.7</v>
      </c>
      <c r="E14" s="100">
        <f t="shared" si="3"/>
        <v>100.6</v>
      </c>
      <c r="F14" s="63">
        <f t="shared" si="5"/>
        <v>50</v>
      </c>
      <c r="G14" s="100">
        <f t="shared" si="1"/>
        <v>7.9</v>
      </c>
      <c r="H14" s="100">
        <f t="shared" si="1"/>
        <v>7.9</v>
      </c>
      <c r="K14" s="320"/>
      <c r="L14" s="66" t="s">
        <v>444</v>
      </c>
      <c r="M14" s="100">
        <v>11.6</v>
      </c>
      <c r="N14" s="100">
        <v>5.7</v>
      </c>
      <c r="O14" s="100">
        <v>100.6</v>
      </c>
      <c r="P14" s="100">
        <v>7.9</v>
      </c>
      <c r="Q14" s="100">
        <v>7.9</v>
      </c>
      <c r="S14" s="319"/>
      <c r="T14" s="319"/>
      <c r="U14" s="319"/>
    </row>
    <row r="15" spans="1:21">
      <c r="A15" s="66" t="s">
        <v>445</v>
      </c>
      <c r="B15" s="63" t="str">
        <f t="shared" si="4"/>
        <v>No limit</v>
      </c>
      <c r="C15" s="100">
        <f t="shared" si="2"/>
        <v>25.9</v>
      </c>
      <c r="D15" s="100">
        <f t="shared" si="0"/>
        <v>5.2</v>
      </c>
      <c r="E15" s="100">
        <f t="shared" si="3"/>
        <v>207.1</v>
      </c>
      <c r="F15" s="63">
        <f t="shared" si="5"/>
        <v>50</v>
      </c>
      <c r="G15" s="100">
        <f t="shared" si="1"/>
        <v>7.1</v>
      </c>
      <c r="H15" s="100">
        <f t="shared" si="1"/>
        <v>9.8000000000000007</v>
      </c>
      <c r="K15" s="320"/>
      <c r="L15" s="66" t="s">
        <v>445</v>
      </c>
      <c r="M15" s="100">
        <v>25.9</v>
      </c>
      <c r="N15" s="100">
        <v>5.2</v>
      </c>
      <c r="O15" s="100">
        <v>207.1</v>
      </c>
      <c r="P15" s="100">
        <v>7.1</v>
      </c>
      <c r="Q15" s="100">
        <v>9.8000000000000007</v>
      </c>
      <c r="S15" s="319"/>
      <c r="T15" s="319"/>
      <c r="U15" s="319"/>
    </row>
    <row r="16" spans="1:21">
      <c r="A16" s="66" t="s">
        <v>446</v>
      </c>
      <c r="B16" s="63" t="str">
        <f t="shared" si="4"/>
        <v>No limit</v>
      </c>
      <c r="C16" s="100">
        <f t="shared" si="2"/>
        <v>12.3</v>
      </c>
      <c r="D16" s="100">
        <f t="shared" ref="D16:D18" si="6">N16</f>
        <v>26.4</v>
      </c>
      <c r="E16" s="100">
        <f t="shared" si="3"/>
        <v>4100.6000000000004</v>
      </c>
      <c r="F16" s="63">
        <f t="shared" si="5"/>
        <v>50</v>
      </c>
      <c r="G16" s="100">
        <f t="shared" ref="G16:H18" si="7">P16</f>
        <v>6</v>
      </c>
      <c r="H16" s="100">
        <f t="shared" si="7"/>
        <v>6</v>
      </c>
      <c r="K16" s="320"/>
      <c r="L16" s="66" t="s">
        <v>446</v>
      </c>
      <c r="M16" s="100">
        <v>12.3</v>
      </c>
      <c r="N16" s="100">
        <v>26.4</v>
      </c>
      <c r="O16" s="100">
        <v>4100.6000000000004</v>
      </c>
      <c r="P16" s="100">
        <v>6</v>
      </c>
      <c r="Q16" s="100">
        <v>6</v>
      </c>
      <c r="S16" s="319"/>
      <c r="T16" s="319"/>
      <c r="U16" s="319"/>
    </row>
    <row r="17" spans="1:17">
      <c r="A17" s="66" t="s">
        <v>447</v>
      </c>
      <c r="B17" s="63" t="str">
        <f t="shared" si="4"/>
        <v>No limit</v>
      </c>
      <c r="C17" s="100">
        <f t="shared" si="2"/>
        <v>18.3</v>
      </c>
      <c r="D17" s="100">
        <f t="shared" si="6"/>
        <v>16.8</v>
      </c>
      <c r="E17" s="100">
        <f t="shared" si="3"/>
        <v>2067.5</v>
      </c>
      <c r="F17" s="63">
        <f t="shared" si="5"/>
        <v>50</v>
      </c>
      <c r="G17" s="100">
        <f t="shared" si="7"/>
        <v>10.3</v>
      </c>
      <c r="H17" s="100">
        <f t="shared" si="7"/>
        <v>10.3</v>
      </c>
      <c r="K17" s="320"/>
      <c r="L17" s="66" t="s">
        <v>447</v>
      </c>
      <c r="M17" s="100">
        <v>18.3</v>
      </c>
      <c r="N17" s="102">
        <v>16.8</v>
      </c>
      <c r="O17" s="102">
        <v>2067.5</v>
      </c>
      <c r="P17" s="100">
        <v>10.3</v>
      </c>
      <c r="Q17" s="102">
        <v>10.3</v>
      </c>
    </row>
    <row r="18" spans="1:17">
      <c r="A18" s="66" t="s">
        <v>448</v>
      </c>
      <c r="B18" s="63" t="str">
        <f t="shared" si="4"/>
        <v>No limit</v>
      </c>
      <c r="C18" s="100">
        <f t="shared" si="2"/>
        <v>19.899999999999999</v>
      </c>
      <c r="D18" s="100">
        <f t="shared" si="6"/>
        <v>8.5</v>
      </c>
      <c r="E18" s="100">
        <f t="shared" si="3"/>
        <v>22.6</v>
      </c>
      <c r="F18" s="63">
        <f t="shared" si="5"/>
        <v>50</v>
      </c>
      <c r="G18" s="100">
        <f t="shared" si="7"/>
        <v>13.5</v>
      </c>
      <c r="H18" s="100">
        <f t="shared" si="7"/>
        <v>13.5</v>
      </c>
      <c r="K18" s="320"/>
      <c r="L18" s="66" t="s">
        <v>448</v>
      </c>
      <c r="M18" s="100">
        <v>19.899999999999999</v>
      </c>
      <c r="N18" s="100">
        <v>8.5</v>
      </c>
      <c r="O18" s="100">
        <v>22.6</v>
      </c>
      <c r="P18" s="100">
        <v>13.5</v>
      </c>
      <c r="Q18" s="100">
        <v>13.5</v>
      </c>
    </row>
    <row r="19" spans="1:17">
      <c r="K19" s="320"/>
      <c r="L19" s="62" t="s">
        <v>449</v>
      </c>
      <c r="M19" s="101">
        <f>MAX(M7:M18)</f>
        <v>25.9</v>
      </c>
      <c r="N19" s="101">
        <f>AVERAGE(N7:N18)</f>
        <v>8.1833333333333336</v>
      </c>
      <c r="O19" s="101">
        <f>MAX(O7:O18)</f>
        <v>4563.8999999999996</v>
      </c>
      <c r="P19" s="101">
        <f>AVERAGE(P7:P18)</f>
        <v>16.466666666666665</v>
      </c>
      <c r="Q19" s="101">
        <f>MAX(Q7:Q18)</f>
        <v>122</v>
      </c>
    </row>
    <row r="21" spans="1:17" ht="27.6">
      <c r="K21" s="61">
        <f>+A6</f>
        <v>2022</v>
      </c>
      <c r="L21" s="61" t="s">
        <v>431</v>
      </c>
      <c r="M21" s="55" t="s">
        <v>470</v>
      </c>
      <c r="N21" s="55" t="s">
        <v>471</v>
      </c>
      <c r="O21" s="55" t="s">
        <v>472</v>
      </c>
      <c r="P21" s="67" t="s">
        <v>429</v>
      </c>
      <c r="Q21" s="67" t="s">
        <v>433</v>
      </c>
    </row>
    <row r="22" spans="1:17">
      <c r="K22" s="320" t="s">
        <v>189</v>
      </c>
      <c r="L22" s="66" t="s">
        <v>434</v>
      </c>
      <c r="M22" s="64"/>
      <c r="N22" s="64"/>
      <c r="O22" s="64"/>
      <c r="P22" s="64"/>
      <c r="Q22" s="64"/>
    </row>
    <row r="23" spans="1:17">
      <c r="K23" s="320"/>
      <c r="L23" s="66" t="s">
        <v>435</v>
      </c>
      <c r="M23" s="64"/>
      <c r="N23" s="64"/>
      <c r="O23" s="64"/>
      <c r="P23" s="64"/>
      <c r="Q23" s="64"/>
    </row>
    <row r="24" spans="1:17">
      <c r="K24" s="320"/>
      <c r="L24" s="66" t="s">
        <v>436</v>
      </c>
      <c r="M24" s="64"/>
      <c r="N24" s="64"/>
      <c r="O24" s="64"/>
      <c r="P24" s="64"/>
      <c r="Q24" s="64"/>
    </row>
    <row r="25" spans="1:17">
      <c r="K25" s="320"/>
      <c r="L25" s="66" t="s">
        <v>438</v>
      </c>
      <c r="M25" s="64"/>
      <c r="N25" s="64"/>
      <c r="O25" s="64"/>
      <c r="P25" s="64"/>
      <c r="Q25" s="64"/>
    </row>
    <row r="26" spans="1:17">
      <c r="K26" s="320"/>
      <c r="L26" s="66" t="s">
        <v>440</v>
      </c>
      <c r="M26" s="64"/>
      <c r="N26" s="64"/>
      <c r="O26" s="64"/>
      <c r="P26" s="64"/>
      <c r="Q26" s="64"/>
    </row>
    <row r="27" spans="1:17">
      <c r="K27" s="320"/>
      <c r="L27" s="66" t="s">
        <v>441</v>
      </c>
      <c r="M27" s="64"/>
      <c r="N27" s="64"/>
      <c r="O27" s="64"/>
      <c r="P27" s="64"/>
      <c r="Q27" s="64"/>
    </row>
    <row r="28" spans="1:17">
      <c r="K28" s="320"/>
      <c r="L28" s="66" t="s">
        <v>442</v>
      </c>
      <c r="M28" s="64"/>
      <c r="N28" s="64"/>
      <c r="O28" s="64"/>
      <c r="P28" s="64"/>
      <c r="Q28" s="64"/>
    </row>
    <row r="29" spans="1:17">
      <c r="K29" s="320"/>
      <c r="L29" s="66" t="s">
        <v>444</v>
      </c>
      <c r="M29" s="64"/>
      <c r="N29" s="64"/>
      <c r="O29" s="64"/>
      <c r="P29" s="64"/>
      <c r="Q29" s="64"/>
    </row>
    <row r="30" spans="1:17">
      <c r="K30" s="320"/>
      <c r="L30" s="66" t="s">
        <v>445</v>
      </c>
      <c r="M30" s="64"/>
      <c r="N30" s="64"/>
      <c r="O30" s="64"/>
      <c r="P30" s="64"/>
      <c r="Q30" s="64"/>
    </row>
    <row r="31" spans="1:17">
      <c r="K31" s="320"/>
      <c r="L31" s="66" t="s">
        <v>446</v>
      </c>
      <c r="M31" s="64"/>
      <c r="N31" s="64"/>
      <c r="O31" s="64"/>
      <c r="P31" s="64"/>
      <c r="Q31" s="64"/>
    </row>
    <row r="32" spans="1:17">
      <c r="K32" s="320"/>
      <c r="L32" s="66" t="s">
        <v>447</v>
      </c>
      <c r="M32" s="64"/>
      <c r="N32" s="64"/>
      <c r="O32" s="64"/>
      <c r="P32" s="64"/>
      <c r="Q32" s="64"/>
    </row>
    <row r="33" spans="1:17">
      <c r="K33" s="320"/>
      <c r="L33" s="66" t="s">
        <v>448</v>
      </c>
      <c r="M33" s="64"/>
      <c r="N33" s="64"/>
      <c r="O33" s="64"/>
      <c r="P33" s="64"/>
      <c r="Q33" s="64"/>
    </row>
    <row r="34" spans="1:17">
      <c r="K34" s="320"/>
      <c r="L34" s="62" t="s">
        <v>449</v>
      </c>
      <c r="M34" s="62" t="e">
        <f>AVERAGE(M22:M33)</f>
        <v>#DIV/0!</v>
      </c>
      <c r="N34" s="62"/>
      <c r="O34" s="62">
        <f>MAX(O22:O33)</f>
        <v>0</v>
      </c>
      <c r="P34" s="62" t="e">
        <f>AVERAGE(P22:P33)</f>
        <v>#DIV/0!</v>
      </c>
      <c r="Q34" s="62">
        <f>MAX(Q22:Q33)</f>
        <v>0</v>
      </c>
    </row>
    <row r="36" spans="1:17" ht="27.6">
      <c r="K36" s="61">
        <f>+A6</f>
        <v>2022</v>
      </c>
      <c r="L36" s="61" t="s">
        <v>431</v>
      </c>
      <c r="M36" s="55" t="s">
        <v>470</v>
      </c>
      <c r="N36" s="55" t="s">
        <v>471</v>
      </c>
      <c r="O36" s="55" t="s">
        <v>472</v>
      </c>
      <c r="P36" s="67" t="s">
        <v>429</v>
      </c>
      <c r="Q36" s="67" t="s">
        <v>433</v>
      </c>
    </row>
    <row r="37" spans="1:17">
      <c r="K37" s="320" t="s">
        <v>190</v>
      </c>
      <c r="L37" s="66" t="s">
        <v>434</v>
      </c>
      <c r="M37" s="64"/>
      <c r="N37" s="64"/>
      <c r="O37" s="64"/>
      <c r="P37" s="64"/>
      <c r="Q37" s="64"/>
    </row>
    <row r="38" spans="1:17">
      <c r="K38" s="320"/>
      <c r="L38" s="66" t="s">
        <v>435</v>
      </c>
      <c r="M38" s="64"/>
      <c r="N38" s="64"/>
      <c r="O38" s="64"/>
      <c r="P38" s="64"/>
      <c r="Q38" s="64"/>
    </row>
    <row r="39" spans="1:17">
      <c r="K39" s="320"/>
      <c r="L39" s="66" t="s">
        <v>436</v>
      </c>
      <c r="M39" s="64"/>
      <c r="N39" s="64"/>
      <c r="O39" s="64"/>
      <c r="P39" s="64"/>
      <c r="Q39" s="64"/>
    </row>
    <row r="40" spans="1:17">
      <c r="K40" s="320"/>
      <c r="L40" s="66" t="s">
        <v>438</v>
      </c>
      <c r="M40" s="64"/>
      <c r="N40" s="64"/>
      <c r="O40" s="64"/>
      <c r="P40" s="64"/>
      <c r="Q40" s="64"/>
    </row>
    <row r="41" spans="1:17">
      <c r="K41" s="320"/>
      <c r="L41" s="66" t="s">
        <v>440</v>
      </c>
      <c r="M41" s="64"/>
      <c r="N41" s="64"/>
      <c r="O41" s="64"/>
      <c r="P41" s="64"/>
      <c r="Q41" s="64"/>
    </row>
    <row r="42" spans="1:17">
      <c r="K42" s="320"/>
      <c r="L42" s="66" t="s">
        <v>441</v>
      </c>
      <c r="M42" s="64"/>
      <c r="N42" s="64"/>
      <c r="O42" s="64"/>
      <c r="P42" s="64"/>
      <c r="Q42" s="64"/>
    </row>
    <row r="43" spans="1:17">
      <c r="K43" s="320"/>
      <c r="L43" s="66" t="s">
        <v>442</v>
      </c>
      <c r="M43" s="64"/>
      <c r="N43" s="64"/>
      <c r="O43" s="64"/>
      <c r="P43" s="64"/>
      <c r="Q43" s="64"/>
    </row>
    <row r="44" spans="1:17">
      <c r="K44" s="320"/>
      <c r="L44" s="66" t="s">
        <v>444</v>
      </c>
      <c r="M44" s="64"/>
      <c r="N44" s="64"/>
      <c r="O44" s="64"/>
      <c r="P44" s="64"/>
      <c r="Q44" s="64"/>
    </row>
    <row r="45" spans="1:17">
      <c r="K45" s="320"/>
      <c r="L45" s="66" t="s">
        <v>445</v>
      </c>
      <c r="M45" s="64"/>
      <c r="N45" s="64"/>
      <c r="O45" s="64"/>
      <c r="P45" s="64"/>
      <c r="Q45" s="64"/>
    </row>
    <row r="46" spans="1:17">
      <c r="K46" s="320"/>
      <c r="L46" s="66" t="s">
        <v>446</v>
      </c>
      <c r="M46" s="64"/>
      <c r="N46" s="64"/>
      <c r="O46" s="64"/>
      <c r="P46" s="64"/>
      <c r="Q46" s="64"/>
    </row>
    <row r="47" spans="1:17">
      <c r="K47" s="320"/>
      <c r="L47" s="66" t="s">
        <v>447</v>
      </c>
      <c r="M47" s="64"/>
      <c r="N47" s="64"/>
      <c r="O47" s="64"/>
      <c r="P47" s="64"/>
      <c r="Q47" s="64"/>
    </row>
    <row r="48" spans="1:17">
      <c r="A48" s="332" t="s">
        <v>326</v>
      </c>
      <c r="B48" s="333"/>
      <c r="C48" s="333"/>
      <c r="D48" s="333"/>
      <c r="E48" s="333"/>
      <c r="F48" s="333"/>
      <c r="G48" s="333"/>
      <c r="H48" s="334"/>
      <c r="K48" s="320"/>
      <c r="L48" s="66" t="s">
        <v>448</v>
      </c>
      <c r="M48" s="64"/>
      <c r="N48" s="64"/>
      <c r="O48" s="64"/>
      <c r="P48" s="64"/>
      <c r="Q48" s="64"/>
    </row>
    <row r="49" spans="1:17">
      <c r="A49" s="345" t="s">
        <v>477</v>
      </c>
      <c r="B49" s="346"/>
      <c r="C49" s="346"/>
      <c r="D49" s="346"/>
      <c r="E49" s="346"/>
      <c r="F49" s="346"/>
      <c r="G49" s="346"/>
      <c r="H49" s="347"/>
      <c r="K49" s="320"/>
      <c r="L49" s="62" t="s">
        <v>449</v>
      </c>
      <c r="M49" s="62" t="e">
        <f>AVERAGE(M37:M48)</f>
        <v>#DIV/0!</v>
      </c>
      <c r="N49" s="62"/>
      <c r="O49" s="62">
        <f>MAX(O37:O48)</f>
        <v>0</v>
      </c>
      <c r="P49" s="62" t="e">
        <f>AVERAGE(P37:P48)</f>
        <v>#DIV/0!</v>
      </c>
      <c r="Q49" s="62">
        <f>MAX(Q37:Q48)</f>
        <v>0</v>
      </c>
    </row>
    <row r="50" spans="1:17">
      <c r="A50" s="348"/>
      <c r="B50" s="349"/>
      <c r="C50" s="349"/>
      <c r="D50" s="349"/>
      <c r="E50" s="349"/>
      <c r="F50" s="349"/>
      <c r="G50" s="349"/>
      <c r="H50" s="350"/>
    </row>
    <row r="51" spans="1:17" ht="27.6">
      <c r="A51" s="348"/>
      <c r="B51" s="349"/>
      <c r="C51" s="349"/>
      <c r="D51" s="349"/>
      <c r="E51" s="349"/>
      <c r="F51" s="349"/>
      <c r="G51" s="349"/>
      <c r="H51" s="350"/>
      <c r="K51" s="61">
        <f>+A6</f>
        <v>2022</v>
      </c>
      <c r="L51" s="61" t="s">
        <v>431</v>
      </c>
      <c r="M51" s="55" t="s">
        <v>470</v>
      </c>
      <c r="N51" s="55" t="s">
        <v>471</v>
      </c>
      <c r="O51" s="55" t="s">
        <v>472</v>
      </c>
      <c r="P51" s="67" t="s">
        <v>429</v>
      </c>
      <c r="Q51" s="67" t="s">
        <v>433</v>
      </c>
    </row>
    <row r="52" spans="1:17" ht="45" customHeight="1">
      <c r="A52" s="351"/>
      <c r="B52" s="352"/>
      <c r="C52" s="352"/>
      <c r="D52" s="352"/>
      <c r="E52" s="352"/>
      <c r="F52" s="352"/>
      <c r="G52" s="352"/>
      <c r="H52" s="353"/>
      <c r="K52" s="320" t="s">
        <v>191</v>
      </c>
      <c r="L52" s="66" t="s">
        <v>434</v>
      </c>
      <c r="M52" s="64"/>
      <c r="N52" s="64"/>
      <c r="O52" s="64"/>
      <c r="P52" s="64"/>
      <c r="Q52" s="64"/>
    </row>
    <row r="53" spans="1:17">
      <c r="K53" s="320"/>
      <c r="L53" s="66" t="s">
        <v>435</v>
      </c>
      <c r="M53" s="64"/>
      <c r="N53" s="64"/>
      <c r="O53" s="64"/>
      <c r="P53" s="64"/>
      <c r="Q53" s="64"/>
    </row>
    <row r="54" spans="1:17">
      <c r="K54" s="320"/>
      <c r="L54" s="66" t="s">
        <v>436</v>
      </c>
      <c r="M54" s="64"/>
      <c r="N54" s="64"/>
      <c r="O54" s="64"/>
      <c r="P54" s="64"/>
      <c r="Q54" s="64"/>
    </row>
    <row r="55" spans="1:17">
      <c r="K55" s="320"/>
      <c r="L55" s="66" t="s">
        <v>438</v>
      </c>
      <c r="M55" s="64"/>
      <c r="N55" s="64"/>
      <c r="O55" s="64"/>
      <c r="P55" s="64"/>
      <c r="Q55" s="64"/>
    </row>
    <row r="56" spans="1:17">
      <c r="K56" s="320"/>
      <c r="L56" s="66" t="s">
        <v>440</v>
      </c>
      <c r="M56" s="64"/>
      <c r="N56" s="64"/>
      <c r="O56" s="64"/>
      <c r="P56" s="64"/>
      <c r="Q56" s="64"/>
    </row>
    <row r="57" spans="1:17">
      <c r="K57" s="320"/>
      <c r="L57" s="66" t="s">
        <v>441</v>
      </c>
      <c r="M57" s="64"/>
      <c r="N57" s="64"/>
      <c r="O57" s="64"/>
      <c r="P57" s="64"/>
      <c r="Q57" s="64"/>
    </row>
    <row r="58" spans="1:17">
      <c r="K58" s="320"/>
      <c r="L58" s="66" t="s">
        <v>442</v>
      </c>
      <c r="M58" s="64"/>
      <c r="N58" s="64"/>
      <c r="O58" s="64"/>
      <c r="P58" s="64"/>
      <c r="Q58" s="64"/>
    </row>
    <row r="59" spans="1:17">
      <c r="K59" s="320"/>
      <c r="L59" s="66" t="s">
        <v>444</v>
      </c>
      <c r="M59" s="64"/>
      <c r="N59" s="64"/>
      <c r="O59" s="64"/>
      <c r="P59" s="64"/>
      <c r="Q59" s="64"/>
    </row>
    <row r="60" spans="1:17">
      <c r="K60" s="320"/>
      <c r="L60" s="66" t="s">
        <v>445</v>
      </c>
      <c r="M60" s="64"/>
      <c r="N60" s="64"/>
      <c r="O60" s="64"/>
      <c r="P60" s="64"/>
      <c r="Q60" s="64"/>
    </row>
    <row r="61" spans="1:17">
      <c r="K61" s="320"/>
      <c r="L61" s="66" t="s">
        <v>446</v>
      </c>
      <c r="M61" s="64"/>
      <c r="N61" s="64"/>
      <c r="O61" s="64"/>
      <c r="P61" s="64"/>
      <c r="Q61" s="64"/>
    </row>
    <row r="62" spans="1:17">
      <c r="K62" s="320"/>
      <c r="L62" s="66" t="s">
        <v>447</v>
      </c>
      <c r="M62" s="64"/>
      <c r="N62" s="64"/>
      <c r="O62" s="64"/>
      <c r="P62" s="64"/>
      <c r="Q62" s="64"/>
    </row>
    <row r="63" spans="1:17">
      <c r="K63" s="320"/>
      <c r="L63" s="66" t="s">
        <v>448</v>
      </c>
      <c r="M63" s="64"/>
      <c r="N63" s="64"/>
      <c r="O63" s="64"/>
      <c r="P63" s="64"/>
      <c r="Q63" s="64"/>
    </row>
    <row r="64" spans="1:17">
      <c r="K64" s="320"/>
      <c r="L64" s="62" t="s">
        <v>449</v>
      </c>
      <c r="M64" s="62" t="e">
        <f>AVERAGE(M52:M63)</f>
        <v>#DIV/0!</v>
      </c>
      <c r="N64" s="62"/>
      <c r="O64" s="62">
        <f>MAX(O52:O63)</f>
        <v>0</v>
      </c>
      <c r="P64" s="62" t="e">
        <f>AVERAGE(P52:P63)</f>
        <v>#DIV/0!</v>
      </c>
      <c r="Q64" s="62">
        <f>MAX(Q52:Q63)</f>
        <v>0</v>
      </c>
    </row>
    <row r="66" spans="11:17" ht="27.6">
      <c r="K66" s="61">
        <f>+A6</f>
        <v>2022</v>
      </c>
      <c r="L66" s="61" t="s">
        <v>431</v>
      </c>
      <c r="M66" s="55" t="s">
        <v>470</v>
      </c>
      <c r="N66" s="55" t="s">
        <v>471</v>
      </c>
      <c r="O66" s="55" t="s">
        <v>472</v>
      </c>
      <c r="P66" s="67" t="s">
        <v>429</v>
      </c>
      <c r="Q66" s="67" t="s">
        <v>433</v>
      </c>
    </row>
    <row r="67" spans="11:17">
      <c r="K67" s="320" t="s">
        <v>192</v>
      </c>
      <c r="L67" s="66" t="s">
        <v>434</v>
      </c>
      <c r="M67" s="64"/>
      <c r="N67" s="64"/>
      <c r="O67" s="64"/>
      <c r="P67" s="64"/>
      <c r="Q67" s="64"/>
    </row>
    <row r="68" spans="11:17">
      <c r="K68" s="320"/>
      <c r="L68" s="66" t="s">
        <v>435</v>
      </c>
      <c r="M68" s="64"/>
      <c r="N68" s="64"/>
      <c r="O68" s="64"/>
      <c r="P68" s="64"/>
      <c r="Q68" s="64"/>
    </row>
    <row r="69" spans="11:17">
      <c r="K69" s="320"/>
      <c r="L69" s="66" t="s">
        <v>436</v>
      </c>
      <c r="M69" s="64"/>
      <c r="N69" s="64"/>
      <c r="O69" s="64"/>
      <c r="P69" s="64"/>
      <c r="Q69" s="64"/>
    </row>
    <row r="70" spans="11:17">
      <c r="K70" s="320"/>
      <c r="L70" s="66" t="s">
        <v>438</v>
      </c>
      <c r="M70" s="64"/>
      <c r="N70" s="64"/>
      <c r="O70" s="64"/>
      <c r="P70" s="64"/>
      <c r="Q70" s="64"/>
    </row>
    <row r="71" spans="11:17">
      <c r="K71" s="320"/>
      <c r="L71" s="66" t="s">
        <v>440</v>
      </c>
      <c r="M71" s="64"/>
      <c r="N71" s="64"/>
      <c r="O71" s="64"/>
      <c r="P71" s="64"/>
      <c r="Q71" s="64"/>
    </row>
    <row r="72" spans="11:17">
      <c r="K72" s="320"/>
      <c r="L72" s="66" t="s">
        <v>441</v>
      </c>
      <c r="M72" s="64"/>
      <c r="N72" s="64"/>
      <c r="O72" s="64"/>
      <c r="P72" s="64"/>
      <c r="Q72" s="64"/>
    </row>
    <row r="73" spans="11:17">
      <c r="K73" s="320"/>
      <c r="L73" s="66" t="s">
        <v>442</v>
      </c>
      <c r="M73" s="64"/>
      <c r="N73" s="64"/>
      <c r="O73" s="64"/>
      <c r="P73" s="64"/>
      <c r="Q73" s="64"/>
    </row>
    <row r="74" spans="11:17">
      <c r="K74" s="320"/>
      <c r="L74" s="66" t="s">
        <v>444</v>
      </c>
      <c r="M74" s="64"/>
      <c r="N74" s="64"/>
      <c r="O74" s="64"/>
      <c r="P74" s="64"/>
      <c r="Q74" s="64"/>
    </row>
    <row r="75" spans="11:17">
      <c r="K75" s="320"/>
      <c r="L75" s="66" t="s">
        <v>445</v>
      </c>
      <c r="M75" s="64"/>
      <c r="N75" s="64"/>
      <c r="O75" s="64"/>
      <c r="P75" s="64"/>
      <c r="Q75" s="64"/>
    </row>
    <row r="76" spans="11:17">
      <c r="K76" s="320"/>
      <c r="L76" s="66" t="s">
        <v>446</v>
      </c>
      <c r="M76" s="64"/>
      <c r="N76" s="64"/>
      <c r="O76" s="64"/>
      <c r="P76" s="64"/>
      <c r="Q76" s="64"/>
    </row>
    <row r="77" spans="11:17">
      <c r="K77" s="320"/>
      <c r="L77" s="66" t="s">
        <v>447</v>
      </c>
      <c r="M77" s="64"/>
      <c r="N77" s="64"/>
      <c r="O77" s="64"/>
      <c r="P77" s="64"/>
      <c r="Q77" s="64"/>
    </row>
    <row r="78" spans="11:17">
      <c r="K78" s="320"/>
      <c r="L78" s="66" t="s">
        <v>448</v>
      </c>
      <c r="M78" s="64"/>
      <c r="N78" s="64"/>
      <c r="O78" s="64"/>
      <c r="P78" s="64"/>
      <c r="Q78" s="64"/>
    </row>
    <row r="79" spans="11:17">
      <c r="K79" s="320"/>
      <c r="L79" s="62" t="s">
        <v>449</v>
      </c>
      <c r="M79" s="62" t="e">
        <f>AVERAGE(M67:M78)</f>
        <v>#DIV/0!</v>
      </c>
      <c r="N79" s="62"/>
      <c r="O79" s="62">
        <f>MAX(O67:O78)</f>
        <v>0</v>
      </c>
      <c r="P79" s="62" t="e">
        <f>AVERAGE(P67:P78)</f>
        <v>#DIV/0!</v>
      </c>
      <c r="Q79" s="62">
        <f>MAX(Q67:Q78)</f>
        <v>0</v>
      </c>
    </row>
  </sheetData>
  <mergeCells count="13">
    <mergeCell ref="S4:U8"/>
    <mergeCell ref="S10:U12"/>
    <mergeCell ref="S13:U16"/>
    <mergeCell ref="K67:K79"/>
    <mergeCell ref="B5:E5"/>
    <mergeCell ref="F5:H5"/>
    <mergeCell ref="K5:Q5"/>
    <mergeCell ref="K7:K19"/>
    <mergeCell ref="K22:K34"/>
    <mergeCell ref="K37:K49"/>
    <mergeCell ref="A48:H48"/>
    <mergeCell ref="A49:H52"/>
    <mergeCell ref="K52:K64"/>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rgb="FFFF0000"/>
    <pageSetUpPr fitToPage="1"/>
  </sheetPr>
  <dimension ref="A1:S79"/>
  <sheetViews>
    <sheetView workbookViewId="0">
      <selection activeCell="J53" sqref="J53"/>
    </sheetView>
  </sheetViews>
  <sheetFormatPr defaultRowHeight="13.9"/>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2" t="str">
        <f>+'Cover Page'!$B$29</f>
        <v>Annual Performance Report 2022</v>
      </c>
      <c r="B1" s="92"/>
      <c r="C1" s="92"/>
      <c r="D1" s="92"/>
      <c r="E1" s="92" t="str">
        <f>+'Cover Page'!$B$33</f>
        <v>Baddesley EfW Facility</v>
      </c>
    </row>
    <row r="3" spans="1:19" ht="14.45">
      <c r="A3" s="60" t="s">
        <v>478</v>
      </c>
      <c r="D3" s="76" t="s">
        <v>418</v>
      </c>
      <c r="G3" s="80" t="s">
        <v>419</v>
      </c>
      <c r="J3" s="9" t="str">
        <f>+A3</f>
        <v xml:space="preserve">Monitoring of Ammnonia emissions </v>
      </c>
      <c r="L3" s="9"/>
      <c r="N3" s="9" t="s">
        <v>420</v>
      </c>
      <c r="Q3" s="79" t="s">
        <v>3</v>
      </c>
      <c r="R3" s="74"/>
      <c r="S3" s="74"/>
    </row>
    <row r="4" spans="1:19" ht="13.9" customHeight="1">
      <c r="Q4" s="309" t="s">
        <v>421</v>
      </c>
      <c r="R4" s="309"/>
      <c r="S4" s="309"/>
    </row>
    <row r="5" spans="1:19" ht="16.149999999999999">
      <c r="A5" s="68" t="s">
        <v>422</v>
      </c>
      <c r="B5" s="322" t="s">
        <v>423</v>
      </c>
      <c r="C5" s="322"/>
      <c r="D5" s="322"/>
      <c r="E5" s="322" t="s">
        <v>424</v>
      </c>
      <c r="F5" s="322"/>
      <c r="G5" s="322"/>
      <c r="J5" s="321"/>
      <c r="K5" s="321"/>
      <c r="L5" s="321"/>
      <c r="M5" s="321"/>
      <c r="N5" s="321"/>
      <c r="O5" s="321"/>
      <c r="Q5" s="309"/>
      <c r="R5" s="309"/>
      <c r="S5" s="309"/>
    </row>
    <row r="6" spans="1:19" s="58" customFormat="1" ht="37.5" customHeight="1">
      <c r="A6" s="65">
        <f>+'Cover Page'!C39</f>
        <v>2022</v>
      </c>
      <c r="B6" s="55" t="s">
        <v>479</v>
      </c>
      <c r="C6" s="55" t="s">
        <v>426</v>
      </c>
      <c r="D6" s="55" t="s">
        <v>427</v>
      </c>
      <c r="E6" s="55" t="s">
        <v>480</v>
      </c>
      <c r="F6" s="55" t="s">
        <v>429</v>
      </c>
      <c r="G6" s="55" t="s">
        <v>430</v>
      </c>
      <c r="H6" s="59"/>
      <c r="J6" s="61">
        <f>+A6</f>
        <v>2022</v>
      </c>
      <c r="K6" s="61" t="s">
        <v>431</v>
      </c>
      <c r="L6" s="67" t="s">
        <v>426</v>
      </c>
      <c r="M6" s="67" t="s">
        <v>432</v>
      </c>
      <c r="N6" s="67" t="s">
        <v>429</v>
      </c>
      <c r="O6" s="67" t="s">
        <v>433</v>
      </c>
      <c r="Q6" s="309"/>
      <c r="R6" s="309"/>
      <c r="S6" s="309"/>
    </row>
    <row r="7" spans="1:19">
      <c r="A7" s="66" t="s">
        <v>434</v>
      </c>
      <c r="B7" s="69">
        <v>0</v>
      </c>
      <c r="C7" s="100">
        <f t="shared" ref="C7" si="0">L7</f>
        <v>0.2</v>
      </c>
      <c r="D7" s="100">
        <f t="shared" ref="D7" si="1">M7</f>
        <v>0.3</v>
      </c>
      <c r="E7" s="69">
        <v>5.7</v>
      </c>
      <c r="F7" s="100">
        <f t="shared" ref="F7:F15" si="2">N7</f>
        <v>0.19</v>
      </c>
      <c r="G7" s="100">
        <f t="shared" ref="G7:G15" si="3">O7</f>
        <v>0.2</v>
      </c>
      <c r="J7" s="320" t="s">
        <v>188</v>
      </c>
      <c r="K7" s="66" t="s">
        <v>434</v>
      </c>
      <c r="L7" s="100">
        <v>0.2</v>
      </c>
      <c r="M7" s="100">
        <v>0.3</v>
      </c>
      <c r="N7" s="100">
        <v>0.19</v>
      </c>
      <c r="O7" s="100">
        <v>0.2</v>
      </c>
      <c r="Q7" s="309"/>
      <c r="R7" s="309"/>
      <c r="S7" s="309"/>
    </row>
    <row r="8" spans="1:19">
      <c r="A8" s="66" t="s">
        <v>435</v>
      </c>
      <c r="B8" s="63">
        <f>+B7</f>
        <v>0</v>
      </c>
      <c r="C8" s="100">
        <f t="shared" ref="C8:C15" si="4">L8</f>
        <v>0.2</v>
      </c>
      <c r="D8" s="100">
        <f t="shared" ref="D8:D15" si="5">M8</f>
        <v>0.3</v>
      </c>
      <c r="E8" s="63">
        <f>+E7</f>
        <v>5.7</v>
      </c>
      <c r="F8" s="100">
        <f t="shared" si="2"/>
        <v>0.2</v>
      </c>
      <c r="G8" s="100">
        <f t="shared" si="3"/>
        <v>0.2</v>
      </c>
      <c r="J8" s="320"/>
      <c r="K8" s="66" t="s">
        <v>435</v>
      </c>
      <c r="L8" s="100">
        <v>0.2</v>
      </c>
      <c r="M8" s="100">
        <v>0.3</v>
      </c>
      <c r="N8" s="100">
        <v>0.2</v>
      </c>
      <c r="O8" s="100">
        <v>0.2</v>
      </c>
      <c r="Q8" s="309"/>
      <c r="R8" s="309"/>
      <c r="S8" s="309"/>
    </row>
    <row r="9" spans="1:19">
      <c r="A9" s="66" t="s">
        <v>436</v>
      </c>
      <c r="B9" s="63">
        <f t="shared" ref="B9:B18" si="6">+B8</f>
        <v>0</v>
      </c>
      <c r="C9" s="100">
        <f t="shared" si="4"/>
        <v>0.3</v>
      </c>
      <c r="D9" s="100">
        <f t="shared" si="5"/>
        <v>0.7</v>
      </c>
      <c r="E9" s="63">
        <f t="shared" ref="E9:E18" si="7">+E8</f>
        <v>5.7</v>
      </c>
      <c r="F9" s="100">
        <f t="shared" si="2"/>
        <v>0.26</v>
      </c>
      <c r="G9" s="100">
        <f t="shared" si="3"/>
        <v>0.4</v>
      </c>
      <c r="J9" s="320"/>
      <c r="K9" s="66" t="s">
        <v>436</v>
      </c>
      <c r="L9" s="100">
        <v>0.3</v>
      </c>
      <c r="M9" s="100">
        <v>0.7</v>
      </c>
      <c r="N9" s="100">
        <v>0.26</v>
      </c>
      <c r="O9" s="100">
        <v>0.4</v>
      </c>
      <c r="Q9" s="78" t="s">
        <v>437</v>
      </c>
    </row>
    <row r="10" spans="1:19" ht="14.25" customHeight="1">
      <c r="A10" s="66" t="s">
        <v>438</v>
      </c>
      <c r="B10" s="63">
        <f t="shared" si="6"/>
        <v>0</v>
      </c>
      <c r="C10" s="100">
        <f t="shared" si="4"/>
        <v>0.2</v>
      </c>
      <c r="D10" s="100">
        <f t="shared" si="5"/>
        <v>0.6</v>
      </c>
      <c r="E10" s="63">
        <f t="shared" si="7"/>
        <v>5.7</v>
      </c>
      <c r="F10" s="100">
        <f t="shared" si="2"/>
        <v>0.22</v>
      </c>
      <c r="G10" s="100">
        <f t="shared" si="3"/>
        <v>0.4</v>
      </c>
      <c r="J10" s="320"/>
      <c r="K10" s="66" t="s">
        <v>438</v>
      </c>
      <c r="L10" s="100">
        <v>0.2</v>
      </c>
      <c r="M10" s="100">
        <v>0.6</v>
      </c>
      <c r="N10" s="100">
        <v>0.22</v>
      </c>
      <c r="O10" s="100">
        <v>0.4</v>
      </c>
      <c r="Q10" s="319" t="s">
        <v>439</v>
      </c>
      <c r="R10" s="319"/>
      <c r="S10" s="319"/>
    </row>
    <row r="11" spans="1:19">
      <c r="A11" s="66" t="s">
        <v>440</v>
      </c>
      <c r="B11" s="63">
        <f t="shared" si="6"/>
        <v>0</v>
      </c>
      <c r="C11" s="100">
        <f t="shared" si="4"/>
        <v>0.2</v>
      </c>
      <c r="D11" s="100">
        <f t="shared" si="5"/>
        <v>0.6</v>
      </c>
      <c r="E11" s="63">
        <f t="shared" si="7"/>
        <v>5.7</v>
      </c>
      <c r="F11" s="100">
        <f t="shared" si="2"/>
        <v>0.21</v>
      </c>
      <c r="G11" s="100">
        <f t="shared" si="3"/>
        <v>0.3</v>
      </c>
      <c r="J11" s="320"/>
      <c r="K11" s="66" t="s">
        <v>440</v>
      </c>
      <c r="L11" s="100">
        <v>0.2</v>
      </c>
      <c r="M11" s="100">
        <v>0.6</v>
      </c>
      <c r="N11" s="100">
        <v>0.21</v>
      </c>
      <c r="O11" s="100">
        <v>0.3</v>
      </c>
      <c r="Q11" s="319"/>
      <c r="R11" s="319"/>
      <c r="S11" s="319"/>
    </row>
    <row r="12" spans="1:19">
      <c r="A12" s="66" t="s">
        <v>441</v>
      </c>
      <c r="B12" s="63">
        <f t="shared" si="6"/>
        <v>0</v>
      </c>
      <c r="C12" s="100">
        <f t="shared" si="4"/>
        <v>0.4</v>
      </c>
      <c r="D12" s="100">
        <f t="shared" si="5"/>
        <v>57.8</v>
      </c>
      <c r="E12" s="63">
        <f t="shared" si="7"/>
        <v>5.7</v>
      </c>
      <c r="F12" s="100">
        <f t="shared" si="2"/>
        <v>0.2</v>
      </c>
      <c r="G12" s="100">
        <f t="shared" si="3"/>
        <v>0.2</v>
      </c>
      <c r="J12" s="320"/>
      <c r="K12" s="66" t="s">
        <v>441</v>
      </c>
      <c r="L12" s="100">
        <v>0.4</v>
      </c>
      <c r="M12" s="100">
        <v>57.8</v>
      </c>
      <c r="N12" s="100">
        <v>0.2</v>
      </c>
      <c r="O12" s="100">
        <v>0.2</v>
      </c>
      <c r="Q12" s="319"/>
      <c r="R12" s="319"/>
      <c r="S12" s="319"/>
    </row>
    <row r="13" spans="1:19" ht="14.25" customHeight="1">
      <c r="A13" s="66" t="s">
        <v>442</v>
      </c>
      <c r="B13" s="63">
        <f t="shared" si="6"/>
        <v>0</v>
      </c>
      <c r="C13" s="100">
        <f t="shared" si="4"/>
        <v>0.2</v>
      </c>
      <c r="D13" s="100">
        <f t="shared" si="5"/>
        <v>0.3</v>
      </c>
      <c r="E13" s="63">
        <f t="shared" si="7"/>
        <v>5.7</v>
      </c>
      <c r="F13" s="100">
        <f t="shared" si="2"/>
        <v>0.2</v>
      </c>
      <c r="G13" s="100">
        <f t="shared" si="3"/>
        <v>0.2</v>
      </c>
      <c r="J13" s="320"/>
      <c r="K13" s="66" t="s">
        <v>442</v>
      </c>
      <c r="L13" s="100">
        <v>0.2</v>
      </c>
      <c r="M13" s="100">
        <v>0.3</v>
      </c>
      <c r="N13" s="100">
        <v>0.2</v>
      </c>
      <c r="O13" s="100">
        <v>0.2</v>
      </c>
      <c r="Q13" s="319" t="s">
        <v>443</v>
      </c>
      <c r="R13" s="319"/>
      <c r="S13" s="319"/>
    </row>
    <row r="14" spans="1:19">
      <c r="A14" s="66" t="s">
        <v>444</v>
      </c>
      <c r="B14" s="63">
        <f t="shared" si="6"/>
        <v>0</v>
      </c>
      <c r="C14" s="100">
        <f t="shared" si="4"/>
        <v>0.2</v>
      </c>
      <c r="D14" s="100">
        <f t="shared" si="5"/>
        <v>0.6</v>
      </c>
      <c r="E14" s="63">
        <f t="shared" si="7"/>
        <v>5.7</v>
      </c>
      <c r="F14" s="100">
        <f t="shared" si="2"/>
        <v>0.21000000000000002</v>
      </c>
      <c r="G14" s="100">
        <f t="shared" si="3"/>
        <v>0.3</v>
      </c>
      <c r="J14" s="320"/>
      <c r="K14" s="66" t="s">
        <v>444</v>
      </c>
      <c r="L14" s="100">
        <v>0.2</v>
      </c>
      <c r="M14" s="100">
        <v>0.6</v>
      </c>
      <c r="N14" s="100">
        <f>((18*0.2)+0.6)/20</f>
        <v>0.21000000000000002</v>
      </c>
      <c r="O14" s="100">
        <v>0.3</v>
      </c>
      <c r="Q14" s="319"/>
      <c r="R14" s="319"/>
      <c r="S14" s="319"/>
    </row>
    <row r="15" spans="1:19">
      <c r="A15" s="66" t="s">
        <v>445</v>
      </c>
      <c r="B15" s="63">
        <f t="shared" si="6"/>
        <v>0</v>
      </c>
      <c r="C15" s="100">
        <f t="shared" si="4"/>
        <v>0.2</v>
      </c>
      <c r="D15" s="100">
        <f t="shared" si="5"/>
        <v>0.8</v>
      </c>
      <c r="E15" s="63">
        <f t="shared" si="7"/>
        <v>5.7</v>
      </c>
      <c r="F15" s="100">
        <f t="shared" si="2"/>
        <v>0.20500000000000002</v>
      </c>
      <c r="G15" s="100">
        <f t="shared" si="3"/>
        <v>0.3</v>
      </c>
      <c r="J15" s="320"/>
      <c r="K15" s="66" t="s">
        <v>445</v>
      </c>
      <c r="L15" s="100">
        <v>0.2</v>
      </c>
      <c r="M15" s="100">
        <v>0.8</v>
      </c>
      <c r="N15" s="100">
        <f>((19*0.2)+0.3)/20</f>
        <v>0.20500000000000002</v>
      </c>
      <c r="O15" s="100">
        <v>0.3</v>
      </c>
      <c r="Q15" s="319"/>
      <c r="R15" s="319"/>
      <c r="S15" s="319"/>
    </row>
    <row r="16" spans="1:19">
      <c r="A16" s="66" t="s">
        <v>446</v>
      </c>
      <c r="B16" s="63">
        <f t="shared" si="6"/>
        <v>0</v>
      </c>
      <c r="C16" s="100">
        <f t="shared" ref="C16:D18" si="8">L16</f>
        <v>0.2</v>
      </c>
      <c r="D16" s="100">
        <f t="shared" si="8"/>
        <v>0.9</v>
      </c>
      <c r="E16" s="63">
        <f t="shared" si="7"/>
        <v>5.7</v>
      </c>
      <c r="F16" s="100">
        <f t="shared" ref="F16:G18" si="9">N16</f>
        <v>0.2</v>
      </c>
      <c r="G16" s="100">
        <f t="shared" si="9"/>
        <v>0.2</v>
      </c>
      <c r="J16" s="320"/>
      <c r="K16" s="66" t="s">
        <v>446</v>
      </c>
      <c r="L16" s="100">
        <v>0.2</v>
      </c>
      <c r="M16" s="100">
        <v>0.9</v>
      </c>
      <c r="N16" s="100">
        <v>0.2</v>
      </c>
      <c r="O16" s="100">
        <v>0.2</v>
      </c>
      <c r="Q16" s="319"/>
      <c r="R16" s="319"/>
      <c r="S16" s="319"/>
    </row>
    <row r="17" spans="1:15">
      <c r="A17" s="66" t="s">
        <v>447</v>
      </c>
      <c r="B17" s="63">
        <f t="shared" si="6"/>
        <v>0</v>
      </c>
      <c r="C17" s="100">
        <f t="shared" si="8"/>
        <v>0.2</v>
      </c>
      <c r="D17" s="100">
        <f t="shared" si="8"/>
        <v>0.5</v>
      </c>
      <c r="E17" s="63">
        <f t="shared" si="7"/>
        <v>5.7</v>
      </c>
      <c r="F17" s="100">
        <f t="shared" si="9"/>
        <v>0.25</v>
      </c>
      <c r="G17" s="100">
        <f t="shared" si="9"/>
        <v>0.3</v>
      </c>
      <c r="J17" s="320"/>
      <c r="K17" s="66" t="s">
        <v>447</v>
      </c>
      <c r="L17" s="100">
        <v>0.2</v>
      </c>
      <c r="M17" s="100">
        <v>0.5</v>
      </c>
      <c r="N17" s="100">
        <v>0.25</v>
      </c>
      <c r="O17" s="100">
        <v>0.3</v>
      </c>
    </row>
    <row r="18" spans="1:15">
      <c r="A18" s="66" t="s">
        <v>448</v>
      </c>
      <c r="B18" s="63">
        <f t="shared" si="6"/>
        <v>0</v>
      </c>
      <c r="C18" s="100">
        <f t="shared" si="8"/>
        <v>0.2</v>
      </c>
      <c r="D18" s="100">
        <f t="shared" si="8"/>
        <v>0.8</v>
      </c>
      <c r="E18" s="63">
        <f t="shared" si="7"/>
        <v>5.7</v>
      </c>
      <c r="F18" s="100">
        <f t="shared" si="9"/>
        <v>0.22</v>
      </c>
      <c r="G18" s="100">
        <f t="shared" si="9"/>
        <v>0.4</v>
      </c>
      <c r="J18" s="320"/>
      <c r="K18" s="66" t="s">
        <v>448</v>
      </c>
      <c r="L18" s="100">
        <v>0.2</v>
      </c>
      <c r="M18" s="100">
        <v>0.8</v>
      </c>
      <c r="N18" s="100">
        <v>0.22</v>
      </c>
      <c r="O18" s="100">
        <v>0.4</v>
      </c>
    </row>
    <row r="19" spans="1:15">
      <c r="J19" s="320"/>
      <c r="K19" s="62" t="s">
        <v>449</v>
      </c>
      <c r="L19" s="101">
        <f>AVERAGE(L7:L18)</f>
        <v>0.22500000000000006</v>
      </c>
      <c r="M19" s="101">
        <f>MAX(M7:M18)</f>
        <v>57.8</v>
      </c>
      <c r="N19" s="101">
        <f>AVERAGE(N7:N18)</f>
        <v>0.21375000000000002</v>
      </c>
      <c r="O19" s="101">
        <f>MAX(O7:O18)</f>
        <v>0.4</v>
      </c>
    </row>
    <row r="21" spans="1:15" ht="41.45">
      <c r="J21" s="61">
        <f>+A6</f>
        <v>2022</v>
      </c>
      <c r="K21" s="61" t="s">
        <v>431</v>
      </c>
      <c r="L21" s="67" t="s">
        <v>426</v>
      </c>
      <c r="M21" s="67" t="s">
        <v>432</v>
      </c>
      <c r="N21" s="67" t="s">
        <v>429</v>
      </c>
      <c r="O21" s="67" t="s">
        <v>433</v>
      </c>
    </row>
    <row r="22" spans="1:15">
      <c r="J22" s="320" t="s">
        <v>189</v>
      </c>
      <c r="K22" s="66" t="s">
        <v>434</v>
      </c>
      <c r="L22" s="64"/>
      <c r="M22" s="64"/>
      <c r="N22" s="64"/>
      <c r="O22" s="64"/>
    </row>
    <row r="23" spans="1:15">
      <c r="J23" s="320"/>
      <c r="K23" s="66" t="s">
        <v>435</v>
      </c>
      <c r="L23" s="64"/>
      <c r="M23" s="64"/>
      <c r="N23" s="64"/>
      <c r="O23" s="64"/>
    </row>
    <row r="24" spans="1:15">
      <c r="J24" s="320"/>
      <c r="K24" s="66" t="s">
        <v>436</v>
      </c>
      <c r="L24" s="64"/>
      <c r="M24" s="64"/>
      <c r="N24" s="64"/>
      <c r="O24" s="64"/>
    </row>
    <row r="25" spans="1:15">
      <c r="J25" s="320"/>
      <c r="K25" s="66" t="s">
        <v>438</v>
      </c>
      <c r="L25" s="64"/>
      <c r="M25" s="64"/>
      <c r="N25" s="64"/>
      <c r="O25" s="64"/>
    </row>
    <row r="26" spans="1:15">
      <c r="J26" s="320"/>
      <c r="K26" s="66" t="s">
        <v>440</v>
      </c>
      <c r="L26" s="64"/>
      <c r="M26" s="64"/>
      <c r="N26" s="64"/>
      <c r="O26" s="64"/>
    </row>
    <row r="27" spans="1:15">
      <c r="J27" s="320"/>
      <c r="K27" s="66" t="s">
        <v>441</v>
      </c>
      <c r="L27" s="64"/>
      <c r="M27" s="64"/>
      <c r="N27" s="64"/>
      <c r="O27" s="64"/>
    </row>
    <row r="28" spans="1:15">
      <c r="J28" s="320"/>
      <c r="K28" s="66" t="s">
        <v>442</v>
      </c>
      <c r="L28" s="64"/>
      <c r="M28" s="64"/>
      <c r="N28" s="64"/>
      <c r="O28" s="64"/>
    </row>
    <row r="29" spans="1:15">
      <c r="J29" s="320"/>
      <c r="K29" s="66" t="s">
        <v>444</v>
      </c>
      <c r="L29" s="64"/>
      <c r="M29" s="64"/>
      <c r="N29" s="64"/>
      <c r="O29" s="64"/>
    </row>
    <row r="30" spans="1:15">
      <c r="J30" s="320"/>
      <c r="K30" s="66" t="s">
        <v>445</v>
      </c>
      <c r="L30" s="64"/>
      <c r="M30" s="64"/>
      <c r="N30" s="64"/>
      <c r="O30" s="64"/>
    </row>
    <row r="31" spans="1:15">
      <c r="J31" s="320"/>
      <c r="K31" s="66" t="s">
        <v>446</v>
      </c>
      <c r="L31" s="64"/>
      <c r="M31" s="64"/>
      <c r="N31" s="64"/>
      <c r="O31" s="64"/>
    </row>
    <row r="32" spans="1:15">
      <c r="J32" s="320"/>
      <c r="K32" s="66" t="s">
        <v>447</v>
      </c>
      <c r="L32" s="64"/>
      <c r="M32" s="64"/>
      <c r="N32" s="64"/>
      <c r="O32" s="64"/>
    </row>
    <row r="33" spans="1:15">
      <c r="J33" s="320"/>
      <c r="K33" s="66" t="s">
        <v>448</v>
      </c>
      <c r="L33" s="64"/>
      <c r="M33" s="64"/>
      <c r="N33" s="64"/>
      <c r="O33" s="64"/>
    </row>
    <row r="34" spans="1:15">
      <c r="J34" s="320"/>
      <c r="K34" s="62" t="s">
        <v>449</v>
      </c>
      <c r="L34" s="62" t="e">
        <f>AVERAGE(L22:L33)</f>
        <v>#DIV/0!</v>
      </c>
      <c r="M34" s="62">
        <f>MAX(M22:M33)</f>
        <v>0</v>
      </c>
      <c r="N34" s="62" t="e">
        <f>AVERAGE(N22:N33)</f>
        <v>#DIV/0!</v>
      </c>
      <c r="O34" s="62">
        <f>MAX(O22:O33)</f>
        <v>0</v>
      </c>
    </row>
    <row r="36" spans="1:15" ht="41.45">
      <c r="J36" s="61">
        <f>+A6</f>
        <v>2022</v>
      </c>
      <c r="K36" s="61" t="s">
        <v>431</v>
      </c>
      <c r="L36" s="67" t="s">
        <v>426</v>
      </c>
      <c r="M36" s="67" t="s">
        <v>432</v>
      </c>
      <c r="N36" s="67" t="s">
        <v>429</v>
      </c>
      <c r="O36" s="67" t="s">
        <v>433</v>
      </c>
    </row>
    <row r="37" spans="1:15">
      <c r="J37" s="320" t="s">
        <v>190</v>
      </c>
      <c r="K37" s="66" t="s">
        <v>434</v>
      </c>
      <c r="L37" s="64"/>
      <c r="M37" s="64"/>
      <c r="N37" s="64"/>
      <c r="O37" s="64"/>
    </row>
    <row r="38" spans="1:15">
      <c r="J38" s="320"/>
      <c r="K38" s="66" t="s">
        <v>435</v>
      </c>
      <c r="L38" s="64"/>
      <c r="M38" s="64"/>
      <c r="N38" s="64"/>
      <c r="O38" s="64"/>
    </row>
    <row r="39" spans="1:15">
      <c r="J39" s="320"/>
      <c r="K39" s="66" t="s">
        <v>436</v>
      </c>
      <c r="L39" s="64"/>
      <c r="M39" s="64"/>
      <c r="N39" s="64"/>
      <c r="O39" s="64"/>
    </row>
    <row r="40" spans="1:15">
      <c r="J40" s="320"/>
      <c r="K40" s="66" t="s">
        <v>438</v>
      </c>
      <c r="L40" s="64"/>
      <c r="M40" s="64"/>
      <c r="N40" s="64"/>
      <c r="O40" s="64"/>
    </row>
    <row r="41" spans="1:15">
      <c r="J41" s="320"/>
      <c r="K41" s="66" t="s">
        <v>440</v>
      </c>
      <c r="L41" s="64"/>
      <c r="M41" s="64"/>
      <c r="N41" s="64"/>
      <c r="O41" s="64"/>
    </row>
    <row r="42" spans="1:15">
      <c r="J42" s="320"/>
      <c r="K42" s="66" t="s">
        <v>441</v>
      </c>
      <c r="L42" s="64"/>
      <c r="M42" s="64"/>
      <c r="N42" s="64"/>
      <c r="O42" s="64"/>
    </row>
    <row r="43" spans="1:15">
      <c r="J43" s="320"/>
      <c r="K43" s="66" t="s">
        <v>442</v>
      </c>
      <c r="L43" s="64"/>
      <c r="M43" s="64"/>
      <c r="N43" s="64"/>
      <c r="O43" s="64"/>
    </row>
    <row r="44" spans="1:15">
      <c r="J44" s="320"/>
      <c r="K44" s="66" t="s">
        <v>444</v>
      </c>
      <c r="L44" s="64"/>
      <c r="M44" s="64"/>
      <c r="N44" s="64"/>
      <c r="O44" s="64"/>
    </row>
    <row r="45" spans="1:15">
      <c r="J45" s="320"/>
      <c r="K45" s="66" t="s">
        <v>445</v>
      </c>
      <c r="L45" s="64"/>
      <c r="M45" s="64"/>
      <c r="N45" s="64"/>
      <c r="O45" s="64"/>
    </row>
    <row r="46" spans="1:15">
      <c r="J46" s="320"/>
      <c r="K46" s="66" t="s">
        <v>446</v>
      </c>
      <c r="L46" s="64"/>
      <c r="M46" s="64"/>
      <c r="N46" s="64"/>
      <c r="O46" s="64"/>
    </row>
    <row r="47" spans="1:15">
      <c r="J47" s="320"/>
      <c r="K47" s="66" t="s">
        <v>447</v>
      </c>
      <c r="L47" s="64"/>
      <c r="M47" s="64"/>
      <c r="N47" s="64"/>
      <c r="O47" s="64"/>
    </row>
    <row r="48" spans="1:15">
      <c r="A48" s="332" t="s">
        <v>326</v>
      </c>
      <c r="B48" s="333"/>
      <c r="C48" s="333"/>
      <c r="D48" s="333"/>
      <c r="E48" s="333"/>
      <c r="F48" s="333"/>
      <c r="G48" s="334"/>
      <c r="J48" s="320"/>
      <c r="K48" s="66" t="s">
        <v>448</v>
      </c>
      <c r="L48" s="64"/>
      <c r="M48" s="64"/>
      <c r="N48" s="64"/>
      <c r="O48" s="64"/>
    </row>
    <row r="49" spans="1:15">
      <c r="A49" s="345" t="s">
        <v>481</v>
      </c>
      <c r="B49" s="324"/>
      <c r="C49" s="324"/>
      <c r="D49" s="324"/>
      <c r="E49" s="324"/>
      <c r="F49" s="324"/>
      <c r="G49" s="325"/>
      <c r="J49" s="320"/>
      <c r="K49" s="62" t="s">
        <v>449</v>
      </c>
      <c r="L49" s="62" t="e">
        <f>AVERAGE(L37:L48)</f>
        <v>#DIV/0!</v>
      </c>
      <c r="M49" s="62">
        <f>MAX(M37:M48)</f>
        <v>0</v>
      </c>
      <c r="N49" s="62" t="e">
        <f>AVERAGE(N37:N48)</f>
        <v>#DIV/0!</v>
      </c>
      <c r="O49" s="62">
        <f>MAX(O37:O48)</f>
        <v>0</v>
      </c>
    </row>
    <row r="50" spans="1:15">
      <c r="A50" s="326"/>
      <c r="B50" s="327"/>
      <c r="C50" s="327"/>
      <c r="D50" s="327"/>
      <c r="E50" s="327"/>
      <c r="F50" s="327"/>
      <c r="G50" s="328"/>
    </row>
    <row r="51" spans="1:15" ht="41.45">
      <c r="A51" s="326"/>
      <c r="B51" s="327"/>
      <c r="C51" s="327"/>
      <c r="D51" s="327"/>
      <c r="E51" s="327"/>
      <c r="F51" s="327"/>
      <c r="G51" s="328"/>
      <c r="J51" s="61">
        <f>+A6</f>
        <v>2022</v>
      </c>
      <c r="K51" s="61" t="s">
        <v>431</v>
      </c>
      <c r="L51" s="67" t="s">
        <v>426</v>
      </c>
      <c r="M51" s="67" t="s">
        <v>432</v>
      </c>
      <c r="N51" s="67" t="s">
        <v>429</v>
      </c>
      <c r="O51" s="67" t="s">
        <v>433</v>
      </c>
    </row>
    <row r="52" spans="1:15">
      <c r="A52" s="329"/>
      <c r="B52" s="330"/>
      <c r="C52" s="330"/>
      <c r="D52" s="330"/>
      <c r="E52" s="330"/>
      <c r="F52" s="330"/>
      <c r="G52" s="331"/>
      <c r="J52" s="320" t="s">
        <v>191</v>
      </c>
      <c r="K52" s="66" t="s">
        <v>434</v>
      </c>
      <c r="L52" s="64"/>
      <c r="M52" s="64"/>
      <c r="N52" s="64"/>
      <c r="O52" s="64"/>
    </row>
    <row r="53" spans="1:15">
      <c r="J53" s="320"/>
      <c r="K53" s="66" t="s">
        <v>435</v>
      </c>
      <c r="L53" s="64"/>
      <c r="M53" s="64"/>
      <c r="N53" s="64"/>
      <c r="O53" s="64"/>
    </row>
    <row r="54" spans="1:15">
      <c r="J54" s="320"/>
      <c r="K54" s="66" t="s">
        <v>436</v>
      </c>
      <c r="L54" s="64"/>
      <c r="M54" s="64"/>
      <c r="N54" s="64"/>
      <c r="O54" s="64"/>
    </row>
    <row r="55" spans="1:15">
      <c r="J55" s="320"/>
      <c r="K55" s="66" t="s">
        <v>438</v>
      </c>
      <c r="L55" s="64"/>
      <c r="M55" s="64"/>
      <c r="N55" s="64"/>
      <c r="O55" s="64"/>
    </row>
    <row r="56" spans="1:15">
      <c r="J56" s="320"/>
      <c r="K56" s="66" t="s">
        <v>440</v>
      </c>
      <c r="L56" s="64"/>
      <c r="M56" s="64"/>
      <c r="N56" s="64"/>
      <c r="O56" s="64"/>
    </row>
    <row r="57" spans="1:15">
      <c r="J57" s="320"/>
      <c r="K57" s="66" t="s">
        <v>441</v>
      </c>
      <c r="L57" s="64"/>
      <c r="M57" s="64"/>
      <c r="N57" s="64"/>
      <c r="O57" s="64"/>
    </row>
    <row r="58" spans="1:15">
      <c r="J58" s="320"/>
      <c r="K58" s="66" t="s">
        <v>442</v>
      </c>
      <c r="L58" s="64"/>
      <c r="M58" s="64"/>
      <c r="N58" s="64"/>
      <c r="O58" s="64"/>
    </row>
    <row r="59" spans="1:15">
      <c r="J59" s="320"/>
      <c r="K59" s="66" t="s">
        <v>444</v>
      </c>
      <c r="L59" s="64"/>
      <c r="M59" s="64"/>
      <c r="N59" s="64"/>
      <c r="O59" s="64"/>
    </row>
    <row r="60" spans="1:15">
      <c r="J60" s="320"/>
      <c r="K60" s="66" t="s">
        <v>445</v>
      </c>
      <c r="L60" s="64"/>
      <c r="M60" s="64"/>
      <c r="N60" s="64"/>
      <c r="O60" s="64"/>
    </row>
    <row r="61" spans="1:15">
      <c r="J61" s="320"/>
      <c r="K61" s="66" t="s">
        <v>446</v>
      </c>
      <c r="L61" s="64"/>
      <c r="M61" s="64"/>
      <c r="N61" s="64"/>
      <c r="O61" s="64"/>
    </row>
    <row r="62" spans="1:15">
      <c r="J62" s="320"/>
      <c r="K62" s="66" t="s">
        <v>447</v>
      </c>
      <c r="L62" s="64"/>
      <c r="M62" s="64"/>
      <c r="N62" s="64"/>
      <c r="O62" s="64"/>
    </row>
    <row r="63" spans="1:15">
      <c r="J63" s="320"/>
      <c r="K63" s="66" t="s">
        <v>448</v>
      </c>
      <c r="L63" s="64"/>
      <c r="M63" s="64"/>
      <c r="N63" s="64"/>
      <c r="O63" s="64"/>
    </row>
    <row r="64" spans="1:15">
      <c r="J64" s="320"/>
      <c r="K64" s="62" t="s">
        <v>449</v>
      </c>
      <c r="L64" s="62" t="e">
        <f>AVERAGE(L52:L63)</f>
        <v>#DIV/0!</v>
      </c>
      <c r="M64" s="62">
        <f>MAX(M52:M63)</f>
        <v>0</v>
      </c>
      <c r="N64" s="62" t="e">
        <f>AVERAGE(N52:N63)</f>
        <v>#DIV/0!</v>
      </c>
      <c r="O64" s="62">
        <f>MAX(O52:O63)</f>
        <v>0</v>
      </c>
    </row>
    <row r="66" spans="10:15" ht="41.45">
      <c r="J66" s="61">
        <f>+A6</f>
        <v>2022</v>
      </c>
      <c r="K66" s="61" t="s">
        <v>431</v>
      </c>
      <c r="L66" s="67" t="s">
        <v>426</v>
      </c>
      <c r="M66" s="67" t="s">
        <v>432</v>
      </c>
      <c r="N66" s="67" t="s">
        <v>429</v>
      </c>
      <c r="O66" s="67" t="s">
        <v>433</v>
      </c>
    </row>
    <row r="67" spans="10:15">
      <c r="J67" s="320" t="s">
        <v>192</v>
      </c>
      <c r="K67" s="66" t="s">
        <v>434</v>
      </c>
      <c r="L67" s="64"/>
      <c r="M67" s="64"/>
      <c r="N67" s="64"/>
      <c r="O67" s="64"/>
    </row>
    <row r="68" spans="10:15">
      <c r="J68" s="320"/>
      <c r="K68" s="66" t="s">
        <v>435</v>
      </c>
      <c r="L68" s="64"/>
      <c r="M68" s="64"/>
      <c r="N68" s="64"/>
      <c r="O68" s="64"/>
    </row>
    <row r="69" spans="10:15">
      <c r="J69" s="320"/>
      <c r="K69" s="66" t="s">
        <v>436</v>
      </c>
      <c r="L69" s="64"/>
      <c r="M69" s="64"/>
      <c r="N69" s="64"/>
      <c r="O69" s="64"/>
    </row>
    <row r="70" spans="10:15">
      <c r="J70" s="320"/>
      <c r="K70" s="66" t="s">
        <v>438</v>
      </c>
      <c r="L70" s="64"/>
      <c r="M70" s="64"/>
      <c r="N70" s="64"/>
      <c r="O70" s="64"/>
    </row>
    <row r="71" spans="10:15">
      <c r="J71" s="320"/>
      <c r="K71" s="66" t="s">
        <v>440</v>
      </c>
      <c r="L71" s="64"/>
      <c r="M71" s="64"/>
      <c r="N71" s="64"/>
      <c r="O71" s="64"/>
    </row>
    <row r="72" spans="10:15">
      <c r="J72" s="320"/>
      <c r="K72" s="66" t="s">
        <v>441</v>
      </c>
      <c r="L72" s="64"/>
      <c r="M72" s="64"/>
      <c r="N72" s="64"/>
      <c r="O72" s="64"/>
    </row>
    <row r="73" spans="10:15">
      <c r="J73" s="320"/>
      <c r="K73" s="66" t="s">
        <v>442</v>
      </c>
      <c r="L73" s="64"/>
      <c r="M73" s="64"/>
      <c r="N73" s="64"/>
      <c r="O73" s="64"/>
    </row>
    <row r="74" spans="10:15">
      <c r="J74" s="320"/>
      <c r="K74" s="66" t="s">
        <v>444</v>
      </c>
      <c r="L74" s="64"/>
      <c r="M74" s="64"/>
      <c r="N74" s="64"/>
      <c r="O74" s="64"/>
    </row>
    <row r="75" spans="10:15">
      <c r="J75" s="320"/>
      <c r="K75" s="66" t="s">
        <v>445</v>
      </c>
      <c r="L75" s="64"/>
      <c r="M75" s="64"/>
      <c r="N75" s="64"/>
      <c r="O75" s="64"/>
    </row>
    <row r="76" spans="10:15">
      <c r="J76" s="320"/>
      <c r="K76" s="66" t="s">
        <v>446</v>
      </c>
      <c r="L76" s="64"/>
      <c r="M76" s="64"/>
      <c r="N76" s="64"/>
      <c r="O76" s="64"/>
    </row>
    <row r="77" spans="10:15">
      <c r="J77" s="320"/>
      <c r="K77" s="66" t="s">
        <v>447</v>
      </c>
      <c r="L77" s="64"/>
      <c r="M77" s="64"/>
      <c r="N77" s="64"/>
      <c r="O77" s="64"/>
    </row>
    <row r="78" spans="10:15">
      <c r="J78" s="320"/>
      <c r="K78" s="66" t="s">
        <v>448</v>
      </c>
      <c r="L78" s="64"/>
      <c r="M78" s="64"/>
      <c r="N78" s="64"/>
      <c r="O78" s="64"/>
    </row>
    <row r="79" spans="10:15">
      <c r="J79" s="320"/>
      <c r="K79" s="62" t="s">
        <v>449</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haredContentType xmlns="Microsoft.SharePoint.Taxonomy.ContentTypeSync" SourceId="d1117845-93f6-4da3-abaa-fcb4fa669c78" ContentTypeId="0x010100A5BF1C78D9F64B679A5EBDE1C6598EBC01" PreviousValue="false"/>
</file>

<file path=customXml/item2.xml><?xml version="1.0" encoding="utf-8"?>
<ct:contentTypeSchema xmlns:ct="http://schemas.microsoft.com/office/2006/metadata/contentType" xmlns:ma="http://schemas.microsoft.com/office/2006/metadata/properties/metaAttributes" ct:_="" ma:_="" ma:contentTypeName="Defra document" ma:contentTypeID="0x010100A5BF1C78D9F64B679A5EBDE1C6598EBC01002D7C47F8D1FA7C4FAC096C5BA9D41879" ma:contentTypeVersion="18" ma:contentTypeDescription="Create a new document." ma:contentTypeScope="" ma:versionID="b4c84f15be57a99d6c8fb3a7f53e361a">
  <xsd:schema xmlns:xsd="http://www.w3.org/2001/XMLSchema" xmlns:xs="http://www.w3.org/2001/XMLSchema" xmlns:p="http://schemas.microsoft.com/office/2006/metadata/properties" xmlns:ns1="http://schemas.microsoft.com/sharepoint/v3" xmlns:ns2="662745e8-e224-48e8-a2e3-254862b8c2f5" xmlns:ns3="a30ec2d3-6aa3-4f23-a79e-22af4b182761" xmlns:ns4="e76eb3f9-f7d4-4afe-8d75-1839375753c6" targetNamespace="http://schemas.microsoft.com/office/2006/metadata/properties" ma:root="true" ma:fieldsID="f8f5991706eee4c950446b948786e1c3" ns1:_="" ns2:_="" ns3:_="" ns4:_="">
    <xsd:import namespace="http://schemas.microsoft.com/sharepoint/v3"/>
    <xsd:import namespace="662745e8-e224-48e8-a2e3-254862b8c2f5"/>
    <xsd:import namespace="a30ec2d3-6aa3-4f23-a79e-22af4b182761"/>
    <xsd:import namespace="e76eb3f9-f7d4-4afe-8d75-1839375753c6"/>
    <xsd:element name="properties">
      <xsd:complexType>
        <xsd:sequence>
          <xsd:element name="documentManagement">
            <xsd:complexType>
              <xsd:all>
                <xsd:element ref="ns2:lae2bfa7b6474897ab4a53f76ea236c7" minOccurs="0"/>
                <xsd:element ref="ns2:TaxCatchAll" minOccurs="0"/>
                <xsd:element ref="ns2:TaxCatchAllLabel" minOccurs="0"/>
                <xsd:element ref="ns2:cf401361b24e474cb011be6eb76c0e76" minOccurs="0"/>
                <xsd:element ref="ns2:n7493b4506bf40e28c373b1e51a33445" minOccurs="0"/>
                <xsd:element ref="ns2:HOMigrated" minOccurs="0"/>
                <xsd:element ref="ns2:k85d23755b3a46b5a51451cf336b2e9b" minOccurs="0"/>
                <xsd:element ref="ns2:Team" minOccurs="0"/>
                <xsd:element ref="ns2:Topic" minOccurs="0"/>
                <xsd:element ref="ns2:ddeb1fd0a9ad4436a96525d34737dc44" minOccurs="0"/>
                <xsd:element ref="ns2:fe59e9859d6a491389c5b03567f5dda5"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36" nillable="true" ma:displayName="Unified Compliance Policy Properties" ma:hidden="true" ma:internalName="_ip_UnifiedCompliancePolicyProperties">
      <xsd:simpleType>
        <xsd:restriction base="dms:Note"/>
      </xsd:simpleType>
    </xsd:element>
    <xsd:element name="_ip_UnifiedCompliancePolicyUIAction" ma:index="3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2745e8-e224-48e8-a2e3-254862b8c2f5" elementFormDefault="qualified">
    <xsd:import namespace="http://schemas.microsoft.com/office/2006/documentManagement/types"/>
    <xsd:import namespace="http://schemas.microsoft.com/office/infopath/2007/PartnerControls"/>
    <xsd:element name="lae2bfa7b6474897ab4a53f76ea236c7" ma:index="8" ma:taxonomy="true" ma:internalName="lae2bfa7b6474897ab4a53f76ea236c7" ma:taxonomyFieldName="HOGovernmentSecurityClassification" ma:displayName="Government Security Classification" ma:readOnly="false" ma:default="6;#Official|14c80daa-741b-422c-9722-f71693c9ede4" ma:fieldId="{5ae2bfa7-b647-4897-ab4a-53f76ea236c7}" ma:sspId="d1117845-93f6-4da3-abaa-fcb4fa669c78" ma:termSetId="56209604-fc17-4ace-9b7b-f45f0f17d50b"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7e042894-9561-4bd7-be94-427ec9057a51}" ma:internalName="TaxCatchAll" ma:showField="CatchAllData"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7e042894-9561-4bd7-be94-427ec9057a51}" ma:internalName="TaxCatchAllLabel" ma:readOnly="true" ma:showField="CatchAllDataLabel"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cf401361b24e474cb011be6eb76c0e76" ma:index="12" ma:taxonomy="true" ma:internalName="cf401361b24e474cb011be6eb76c0e76" ma:taxonomyFieldName="HOCopyrightLevel" ma:displayName="Copyright level" ma:readOnly="false" ma:default="7;#Crown|69589897-2828-4761-976e-717fd8e631c9" ma:fieldId="{cf401361-b24e-474c-b011-be6eb76c0e76}" ma:sspId="d1117845-93f6-4da3-abaa-fcb4fa669c78" ma:termSetId="bdd694c6-7266-48f2-93d6-d15992cd203e" ma:anchorId="00000000-0000-0000-0000-000000000000" ma:open="false" ma:isKeyword="false">
      <xsd:complexType>
        <xsd:sequence>
          <xsd:element ref="pc:Terms" minOccurs="0" maxOccurs="1"/>
        </xsd:sequence>
      </xsd:complexType>
    </xsd:element>
    <xsd:element name="n7493b4506bf40e28c373b1e51a33445" ma:index="14" nillable="true" ma:taxonomy="true" ma:internalName="n7493b4506bf40e28c373b1e51a33445" ma:taxonomyFieldName="HOSiteType" ma:displayName="Site type" ma:default="10;#Community|144ac7d7-0b9a-42f9-9385-2935294b6de3" ma:fieldId="{77493b45-06bf-40e2-8c37-3b1e51a33445}" ma:sspId="d1117845-93f6-4da3-abaa-fcb4fa669c78" ma:termSetId="4518b03a-1a05-49af-8bf2-e5548589f21b" ma:anchorId="00000000-0000-0000-0000-000000000000" ma:open="false" ma:isKeyword="false">
      <xsd:complexType>
        <xsd:sequence>
          <xsd:element ref="pc:Terms" minOccurs="0" maxOccurs="1"/>
        </xsd:sequence>
      </xsd:complexType>
    </xsd:element>
    <xsd:element name="HOMigrated" ma:index="16" nillable="true" ma:displayName="Migrated" ma:default="0" ma:internalName="HOMigrated">
      <xsd:simpleType>
        <xsd:restriction base="dms:Boolean"/>
      </xsd:simpleType>
    </xsd:element>
    <xsd:element name="k85d23755b3a46b5a51451cf336b2e9b" ma:index="17" nillable="true" ma:taxonomy="true" ma:internalName="k85d23755b3a46b5a51451cf336b2e9b" ma:taxonomyFieldName="InformationType" ma:displayName="Information Type" ma:fieldId="{485d2375-5b3a-46b5-a514-51cf336b2e9b}" ma:sspId="d1117845-93f6-4da3-abaa-fcb4fa669c78" ma:termSetId="75cb3767-2327-4339-b999-281b3f58ac0a" ma:anchorId="00000000-0000-0000-0000-000000000000" ma:open="false" ma:isKeyword="false">
      <xsd:complexType>
        <xsd:sequence>
          <xsd:element ref="pc:Terms" minOccurs="0" maxOccurs="1"/>
        </xsd:sequence>
      </xsd:complexType>
    </xsd:element>
    <xsd:element name="Team" ma:index="19" nillable="true" ma:displayName="Team" ma:default="Waste Incineration Sector Group" ma:internalName="Team">
      <xsd:simpleType>
        <xsd:restriction base="dms:Text"/>
      </xsd:simpleType>
    </xsd:element>
    <xsd:element name="Topic" ma:index="20" nillable="true" ma:displayName="Topic" ma:default="Data" ma:internalName="Topic">
      <xsd:simpleType>
        <xsd:restriction base="dms:Text"/>
      </xsd:simpleType>
    </xsd:element>
    <xsd:element name="ddeb1fd0a9ad4436a96525d34737dc44" ma:index="21" nillable="true" ma:taxonomy="true" ma:internalName="ddeb1fd0a9ad4436a96525d34737dc44" ma:taxonomyFieldName="Distribution" ma:displayName="Distribution" ma:default="9;#Internal EA|b77da37e-7166-4741-8c12-4679faab22d9" ma:fieldId="{ddeb1fd0-a9ad-4436-a965-25d34737dc44}" ma:sspId="d1117845-93f6-4da3-abaa-fcb4fa669c78" ma:termSetId="9c8b5dbf-8bad-46e4-8055-6e01c16178d6" ma:anchorId="00000000-0000-0000-0000-000000000000" ma:open="false" ma:isKeyword="false">
      <xsd:complexType>
        <xsd:sequence>
          <xsd:element ref="pc:Terms" minOccurs="0" maxOccurs="1"/>
        </xsd:sequence>
      </xsd:complexType>
    </xsd:element>
    <xsd:element name="fe59e9859d6a491389c5b03567f5dda5" ma:index="23" nillable="true" ma:taxonomy="true" ma:internalName="fe59e9859d6a491389c5b03567f5dda5" ma:taxonomyFieldName="OrganisationalUnit" ma:displayName="Organisational Unit" ma:default="8;#EA|d5f78ddb-b1b6-4328-9877-d7e3ed06fdac" ma:fieldId="{fe59e985-9d6a-4913-89c5-b03567f5dda5}" ma:sspId="d1117845-93f6-4da3-abaa-fcb4fa669c78" ma:termSetId="55eb802e-fbca-455b-a7d2-d5919d4ea3d2"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0ec2d3-6aa3-4f23-a79e-22af4b182761" elementFormDefault="qualified">
    <xsd:import namespace="http://schemas.microsoft.com/office/2006/documentManagement/types"/>
    <xsd:import namespace="http://schemas.microsoft.com/office/infopath/2007/PartnerControls"/>
    <xsd:element name="MediaServiceMetadata" ma:index="25" nillable="true" ma:displayName="MediaServiceMetadata" ma:hidden="true" ma:internalName="MediaServiceMetadata" ma:readOnly="true">
      <xsd:simpleType>
        <xsd:restriction base="dms:Note"/>
      </xsd:simpleType>
    </xsd:element>
    <xsd:element name="MediaServiceFastMetadata" ma:index="26" nillable="true" ma:displayName="MediaServiceFastMetadata" ma:hidden="true" ma:internalName="MediaServiceFastMetadata" ma:readOnly="true">
      <xsd:simpleType>
        <xsd:restriction base="dms:Note"/>
      </xsd:simpleType>
    </xsd:element>
    <xsd:element name="MediaServiceAutoKeyPoints" ma:index="27" nillable="true" ma:displayName="MediaServiceAutoKeyPoints" ma:hidden="true" ma:internalName="MediaServiceAutoKeyPoints" ma:readOnly="true">
      <xsd:simpleType>
        <xsd:restriction base="dms:Note"/>
      </xsd:simpleType>
    </xsd:element>
    <xsd:element name="MediaServiceKeyPoints" ma:index="28" nillable="true" ma:displayName="KeyPoints" ma:internalName="MediaServiceKeyPoints" ma:readOnly="true">
      <xsd:simpleType>
        <xsd:restriction base="dms:Note">
          <xsd:maxLength value="255"/>
        </xsd:restriction>
      </xsd:simpleType>
    </xsd:element>
    <xsd:element name="MediaServiceDateTaken" ma:index="29" nillable="true" ma:displayName="MediaServiceDateTaken" ma:hidden="true" ma:internalName="MediaServiceDateTaken" ma:readOnly="true">
      <xsd:simpleType>
        <xsd:restriction base="dms:Text"/>
      </xsd:simpleType>
    </xsd:element>
    <xsd:element name="MediaServiceAutoTags" ma:index="30" nillable="true" ma:displayName="Tags" ma:internalName="MediaServiceAutoTags" ma:readOnly="true">
      <xsd:simpleType>
        <xsd:restriction base="dms:Text"/>
      </xsd:simpleType>
    </xsd:element>
    <xsd:element name="MediaServiceOCR" ma:index="31" nillable="true" ma:displayName="Extracted Text" ma:internalName="MediaServiceOCR" ma:readOnly="true">
      <xsd:simpleType>
        <xsd:restriction base="dms:Note">
          <xsd:maxLength value="255"/>
        </xsd:restriction>
      </xsd:simpleType>
    </xsd:element>
    <xsd:element name="MediaServiceGenerationTime" ma:index="32" nillable="true" ma:displayName="MediaServiceGenerationTime" ma:hidden="true" ma:internalName="MediaServiceGenerationTime" ma:readOnly="true">
      <xsd:simpleType>
        <xsd:restriction base="dms:Text"/>
      </xsd:simpleType>
    </xsd:element>
    <xsd:element name="MediaServiceEventHashCode" ma:index="3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76eb3f9-f7d4-4afe-8d75-1839375753c6" elementFormDefault="qualified">
    <xsd:import namespace="http://schemas.microsoft.com/office/2006/documentManagement/types"/>
    <xsd:import namespace="http://schemas.microsoft.com/office/infopath/2007/PartnerControls"/>
    <xsd:element name="SharedWithUsers" ma:index="3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cf401361b24e474cb011be6eb76c0e76 xmlns="662745e8-e224-48e8-a2e3-254862b8c2f5">
      <Terms xmlns="http://schemas.microsoft.com/office/infopath/2007/PartnerControls">
        <TermInfo xmlns="http://schemas.microsoft.com/office/infopath/2007/PartnerControls">
          <TermName xmlns="http://schemas.microsoft.com/office/infopath/2007/PartnerControls">Crown</TermName>
          <TermId xmlns="http://schemas.microsoft.com/office/infopath/2007/PartnerControls">69589897-2828-4761-976e-717fd8e631c9</TermId>
        </TermInfo>
      </Terms>
    </cf401361b24e474cb011be6eb76c0e76>
    <_ip_UnifiedCompliancePolicyUIAction xmlns="http://schemas.microsoft.com/sharepoint/v3" xsi:nil="true"/>
    <k85d23755b3a46b5a51451cf336b2e9b xmlns="662745e8-e224-48e8-a2e3-254862b8c2f5">
      <Terms xmlns="http://schemas.microsoft.com/office/infopath/2007/PartnerControls"/>
    </k85d23755b3a46b5a51451cf336b2e9b>
    <Topic xmlns="662745e8-e224-48e8-a2e3-254862b8c2f5">Data</Topic>
    <HOMigrated xmlns="662745e8-e224-48e8-a2e3-254862b8c2f5">false</HOMigrated>
    <ddeb1fd0a9ad4436a96525d34737dc44 xmlns="662745e8-e224-48e8-a2e3-254862b8c2f5">
      <Terms xmlns="http://schemas.microsoft.com/office/infopath/2007/PartnerControls">
        <TermInfo xmlns="http://schemas.microsoft.com/office/infopath/2007/PartnerControls">
          <TermName xmlns="http://schemas.microsoft.com/office/infopath/2007/PartnerControls">Internal EA</TermName>
          <TermId xmlns="http://schemas.microsoft.com/office/infopath/2007/PartnerControls">b77da37e-7166-4741-8c12-4679faab22d9</TermId>
        </TermInfo>
      </Terms>
    </ddeb1fd0a9ad4436a96525d34737dc44>
    <_ip_UnifiedCompliancePolicyProperties xmlns="http://schemas.microsoft.com/sharepoint/v3" xsi:nil="true"/>
    <lae2bfa7b6474897ab4a53f76ea236c7 xmlns="662745e8-e224-48e8-a2e3-254862b8c2f5">
      <Terms xmlns="http://schemas.microsoft.com/office/infopath/2007/PartnerControls">
        <TermInfo xmlns="http://schemas.microsoft.com/office/infopath/2007/PartnerControls">
          <TermName xmlns="http://schemas.microsoft.com/office/infopath/2007/PartnerControls">Official</TermName>
          <TermId xmlns="http://schemas.microsoft.com/office/infopath/2007/PartnerControls">14c80daa-741b-422c-9722-f71693c9ede4</TermId>
        </TermInfo>
      </Terms>
    </lae2bfa7b6474897ab4a53f76ea236c7>
    <TaxCatchAll xmlns="662745e8-e224-48e8-a2e3-254862b8c2f5">
      <Value>6</Value>
      <Value>10</Value>
      <Value>9</Value>
      <Value>8</Value>
      <Value>7</Value>
    </TaxCatchAll>
    <fe59e9859d6a491389c5b03567f5dda5 xmlns="662745e8-e224-48e8-a2e3-254862b8c2f5">
      <Terms xmlns="http://schemas.microsoft.com/office/infopath/2007/PartnerControls">
        <TermInfo xmlns="http://schemas.microsoft.com/office/infopath/2007/PartnerControls">
          <TermName xmlns="http://schemas.microsoft.com/office/infopath/2007/PartnerControls">EA</TermName>
          <TermId xmlns="http://schemas.microsoft.com/office/infopath/2007/PartnerControls">d5f78ddb-b1b6-4328-9877-d7e3ed06fdac</TermId>
        </TermInfo>
      </Terms>
    </fe59e9859d6a491389c5b03567f5dda5>
    <Team xmlns="662745e8-e224-48e8-a2e3-254862b8c2f5">Waste Incineration Sector Group</Team>
    <n7493b4506bf40e28c373b1e51a33445 xmlns="662745e8-e224-48e8-a2e3-254862b8c2f5">
      <Terms xmlns="http://schemas.microsoft.com/office/infopath/2007/PartnerControls">
        <TermInfo xmlns="http://schemas.microsoft.com/office/infopath/2007/PartnerControls">
          <TermName xmlns="http://schemas.microsoft.com/office/infopath/2007/PartnerControls">Community</TermName>
          <TermId xmlns="http://schemas.microsoft.com/office/infopath/2007/PartnerControls">144ac7d7-0b9a-42f9-9385-2935294b6de3</TermId>
        </TermInfo>
      </Terms>
    </n7493b4506bf40e28c373b1e51a33445>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235D4AC-8671-4CFD-8255-6510B4CBAD16}"/>
</file>

<file path=customXml/itemProps2.xml><?xml version="1.0" encoding="utf-8"?>
<ds:datastoreItem xmlns:ds="http://schemas.openxmlformats.org/officeDocument/2006/customXml" ds:itemID="{B11B44E2-CD22-4C5E-81CD-17AE771FAB11}"/>
</file>

<file path=customXml/itemProps3.xml><?xml version="1.0" encoding="utf-8"?>
<ds:datastoreItem xmlns:ds="http://schemas.openxmlformats.org/officeDocument/2006/customXml" ds:itemID="{03A65312-EDD8-4ED5-85CD-21EC9D2BFEF5}"/>
</file>

<file path=customXml/itemProps4.xml><?xml version="1.0" encoding="utf-8"?>
<ds:datastoreItem xmlns:ds="http://schemas.openxmlformats.org/officeDocument/2006/customXml" ds:itemID="{130E79B3-286C-4594-AC93-4243D3FE78E7}"/>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Jonas</dc:creator>
  <cp:keywords/>
  <dc:description/>
  <cp:lastModifiedBy>Anderson, Mike</cp:lastModifiedBy>
  <cp:revision/>
  <dcterms:created xsi:type="dcterms:W3CDTF">2019-04-02T06:44:55Z</dcterms:created>
  <dcterms:modified xsi:type="dcterms:W3CDTF">2023-05-12T10:22:35Z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0x010100A5BF1C78D9F64B679A5EBDE1C6598EBC01002D7C47F8D1FA7C4FAC096C5BA9D41879</vt:lpwstr>
  </property>
  <property fmtid="{D5CDD505-2E9C-101B-9397-08002B2CF9AE}" pid="3" name="MSIP_Label_dbefe67b-3d10-487c-9494-2534e6e6b1e1_Enabled">
    <vt:lpwstr>true</vt:lpwstr>
  </property>
  <property fmtid="{D5CDD505-2E9C-101B-9397-08002B2CF9AE}" pid="4" name="MSIP_Label_dbefe67b-3d10-487c-9494-2534e6e6b1e1_SetDate">
    <vt:lpwstr>2022-05-04T09:14:34Z</vt:lpwstr>
  </property>
  <property fmtid="{D5CDD505-2E9C-101B-9397-08002B2CF9AE}" pid="5" name="MSIP_Label_dbefe67b-3d10-487c-9494-2534e6e6b1e1_Method">
    <vt:lpwstr>Standard</vt:lpwstr>
  </property>
  <property fmtid="{D5CDD505-2E9C-101B-9397-08002B2CF9AE}" pid="6" name="MSIP_Label_dbefe67b-3d10-487c-9494-2534e6e6b1e1_Name">
    <vt:lpwstr>Internal</vt:lpwstr>
  </property>
  <property fmtid="{D5CDD505-2E9C-101B-9397-08002B2CF9AE}" pid="7" name="MSIP_Label_dbefe67b-3d10-487c-9494-2534e6e6b1e1_SiteId">
    <vt:lpwstr>da868506-e5b1-4a97-9ae3-08329e4df6aa</vt:lpwstr>
  </property>
  <property fmtid="{D5CDD505-2E9C-101B-9397-08002B2CF9AE}" pid="8" name="MSIP_Label_dbefe67b-3d10-487c-9494-2534e6e6b1e1_ActionId">
    <vt:lpwstr>44d04d9f-e4f3-4b6d-ba6a-b63511e99830</vt:lpwstr>
  </property>
  <property fmtid="{D5CDD505-2E9C-101B-9397-08002B2CF9AE}" pid="9" name="MSIP_Label_dbefe67b-3d10-487c-9494-2534e6e6b1e1_ContentBits">
    <vt:lpwstr>0</vt:lpwstr>
  </property>
  <property fmtid="{D5CDD505-2E9C-101B-9397-08002B2CF9AE}" pid="10" name="InformationType">
    <vt:lpwstr/>
  </property>
  <property fmtid="{D5CDD505-2E9C-101B-9397-08002B2CF9AE}" pid="11" name="Distribution">
    <vt:lpwstr>9;#Internal EA|b77da37e-7166-4741-8c12-4679faab22d9</vt:lpwstr>
  </property>
  <property fmtid="{D5CDD505-2E9C-101B-9397-08002B2CF9AE}" pid="12" name="HOCopyrightLevel">
    <vt:lpwstr>7;#Crown|69589897-2828-4761-976e-717fd8e631c9</vt:lpwstr>
  </property>
  <property fmtid="{D5CDD505-2E9C-101B-9397-08002B2CF9AE}" pid="13" name="HOGovernmentSecurityClassification">
    <vt:lpwstr>6;#Official|14c80daa-741b-422c-9722-f71693c9ede4</vt:lpwstr>
  </property>
  <property fmtid="{D5CDD505-2E9C-101B-9397-08002B2CF9AE}" pid="14" name="HOSiteType">
    <vt:lpwstr>10;#Community|144ac7d7-0b9a-42f9-9385-2935294b6de3</vt:lpwstr>
  </property>
  <property fmtid="{D5CDD505-2E9C-101B-9397-08002B2CF9AE}" pid="15" name="OrganisationalUnit">
    <vt:lpwstr>8;#EA|d5f78ddb-b1b6-4328-9877-d7e3ed06fdac</vt:lpwstr>
  </property>
</Properties>
</file>