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vbaProject.bin" ContentType="application/vnd.ms-office.vbaProject"/>
  <Override PartName="/xl/externalLinks/externalLink1.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enfiniumuk.sharepoint.com/teams/sheqteam/Shared Documents/Environmental/Ferrybridge 2/Permit Compliance/EA Returns/2022 and earlier/2022/Annual/"/>
    </mc:Choice>
  </mc:AlternateContent>
  <xr:revisionPtr revIDLastSave="0" documentId="8_{A6BE21D7-902B-44A6-9EC4-066C42287502}" xr6:coauthVersionLast="47" xr6:coauthVersionMax="47" xr10:uidLastSave="{00000000-0000-0000-0000-000000000000}"/>
  <bookViews>
    <workbookView xWindow="-110" yWindow="-110" windowWidth="19420" windowHeight="11620" tabRatio="688"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NOx" sheetId="26" r:id="rId16"/>
    <sheet name="SO2" sheetId="25" r:id="rId17"/>
    <sheet name="HCl" sheetId="13" r:id="rId18"/>
    <sheet name="TOC" sheetId="27" r:id="rId19"/>
    <sheet name="Particulates" sheetId="28" r:id="rId20"/>
    <sheet name="NH3" sheetId="31" r:id="rId21"/>
    <sheet name="CO 95% 10 min" sheetId="30" r:id="rId22"/>
  </sheets>
  <externalReferences>
    <externalReference r:id="rId23"/>
  </externalReferences>
  <definedNames>
    <definedName name="_xlnm.Print_Area" localSheetId="14">'Air (CEMS)'!$A$1:$H$27</definedName>
    <definedName name="_xlnm.Print_Area" localSheetId="13">'Air (periodic)'!$A$1:$G$68</definedName>
    <definedName name="_xlnm.Print_Area" localSheetId="21">'CO 95% 10 min'!$A$1:$H$52</definedName>
    <definedName name="_xlnm.Print_Area" localSheetId="10">'CO2 N2O'!$A$1:$C$24</definedName>
    <definedName name="_xlnm.Print_Area" localSheetId="1">Contents!$A$1:$J$39</definedName>
    <definedName name="_xlnm.Print_Area" localSheetId="0">'Cover Page'!$A$1:$J$53</definedName>
    <definedName name="_xlnm.Print_Area" localSheetId="6">'Energy Form 1'!$A$1:$I$27</definedName>
    <definedName name="_xlnm.Print_Area" localSheetId="2">'Facility Info'!$A$1:$I$34</definedName>
    <definedName name="_xlnm.Print_Area" localSheetId="17">HCl!$A$1:$G$52</definedName>
    <definedName name="_xlnm.Print_Area" localSheetId="8">Improvements!$A$1:$I$23</definedName>
    <definedName name="_xlnm.Print_Area" localSheetId="20">'NH3'!$A$1:$G$52</definedName>
    <definedName name="_xlnm.Print_Area" localSheetId="15">NOx!$A$1:$G$52</definedName>
    <definedName name="_xlnm.Print_Area" localSheetId="3">'Operational Data'!$A$1:$H$85</definedName>
    <definedName name="_xlnm.Print_Area" localSheetId="4">'Operational Summary'!$A$1:$I$43</definedName>
    <definedName name="_xlnm.Print_Area" localSheetId="19">Particulates!$A$1:$G$52</definedName>
    <definedName name="_xlnm.Print_Area" localSheetId="5">'Perf. Form 1'!$A$1:$J$75</definedName>
    <definedName name="_xlnm.Print_Area" localSheetId="7">'Permit Compliance'!$A$1:$I$39</definedName>
    <definedName name="_xlnm.Print_Area" localSheetId="9">'Public Liasion'!$A$1:$I$17</definedName>
    <definedName name="_xlnm.Print_Area" localSheetId="11">'Residue Quality '!$A$1:$G$29</definedName>
    <definedName name="_xlnm.Print_Area" localSheetId="16">'SO2'!$A$1:$G$52</definedName>
    <definedName name="_xlnm.Print_Area" localSheetId="18">TOC!$A$1:$G$52</definedName>
    <definedName name="_xlnm.Print_Area" localSheetId="12">Water!$A$1:$I$22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3" i="6" l="1"/>
  <c r="H63" i="6" s="1"/>
  <c r="G62" i="6"/>
  <c r="H62" i="6" s="1"/>
  <c r="G61" i="6"/>
  <c r="H61" i="6"/>
  <c r="G1" i="24"/>
  <c r="G49" i="6"/>
  <c r="G48" i="6"/>
  <c r="D26" i="6"/>
  <c r="E26" i="6"/>
  <c r="F26" i="6"/>
  <c r="C26" i="6"/>
  <c r="G37" i="6" l="1"/>
  <c r="G38" i="6"/>
  <c r="G39" i="6"/>
  <c r="G40" i="6"/>
  <c r="G41" i="6"/>
  <c r="G42" i="6"/>
  <c r="G43" i="6"/>
  <c r="G44" i="6"/>
  <c r="G45" i="6"/>
  <c r="G46" i="6"/>
  <c r="G47" i="6"/>
  <c r="G50" i="6"/>
  <c r="G51" i="6"/>
  <c r="G52" i="6"/>
  <c r="G53" i="6"/>
  <c r="G54" i="6"/>
  <c r="G55" i="6"/>
  <c r="G56" i="6"/>
  <c r="G57" i="6"/>
  <c r="G58" i="6"/>
  <c r="G7" i="30"/>
  <c r="H18" i="30"/>
  <c r="G18" i="30"/>
  <c r="H17" i="30"/>
  <c r="G17" i="30"/>
  <c r="H16" i="30"/>
  <c r="G16" i="30"/>
  <c r="H15" i="30"/>
  <c r="G15" i="30"/>
  <c r="H14" i="30"/>
  <c r="G14" i="30"/>
  <c r="H13" i="30"/>
  <c r="G13" i="30"/>
  <c r="H12" i="30"/>
  <c r="G12" i="30"/>
  <c r="H11" i="30"/>
  <c r="G11" i="30"/>
  <c r="H10" i="30"/>
  <c r="G10" i="30"/>
  <c r="H9" i="30"/>
  <c r="G9" i="30"/>
  <c r="H8" i="30"/>
  <c r="G8" i="30"/>
  <c r="H7" i="30"/>
  <c r="E18" i="30"/>
  <c r="D18" i="30"/>
  <c r="C18" i="30"/>
  <c r="E17" i="30"/>
  <c r="D17" i="30"/>
  <c r="C17" i="30"/>
  <c r="E16" i="30"/>
  <c r="D16" i="30"/>
  <c r="C16" i="30"/>
  <c r="E15" i="30"/>
  <c r="D15" i="30"/>
  <c r="C15" i="30"/>
  <c r="E14" i="30"/>
  <c r="D14" i="30"/>
  <c r="C14" i="30"/>
  <c r="E13" i="30"/>
  <c r="D13" i="30"/>
  <c r="C13" i="30"/>
  <c r="E12" i="30"/>
  <c r="D12" i="30"/>
  <c r="C12" i="30"/>
  <c r="E11" i="30"/>
  <c r="D11" i="30"/>
  <c r="C11" i="30"/>
  <c r="E10" i="30"/>
  <c r="D10" i="30"/>
  <c r="C10" i="30"/>
  <c r="E9" i="30"/>
  <c r="D9" i="30"/>
  <c r="C9" i="30"/>
  <c r="E8" i="30"/>
  <c r="D8" i="30"/>
  <c r="C8" i="30"/>
  <c r="E7" i="30"/>
  <c r="D7" i="30"/>
  <c r="C7" i="30"/>
  <c r="M34" i="30"/>
  <c r="F23" i="24" s="1"/>
  <c r="N34" i="30"/>
  <c r="G23" i="24" s="1"/>
  <c r="N19" i="30"/>
  <c r="E23" i="24" s="1"/>
  <c r="M19" i="30"/>
  <c r="D23" i="24" s="1"/>
  <c r="G18" i="31"/>
  <c r="F18" i="31"/>
  <c r="G17" i="31"/>
  <c r="F17" i="31"/>
  <c r="G16" i="31"/>
  <c r="F16" i="31"/>
  <c r="G15" i="31"/>
  <c r="F15" i="31"/>
  <c r="G14" i="31"/>
  <c r="F14" i="31"/>
  <c r="G13" i="31"/>
  <c r="F13" i="31"/>
  <c r="G12" i="31"/>
  <c r="F12" i="31"/>
  <c r="G11" i="31"/>
  <c r="F11" i="31"/>
  <c r="G10" i="31"/>
  <c r="F10" i="31"/>
  <c r="G9" i="31"/>
  <c r="F9" i="31"/>
  <c r="G8" i="31"/>
  <c r="F8" i="31"/>
  <c r="G7" i="31"/>
  <c r="F7" i="31"/>
  <c r="D18" i="31"/>
  <c r="C18" i="31"/>
  <c r="D17" i="31"/>
  <c r="C17" i="31"/>
  <c r="D16" i="31"/>
  <c r="C16" i="31"/>
  <c r="D15" i="31"/>
  <c r="C15" i="31"/>
  <c r="D14" i="31"/>
  <c r="C14" i="31"/>
  <c r="D13" i="31"/>
  <c r="C13" i="31"/>
  <c r="D12" i="31"/>
  <c r="C12" i="31"/>
  <c r="D11" i="31"/>
  <c r="C11" i="31"/>
  <c r="D10" i="31"/>
  <c r="C10" i="31"/>
  <c r="D9" i="31"/>
  <c r="C9" i="31"/>
  <c r="D8" i="31"/>
  <c r="C8" i="31"/>
  <c r="D7" i="31"/>
  <c r="C7" i="31"/>
  <c r="G18" i="28"/>
  <c r="F18" i="28"/>
  <c r="G17" i="28"/>
  <c r="F17" i="28"/>
  <c r="G16" i="28"/>
  <c r="F16" i="28"/>
  <c r="G15" i="28"/>
  <c r="F15" i="28"/>
  <c r="G14" i="28"/>
  <c r="F14" i="28"/>
  <c r="G13" i="28"/>
  <c r="F13" i="28"/>
  <c r="G12" i="28"/>
  <c r="F12" i="28"/>
  <c r="G11" i="28"/>
  <c r="F11" i="28"/>
  <c r="G10" i="28"/>
  <c r="F10" i="28"/>
  <c r="G9" i="28"/>
  <c r="F9" i="28"/>
  <c r="G8" i="28"/>
  <c r="F8" i="28"/>
  <c r="G7" i="28"/>
  <c r="F7" i="28"/>
  <c r="D18" i="28"/>
  <c r="C18" i="28"/>
  <c r="D17" i="28"/>
  <c r="C17" i="28"/>
  <c r="D16" i="28"/>
  <c r="C16" i="28"/>
  <c r="D15" i="28"/>
  <c r="C15" i="28"/>
  <c r="D14" i="28"/>
  <c r="C14" i="28"/>
  <c r="D13" i="28"/>
  <c r="C13" i="28"/>
  <c r="D12" i="28"/>
  <c r="C12" i="28"/>
  <c r="D11" i="28"/>
  <c r="C11" i="28"/>
  <c r="D10" i="28"/>
  <c r="C10" i="28"/>
  <c r="D9" i="28"/>
  <c r="C9" i="28"/>
  <c r="D8" i="28"/>
  <c r="C8" i="28"/>
  <c r="D7" i="28"/>
  <c r="C7" i="28"/>
  <c r="G18" i="27"/>
  <c r="F18" i="27"/>
  <c r="G17" i="27"/>
  <c r="F17" i="27"/>
  <c r="G16" i="27"/>
  <c r="F16" i="27"/>
  <c r="G15" i="27"/>
  <c r="F15" i="27"/>
  <c r="G14" i="27"/>
  <c r="F14" i="27"/>
  <c r="G13" i="27"/>
  <c r="F13" i="27"/>
  <c r="G12" i="27"/>
  <c r="F12" i="27"/>
  <c r="G11" i="27"/>
  <c r="F11" i="27"/>
  <c r="G10" i="27"/>
  <c r="F10" i="27"/>
  <c r="G9" i="27"/>
  <c r="F9" i="27"/>
  <c r="G8" i="27"/>
  <c r="F8" i="27"/>
  <c r="G7" i="27"/>
  <c r="F7" i="27"/>
  <c r="D18" i="27"/>
  <c r="C18" i="27"/>
  <c r="D17" i="27"/>
  <c r="C17" i="27"/>
  <c r="D16" i="27"/>
  <c r="C16" i="27"/>
  <c r="D15" i="27"/>
  <c r="C15" i="27"/>
  <c r="D14" i="27"/>
  <c r="C14" i="27"/>
  <c r="D13" i="27"/>
  <c r="C13" i="27"/>
  <c r="D12" i="27"/>
  <c r="C12" i="27"/>
  <c r="D11" i="27"/>
  <c r="C11" i="27"/>
  <c r="D10" i="27"/>
  <c r="C10" i="27"/>
  <c r="D9" i="27"/>
  <c r="C9" i="27"/>
  <c r="D8" i="27"/>
  <c r="C8" i="27"/>
  <c r="D7" i="27"/>
  <c r="C7" i="27"/>
  <c r="G18" i="13"/>
  <c r="F18" i="13"/>
  <c r="G17" i="13"/>
  <c r="F17" i="13"/>
  <c r="G16" i="13"/>
  <c r="F16" i="13"/>
  <c r="G15" i="13"/>
  <c r="F15" i="13"/>
  <c r="G14" i="13"/>
  <c r="F14" i="13"/>
  <c r="G13" i="13"/>
  <c r="F13" i="13"/>
  <c r="G12" i="13"/>
  <c r="F12" i="13"/>
  <c r="G11" i="13"/>
  <c r="F11" i="13"/>
  <c r="G10" i="13"/>
  <c r="F10" i="13"/>
  <c r="G9" i="13"/>
  <c r="F9" i="13"/>
  <c r="G8" i="13"/>
  <c r="F8" i="13"/>
  <c r="G7" i="13"/>
  <c r="F7" i="13"/>
  <c r="D18" i="13"/>
  <c r="C18" i="13"/>
  <c r="D17" i="13"/>
  <c r="C17" i="13"/>
  <c r="D16" i="13"/>
  <c r="C16" i="13"/>
  <c r="D15" i="13"/>
  <c r="C15" i="13"/>
  <c r="D14" i="13"/>
  <c r="C14" i="13"/>
  <c r="D13" i="13"/>
  <c r="C13" i="13"/>
  <c r="D12" i="13"/>
  <c r="C12" i="13"/>
  <c r="D11" i="13"/>
  <c r="C11" i="13"/>
  <c r="D10" i="13"/>
  <c r="C10" i="13"/>
  <c r="D9" i="13"/>
  <c r="C9" i="13"/>
  <c r="D8" i="13"/>
  <c r="C8" i="13"/>
  <c r="D7" i="13"/>
  <c r="C7" i="13"/>
  <c r="G8" i="25"/>
  <c r="G9" i="25"/>
  <c r="G10" i="25"/>
  <c r="G11" i="25"/>
  <c r="G12" i="25"/>
  <c r="G13" i="25"/>
  <c r="G14" i="25"/>
  <c r="G15" i="25"/>
  <c r="G16" i="25"/>
  <c r="G17" i="25"/>
  <c r="G18" i="25"/>
  <c r="G7" i="25"/>
  <c r="D18" i="26"/>
  <c r="C18" i="26"/>
  <c r="D17" i="26"/>
  <c r="C17" i="26"/>
  <c r="D16" i="26"/>
  <c r="C16" i="26"/>
  <c r="D15" i="26"/>
  <c r="C15" i="26"/>
  <c r="D14" i="26"/>
  <c r="C14" i="26"/>
  <c r="D13" i="26"/>
  <c r="C13" i="26"/>
  <c r="D12" i="26"/>
  <c r="C12" i="26"/>
  <c r="D11" i="26"/>
  <c r="C11" i="26"/>
  <c r="D10" i="26"/>
  <c r="C10" i="26"/>
  <c r="D9" i="26"/>
  <c r="C9" i="26"/>
  <c r="D8" i="26"/>
  <c r="C8" i="26"/>
  <c r="D7" i="26"/>
  <c r="C7" i="26"/>
  <c r="G3" i="7"/>
  <c r="E1" i="11"/>
  <c r="E1" i="10"/>
  <c r="E1" i="9"/>
  <c r="G3" i="8"/>
  <c r="E1" i="5"/>
  <c r="E57" i="7"/>
  <c r="E56" i="7"/>
  <c r="E55" i="7"/>
  <c r="E54" i="7"/>
  <c r="F28" i="6"/>
  <c r="E28" i="6"/>
  <c r="D28" i="6"/>
  <c r="C28" i="6"/>
  <c r="C1" i="32"/>
  <c r="A1" i="32"/>
  <c r="C18" i="6" l="1"/>
  <c r="C21" i="6" s="1"/>
  <c r="H81" i="6" l="1"/>
  <c r="G13" i="6" l="1"/>
  <c r="J3" i="31" l="1"/>
  <c r="J3" i="30"/>
  <c r="J3" i="28"/>
  <c r="J3" i="27"/>
  <c r="J3" i="26"/>
  <c r="J3" i="25"/>
  <c r="J3" i="13"/>
  <c r="G19" i="6" l="1"/>
  <c r="G80" i="6" l="1"/>
  <c r="H80" i="6" s="1"/>
  <c r="G85" i="6"/>
  <c r="G84" i="6"/>
  <c r="H84" i="6" s="1"/>
  <c r="G83" i="6"/>
  <c r="G81" i="6"/>
  <c r="G77" i="6"/>
  <c r="H77" i="6" s="1"/>
  <c r="G78" i="6"/>
  <c r="H78" i="6" s="1"/>
  <c r="G79" i="6" l="1"/>
  <c r="H79" i="6" s="1"/>
  <c r="D18" i="6"/>
  <c r="D21" i="6" s="1"/>
  <c r="E18" i="6"/>
  <c r="E21" i="6" s="1"/>
  <c r="F18" i="6"/>
  <c r="F21" i="6" s="1"/>
  <c r="G21" i="6" l="1"/>
  <c r="H49" i="6" s="1"/>
  <c r="E1" i="31"/>
  <c r="A1" i="31"/>
  <c r="E1" i="30"/>
  <c r="A1" i="30"/>
  <c r="E1" i="28"/>
  <c r="A1" i="28"/>
  <c r="E1" i="27"/>
  <c r="A1" i="27"/>
  <c r="E1" i="26"/>
  <c r="A1" i="26"/>
  <c r="E1" i="25"/>
  <c r="A1" i="25"/>
  <c r="E1" i="13"/>
  <c r="A1" i="13"/>
  <c r="A1" i="24"/>
  <c r="E1" i="23"/>
  <c r="A1" i="23"/>
  <c r="E1" i="22"/>
  <c r="A1" i="22"/>
  <c r="E1" i="21"/>
  <c r="A1" i="21"/>
  <c r="A1" i="11"/>
  <c r="A1" i="10"/>
  <c r="A1" i="9"/>
  <c r="E1" i="6"/>
  <c r="A1" i="6"/>
  <c r="A1" i="5"/>
  <c r="E1" i="4"/>
  <c r="A1" i="4"/>
  <c r="E1" i="3"/>
  <c r="A1" i="3"/>
  <c r="O34" i="31"/>
  <c r="N34" i="31"/>
  <c r="M34" i="31"/>
  <c r="F24" i="24" s="1"/>
  <c r="L34" i="31"/>
  <c r="G24" i="24" s="1"/>
  <c r="O19" i="31"/>
  <c r="N19" i="31"/>
  <c r="M19" i="31"/>
  <c r="D24" i="24" s="1"/>
  <c r="L19" i="31"/>
  <c r="E24" i="24" s="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Q34" i="30"/>
  <c r="F22" i="24" s="1"/>
  <c r="P34" i="30"/>
  <c r="G22" i="24" s="1"/>
  <c r="O34" i="30"/>
  <c r="Q19" i="30"/>
  <c r="D22" i="24" s="1"/>
  <c r="P19" i="30"/>
  <c r="E22" i="24" s="1"/>
  <c r="O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O34" i="28"/>
  <c r="F14" i="24" s="1"/>
  <c r="N34" i="28"/>
  <c r="G14" i="24" s="1"/>
  <c r="M34" i="28"/>
  <c r="F15" i="24" s="1"/>
  <c r="L34" i="28"/>
  <c r="G15" i="24" s="1"/>
  <c r="O19" i="28"/>
  <c r="D14" i="24" s="1"/>
  <c r="N19" i="28"/>
  <c r="E14" i="24" s="1"/>
  <c r="M19" i="28"/>
  <c r="D15" i="24" s="1"/>
  <c r="L19" i="28"/>
  <c r="E15" i="24" s="1"/>
  <c r="A6" i="28"/>
  <c r="O34" i="27"/>
  <c r="F16" i="24" s="1"/>
  <c r="N34" i="27"/>
  <c r="G16" i="24" s="1"/>
  <c r="M34" i="27"/>
  <c r="F17" i="24" s="1"/>
  <c r="L34" i="27"/>
  <c r="G17" i="24" s="1"/>
  <c r="O19" i="27"/>
  <c r="D16" i="24" s="1"/>
  <c r="N19" i="27"/>
  <c r="E16" i="24" s="1"/>
  <c r="M19" i="27"/>
  <c r="D17" i="24" s="1"/>
  <c r="L19" i="27"/>
  <c r="E17" i="24" s="1"/>
  <c r="A6" i="27"/>
  <c r="O34" i="26"/>
  <c r="F12" i="24" s="1"/>
  <c r="N34" i="26"/>
  <c r="G12" i="24" s="1"/>
  <c r="M34" i="26"/>
  <c r="F13" i="24" s="1"/>
  <c r="L34" i="26"/>
  <c r="G13" i="24" s="1"/>
  <c r="O19" i="26"/>
  <c r="D12" i="24" s="1"/>
  <c r="N19" i="26"/>
  <c r="E12" i="24" s="1"/>
  <c r="M19" i="26"/>
  <c r="D13" i="24" s="1"/>
  <c r="L19" i="26"/>
  <c r="E13" i="24" s="1"/>
  <c r="A6" i="26"/>
  <c r="O34" i="25"/>
  <c r="F20" i="24" s="1"/>
  <c r="N34" i="25"/>
  <c r="G20" i="24" s="1"/>
  <c r="M34" i="25"/>
  <c r="F21" i="24" s="1"/>
  <c r="L34" i="25"/>
  <c r="G21" i="24" s="1"/>
  <c r="O19" i="25"/>
  <c r="D20" i="24" s="1"/>
  <c r="N19" i="25"/>
  <c r="E20" i="24" s="1"/>
  <c r="M19" i="25"/>
  <c r="D21" i="24" s="1"/>
  <c r="L19" i="25"/>
  <c r="E21" i="24" s="1"/>
  <c r="A6" i="25"/>
  <c r="O34" i="13"/>
  <c r="F18" i="24" s="1"/>
  <c r="N34" i="13"/>
  <c r="G18" i="24" s="1"/>
  <c r="M34" i="13"/>
  <c r="F19" i="24" s="1"/>
  <c r="L34" i="13"/>
  <c r="G19" i="24" s="1"/>
  <c r="O19" i="13"/>
  <c r="D18" i="24" s="1"/>
  <c r="N19" i="13"/>
  <c r="E18" i="24" s="1"/>
  <c r="M19" i="13"/>
  <c r="D19" i="24" s="1"/>
  <c r="L19" i="13"/>
  <c r="E19" i="24" s="1"/>
  <c r="A6" i="13"/>
  <c r="I36" i="7" l="1"/>
  <c r="I44" i="7"/>
  <c r="I17" i="7"/>
  <c r="I22" i="7"/>
  <c r="I39" i="7"/>
  <c r="H37" i="6"/>
  <c r="H41" i="6"/>
  <c r="H45" i="6"/>
  <c r="H53" i="6"/>
  <c r="H57" i="6"/>
  <c r="I37" i="7"/>
  <c r="I20" i="7"/>
  <c r="I38" i="7"/>
  <c r="I23" i="7"/>
  <c r="H42" i="6"/>
  <c r="H46" i="6"/>
  <c r="H50" i="6"/>
  <c r="H54" i="6"/>
  <c r="H58" i="6"/>
  <c r="I32" i="7"/>
  <c r="I40" i="7"/>
  <c r="I13" i="7"/>
  <c r="I21" i="7"/>
  <c r="I24" i="7"/>
  <c r="H39" i="6"/>
  <c r="H43" i="6"/>
  <c r="H47" i="6"/>
  <c r="H51" i="6"/>
  <c r="H55" i="6"/>
  <c r="I33" i="7"/>
  <c r="I41" i="7"/>
  <c r="I14" i="7"/>
  <c r="I31" i="7"/>
  <c r="I34" i="7"/>
  <c r="I42" i="7"/>
  <c r="I15" i="7"/>
  <c r="H40" i="6"/>
  <c r="H44" i="6"/>
  <c r="H48" i="6"/>
  <c r="H52" i="6"/>
  <c r="H56" i="6"/>
  <c r="I35" i="7"/>
  <c r="I43" i="7"/>
  <c r="I16" i="7"/>
  <c r="I18" i="7"/>
  <c r="I19" i="7"/>
  <c r="I28" i="7"/>
  <c r="I11" i="7"/>
  <c r="I12" i="7"/>
  <c r="I29" i="7"/>
  <c r="H38" i="6"/>
  <c r="I30" i="7"/>
  <c r="J21" i="28"/>
  <c r="J21" i="27"/>
  <c r="J21" i="26"/>
  <c r="J21" i="25"/>
  <c r="J21" i="13"/>
  <c r="J6" i="13"/>
  <c r="J21" i="31"/>
  <c r="J6" i="31"/>
  <c r="K6" i="30"/>
  <c r="K21" i="30"/>
  <c r="J6" i="28"/>
  <c r="J6" i="27"/>
  <c r="J6" i="26"/>
  <c r="J6" i="25"/>
  <c r="G7" i="8"/>
  <c r="D7" i="8"/>
  <c r="B5" i="8"/>
  <c r="A3" i="8"/>
  <c r="A1" i="8"/>
  <c r="G45" i="7"/>
  <c r="E45" i="7"/>
  <c r="G25" i="7"/>
  <c r="E25" i="7"/>
  <c r="B4" i="7"/>
  <c r="A3" i="7"/>
  <c r="A1" i="7"/>
  <c r="A8" i="7" s="1"/>
  <c r="H85" i="6"/>
  <c r="H83" i="6"/>
  <c r="G74" i="6"/>
  <c r="G73" i="6"/>
  <c r="G72" i="6"/>
  <c r="H72" i="6" s="1"/>
  <c r="G71" i="6"/>
  <c r="H71" i="6" s="1"/>
  <c r="G70" i="6"/>
  <c r="H70" i="6" s="1"/>
  <c r="G69" i="6"/>
  <c r="H69" i="6" s="1"/>
  <c r="G68" i="6"/>
  <c r="H68" i="6" s="1"/>
  <c r="G67" i="6"/>
  <c r="H67" i="6" s="1"/>
  <c r="G64" i="6"/>
  <c r="H64" i="6" s="1"/>
  <c r="G60" i="6"/>
  <c r="H60" i="6" s="1"/>
  <c r="G59" i="6"/>
  <c r="H59" i="6" s="1"/>
  <c r="G36" i="6"/>
  <c r="H36" i="6" s="1"/>
  <c r="G35" i="6"/>
  <c r="H35" i="6" s="1"/>
  <c r="G34" i="6"/>
  <c r="H34" i="6" s="1"/>
  <c r="G30" i="6"/>
  <c r="G29" i="6"/>
  <c r="H29" i="6" s="1"/>
  <c r="G27" i="6"/>
  <c r="G26" i="6"/>
  <c r="H26" i="6" s="1"/>
  <c r="G13" i="8" s="1"/>
  <c r="G25" i="6"/>
  <c r="G24" i="6"/>
  <c r="H24" i="6" s="1"/>
  <c r="G20" i="6"/>
  <c r="H20" i="6" s="1"/>
  <c r="G15" i="6"/>
  <c r="H15" i="6" s="1"/>
  <c r="G14" i="6"/>
  <c r="G12" i="6"/>
  <c r="H12" i="6" s="1"/>
  <c r="G11" i="6"/>
  <c r="G10" i="6"/>
  <c r="G9" i="6"/>
  <c r="G8" i="6"/>
  <c r="I25" i="7" l="1"/>
  <c r="D11" i="8"/>
  <c r="H27" i="6"/>
  <c r="D14" i="8"/>
  <c r="H30" i="6"/>
  <c r="I45" i="7"/>
  <c r="D12" i="8"/>
  <c r="H25" i="6"/>
  <c r="H55" i="7"/>
  <c r="H57" i="7"/>
  <c r="H56" i="7"/>
  <c r="G46" i="7"/>
  <c r="G18" i="6"/>
  <c r="G28" i="6"/>
  <c r="E46" i="7"/>
  <c r="H54" i="7"/>
  <c r="D10" i="8"/>
  <c r="G10" i="8"/>
  <c r="A53" i="7"/>
  <c r="A63" i="7" s="1"/>
  <c r="I46" i="7" l="1"/>
  <c r="H13" i="6"/>
  <c r="H21" i="6"/>
  <c r="H8" i="6"/>
  <c r="H19" i="6"/>
  <c r="H10" i="6"/>
  <c r="G11" i="8"/>
  <c r="G12" i="8"/>
  <c r="H14" i="6"/>
  <c r="G14" i="8"/>
  <c r="H11" i="6"/>
  <c r="H9" i="6"/>
</calcChain>
</file>

<file path=xl/sharedStrings.xml><?xml version="1.0" encoding="utf-8"?>
<sst xmlns="http://schemas.openxmlformats.org/spreadsheetml/2006/main" count="1281" uniqueCount="523">
  <si>
    <t>Add company logo</t>
  </si>
  <si>
    <t>Version 22.3  30/11/22</t>
  </si>
  <si>
    <t>Add photo</t>
  </si>
  <si>
    <t>Notes:</t>
  </si>
  <si>
    <t>This template may require adjustments by individual operators to meet specific reporting requirements as defined in the site Permit(s)</t>
  </si>
  <si>
    <t>Annual Performance Report 2022</t>
  </si>
  <si>
    <t>Permit EPR/XP3833DK</t>
  </si>
  <si>
    <t>Ferrybridge 2</t>
  </si>
  <si>
    <t>enfinium Ferrybridge 2 Ltd</t>
  </si>
  <si>
    <t>Year:</t>
  </si>
  <si>
    <t>Address:</t>
  </si>
  <si>
    <t>Stranglands Lane, Knottingley, West Yorkshire, WF11 8SQ</t>
  </si>
  <si>
    <t xml:space="preserve">Tel: </t>
  </si>
  <si>
    <t>01977 636963</t>
  </si>
  <si>
    <t xml:space="preserve">Email: </t>
  </si>
  <si>
    <t>john.warren@enfinium.co.uk</t>
  </si>
  <si>
    <t>Prepared by:</t>
  </si>
  <si>
    <t>John Warren</t>
  </si>
  <si>
    <t>Position:</t>
  </si>
  <si>
    <t>Environmental Manager</t>
  </si>
  <si>
    <t>Approved by:</t>
  </si>
  <si>
    <t>Dan James</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</si>
  <si>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</si>
  <si>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</si>
  <si>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</si>
  <si>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</si>
  <si>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</si>
  <si>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</si>
  <si>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</si>
  <si>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</si>
  <si>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</si>
  <si>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</si>
  <si>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</si>
  <si>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</si>
  <si>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</si>
  <si>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</si>
  <si>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</si>
  <si>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</si>
  <si>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</si>
  <si>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</si>
  <si>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</si>
  <si>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</si>
  <si>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</si>
  <si>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</si>
  <si>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</si>
  <si>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</si>
  <si>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</si>
  <si>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</si>
  <si>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</si>
  <si>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</si>
  <si>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</si>
  <si>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</si>
  <si>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</si>
  <si>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</si>
  <si>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</si>
  <si>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</si>
  <si>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</si>
  <si>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</si>
  <si>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</si>
  <si>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</si>
  <si>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Ferrybridge 2 is designed for the disposal of waste with energy recovery in an incineration plant and is permitted under Section 5.1 A(1)(b) the incineration of non-hazardous waste in an incineration plant with a capacity exceeding 3 tonnes per hour. The installation is located on land to the north of Ferrybridge 1 site, close to the A1(M). It lies approximately 1km northwest of the village of Ferrybridge, 2km northwest of Knottingley, 1.8km southeast of Ferry Fryston, and 3km northeast of Pontefract, at grid reference SE 472 254. The facility has a throughput limit of 725,000 tonnes per year of waste which can include refuse derived fuel, waste wood and commercial and industrial waste. The facility consists of two combustion lines and generates approximately 80 MWe of electricity, of which approximately 73 MWe is exported. Moving grate technology is used for burning the waste material. The furnace design ensures that a temperature of at least 850 degrees celcius for a period of at least two seconds is achieved in the combustion chamber. Auxillary burners firing a low sulphur gas oil are automatically triggered by online process monitoring equipment are used to ensure the temperature does not fall below 850 degrees celcius. Hot gases from the furnace pass in a boiler. Steam raised in the boiler is passed to a turbine to generate electricity for export to the National Grid.</t>
  </si>
  <si>
    <t xml:space="preserve">Include summary of plant design, design capacity, no. of combustion lines, electrical and heat capacity and any other general information that descibes the facility, its location and purpose </t>
  </si>
  <si>
    <t>Summary of Operational Processes and Procedures</t>
  </si>
  <si>
    <t>Key processes include waste reception, waste storage, water use, drainage, flue gas and air supply systems, boilers, treatment of exhaust gases, treatment and storage of residues and water recycling, stacks, devices and systems for controlling incineration operations, recording and monitoring conditions. The site has an Environmental Management System accredited to ISO 14001.  
Health and Safety management system covering all aspects of health and safety comprising policy, procedures, risk assessments, Key Performance Indicators (KPIs) and objectives reviewed periodically. Accreditation to ISO 45001:2018 was obtained in April 2020.
Maintenance across the facilities is broken down in to reactive (breakdown) maintenance, and planned preventive maintenance. Preventive maintenance is conducted via the philosophy of Risk Based Inspections to ensure the safety of personnel and availability of the plant is cost effectively maintained.</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</si>
  <si>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</si>
  <si>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</si>
  <si>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</si>
  <si>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</si>
  <si>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</si>
  <si>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</si>
  <si>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</si>
  <si>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</si>
  <si>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</si>
  <si>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</si>
  <si>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</si>
  <si>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</si>
  <si>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</si>
  <si>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</si>
  <si>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</si>
  <si>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</si>
  <si>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</si>
  <si>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</si>
  <si>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</si>
  <si>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</si>
  <si>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</si>
  <si>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</si>
  <si>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</si>
  <si>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</si>
  <si>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</si>
  <si>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</si>
  <si>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</si>
  <si>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</si>
  <si>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</si>
  <si>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</si>
  <si>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</si>
  <si>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</si>
  <si>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</si>
  <si>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</si>
  <si>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</si>
  <si>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</si>
  <si>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</si>
  <si>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</si>
  <si>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</si>
  <si>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</si>
  <si>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</si>
  <si>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</si>
  <si>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</si>
  <si>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</si>
  <si>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</si>
  <si>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</si>
  <si>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</si>
  <si>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</si>
  <si>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Dry mixed recycling</t>
  </si>
  <si>
    <t>General waste</t>
  </si>
  <si>
    <t>IBA waste</t>
  </si>
  <si>
    <t>Wood waste</t>
  </si>
  <si>
    <t>Aqueous liquid waste</t>
  </si>
  <si>
    <t>Sewage</t>
  </si>
  <si>
    <t>Oversized unburned waste</t>
  </si>
  <si>
    <t>Waste activated carbon</t>
  </si>
  <si>
    <t>Electrical components</t>
  </si>
  <si>
    <t>Solid waste from gas treatment</t>
  </si>
  <si>
    <t>APCr waste</t>
  </si>
  <si>
    <t>Oil contaminated solid waste</t>
  </si>
  <si>
    <t>Waste paint</t>
  </si>
  <si>
    <t>Waste electrical and electronic equipment</t>
  </si>
  <si>
    <t>Oil/Water separator waste</t>
  </si>
  <si>
    <t>Gases in pressurised containers</t>
  </si>
  <si>
    <t>Electrical cables</t>
  </si>
  <si>
    <t>Lime waste</t>
  </si>
  <si>
    <t>Cement waste</t>
  </si>
  <si>
    <t>Waste refractory powder</t>
  </si>
  <si>
    <t>Ion exchange resin</t>
  </si>
  <si>
    <t>Unused oil absorbents</t>
  </si>
  <si>
    <t>Waste rock salt</t>
  </si>
  <si>
    <t>Waste water treatment gravel</t>
  </si>
  <si>
    <t>Other</t>
  </si>
  <si>
    <t>Raw Material Usage</t>
  </si>
  <si>
    <t>kg or Ltr /te</t>
  </si>
  <si>
    <t>Mains Water</t>
  </si>
  <si>
    <t>ltrs</t>
  </si>
  <si>
    <t>Other Water</t>
  </si>
  <si>
    <t>Ammonia</t>
  </si>
  <si>
    <t>kgs</t>
  </si>
  <si>
    <t>Activated Carbon</t>
  </si>
  <si>
    <t>Lime / 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</si>
  <si>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</si>
  <si>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</si>
  <si>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</si>
  <si>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</si>
  <si>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</si>
  <si>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</si>
  <si>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</si>
  <si>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</si>
  <si>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</si>
  <si>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</si>
  <si>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</si>
  <si>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</si>
  <si>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</si>
  <si>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</si>
  <si>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</si>
  <si>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</si>
  <si>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</si>
  <si>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</si>
  <si>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</si>
  <si>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Operations
12/03/2022 to 14/03/2022, 42:40hrs, Load Reduction Due to 2/3 Pass Blockage.
08/05/2022 to 21/05/2022, 298:18hrs, Line 1 - Annual outage.
15/05/2022 to 28/05/2022, 289:50hrs, Line 2 - Annual outage.
16/05/2022 to 21/05/2022, 137:10hrs, Common outage.
11/08/2022 to 18/08/2022, 172:05hrs, Site blackout due to main transformer fault.
11/08/2022 to 03/09/2022, 538:00hrs, Site blackout due to main transformer fault.
11/08/2022 to 19/08/2022, 183:50hrs, Site blackout due to main transformer fault.
30/08/2022 to 02/09/2022, 66:25hrs, Both lines brought off to allow main transformer repair.
31/08/2022 to 03/09/2022, 76:55hrs, Both lines brought off to allow main transformer repair.
15/11/2022 to 15/12/2022, 731:25hrs, Deloaded to allow burner tests.
22/11/2022 to 30/11/2022, 174:49hrs, Deloaded due to high bag filter differential pressure.
22/11/2022 to 26/11/2022, 79:39hrs, Deloaded due to high bag filter differential pressure.
01/12/2022 to 03/12/2022, 36:15hrs, Deloaded due to superheater blockage.
Maintenance
Annual outage carried out on Lines 1, 2 and common equipment. 
Work scope included:
•	Full clean and inspection of internal boiler/furnace gas path
•	Inspection of mechanical grate on lines 1 and 2 inclusive of minor repairs. 
•	Thorough inspections carried out as per PSSR.
•	Inspection and intensive clean of bag filter system
•	Full inspection and overhaul of ancillary plant equipment inclusive of Ash, FGT, APCR systems
•	Repairs to failed transformer busduct section
Upgrades/Improvements
•	Installation on new white diesel storage tank
•	Installation of uprated ash conveyor
•	Installation of turbine load bank system</t>
  </si>
  <si>
    <t xml:space="preserve">Include summary of key operational and/or mainteanance activity undertaken in the year, such as any major component upgrades and/or replacements </t>
  </si>
  <si>
    <t>Summary of Residue Handling for the reporting year</t>
  </si>
  <si>
    <t>Incinerator Bottom Ash (IBA) from Ferrybridge 2 is stored in the Ash Bunker and then outloaded by the ash crane grab to receiving dumper trucks. Since operations began in 2019, the IBA has been collected and taken to the Blue Phoenix Ferrybridge site, which is adjacent to the north of the Ferrybridge 2 site. Movement of the IBA is carried out by dumper truck via a predominantly internal road network to the Blue Phoenix site where it is processed into Incinerator Bottom Ash Aggregate (IBAA).
APCr is collected in silos and then discharged to receiving tanker for off-site disposal. The APCr is transported to OCO Technology and occasionally to Castle Environmental Ltd. Castle Environmental receives APCr at two sites located in Ilkeston (Derbyshire) and Stoke on Trent, whereas OCO Technology has one site located in Leeds. Castle Environmental currently recycles approximately 67% of the APCr whereas OCO Technology recycles 100%.</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</si>
  <si>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</si>
  <si>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</si>
  <si>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</si>
  <si>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</si>
  <si>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</si>
  <si>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</si>
  <si>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</si>
  <si>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</si>
  <si>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</si>
  <si>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</si>
  <si>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</si>
  <si>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</si>
  <si>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</si>
  <si>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</si>
  <si>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</si>
  <si>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</si>
  <si>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D9/R5</t>
  </si>
  <si>
    <t>Bulk waste oil</t>
  </si>
  <si>
    <t>R13</t>
  </si>
  <si>
    <t>D9/R15</t>
  </si>
  <si>
    <t>D15</t>
  </si>
  <si>
    <t>APCr filter bags</t>
  </si>
  <si>
    <t>Carbon filters</t>
  </si>
  <si>
    <t>D9</t>
  </si>
  <si>
    <t>Oil/water separator waste</t>
  </si>
  <si>
    <t>Total Hazardous Waste</t>
  </si>
  <si>
    <t>2) Non-Hazardous Wastes</t>
  </si>
  <si>
    <t>IBA</t>
  </si>
  <si>
    <t>R5</t>
  </si>
  <si>
    <t>Ferrous Metal</t>
  </si>
  <si>
    <t>R4</t>
  </si>
  <si>
    <t>Dry Mixed Recyclables</t>
  </si>
  <si>
    <t>General Waste</t>
  </si>
  <si>
    <t>R3</t>
  </si>
  <si>
    <t>Rubble</t>
  </si>
  <si>
    <t>D8</t>
  </si>
  <si>
    <t>D15/R13</t>
  </si>
  <si>
    <t>D14</t>
  </si>
  <si>
    <t>Total Non-Hazardous Waste</t>
  </si>
  <si>
    <t>TOTAL WASTE</t>
  </si>
  <si>
    <t>Operator’s comments :</t>
  </si>
  <si>
    <t>Annual Reporting of Water and Other Raw Material Usage</t>
  </si>
  <si>
    <t>Total Water</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</si>
  <si>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</si>
  <si>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</si>
  <si>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Urea / Ammonia</t>
  </si>
  <si>
    <t>kg</t>
  </si>
  <si>
    <t>kg/te</t>
  </si>
  <si>
    <t>Lime / hydrated lime / Sodium Bicarb.</t>
  </si>
  <si>
    <t xml:space="preserve">Annual Reporting of other performance indicators </t>
  </si>
  <si>
    <t>Parameter</t>
  </si>
  <si>
    <t>Results by Line</t>
  </si>
  <si>
    <t>A1</t>
  </si>
  <si>
    <t>A2</t>
  </si>
  <si>
    <t>Turbine 1</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</si>
  <si>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</si>
  <si>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</si>
  <si>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</si>
  <si>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</si>
  <si>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</si>
  <si>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</si>
  <si>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</si>
  <si>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</si>
  <si>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</si>
  <si>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</si>
  <si>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</si>
  <si>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</si>
  <si>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</si>
  <si>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</si>
  <si>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</si>
  <si>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</si>
  <si>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Review of Combined Heat and Power (CHP) options. It is a permit requirement that the practicability of CHP options are reviewed at least every two years. Ferrybridge 2 is designed to be able to export the steam generated on site to provide heating to offtakers such as residential heating schemes or for industrial/commercial purposes. We are working with the GreenSCIES consortium who were engaged by Wakefield Council on a feasibility study investigating recovering heat from Ferrybridge 1 &amp; 2 to provide low carbon heat to potential large new housing developments in the Ferrybridge and Knottingley area. The redevelopment of the Ferrybridge C Power Station site and coalyard will also provide a good opportunity for potential heat offtakers to utilise the steam produced at Ferrybridge 2 and that an industrial offtaker would be most likely given the surrounding industrial land use. In addition, the existing commitments to the Capacity Market binds Ferrybridge 2 to the scheme until autumn 2026 and this would need to be factored into any proposal for heat supply. In summary, Ferrybridge 2 has the potential to offload heat however the lack of viable schemes at present prevents this from being fully utilised.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</si>
  <si>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</si>
  <si>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</si>
  <si>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</si>
  <si>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</si>
  <si>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</si>
  <si>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</si>
  <si>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</si>
  <si>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</si>
  <si>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</si>
  <si>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</si>
  <si>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</si>
  <si>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</si>
  <si>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of 95% of 10-min averages</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</si>
  <si>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</si>
  <si>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</si>
  <si>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</si>
  <si>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</si>
  <si>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</si>
  <si>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</si>
  <si>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 xml:space="preserve">Schedule 5 Part A submitted for exceedance of NOx daily average on 31/03/22 and 01/04/22. </t>
  </si>
  <si>
    <t>Occurred due to fault with dry oxygen analyser affecting oxygen correction for NOx.</t>
  </si>
  <si>
    <t>Planned preventative maintenance on sample lines, operator training on CEMS related issues.</t>
  </si>
  <si>
    <t xml:space="preserve">Schedule 5 Part B submitted for above notification. </t>
  </si>
  <si>
    <t>As above</t>
  </si>
  <si>
    <t>Schedule 5 Part A submitted for breach of permit condition 2.3.9(f)</t>
  </si>
  <si>
    <t>Occurred due to fault with FID resulting in missing data, although surrogate data has been provided which demonstrates no exceedances of ELVs.</t>
  </si>
  <si>
    <t>Investigating installation of mechanical/electrical interlock to prevent plant from starting if analysers are in fault/alarm.</t>
  </si>
  <si>
    <t>Summary of any complaints received and actions to taken to resolve them.</t>
  </si>
  <si>
    <t>Summary of complaint [including Line/Reference]</t>
  </si>
  <si>
    <t>Reason *</t>
  </si>
  <si>
    <t>External complaint via the EA about odour.</t>
  </si>
  <si>
    <t>Unsubstantiated</t>
  </si>
  <si>
    <t>Discussed at morning meeting, investigated at request of EA, report findings sent to EA and deemed unsubstantiated.</t>
  </si>
  <si>
    <t>External complaint from Brotherton Parish Council about litter on A162.</t>
  </si>
  <si>
    <t xml:space="preserve">Discussed at site management meeting, fuel and materials suppliers notified, site teams to be extra vigilent for offending vehicles, North Yorkshire County Council contacted for confirmation on highway parking restrictions. </t>
  </si>
  <si>
    <t>External complaint from Selby DC councillor about litter and vehicle parking/signage on A162.</t>
  </si>
  <si>
    <t>Discussed at site management meeting, email response sent to Selby DC councillor.</t>
  </si>
  <si>
    <t>External complaint from resident complaining of odour.</t>
  </si>
  <si>
    <t>Complainant visited, faint burning smell at time attributed to field fires blowing smoke towards complainant property. EA officer visited property after site visit and confirmed no odour detected.</t>
  </si>
  <si>
    <t>External complaint about black smoke from chimney stacks, black particles on cars and smell over weekend.</t>
  </si>
  <si>
    <t>Discussed at site management meeting, telephone call to complainant to advise on site operations, unlikely to have originated from site, deemed unsubstantiated.</t>
  </si>
  <si>
    <t>External complaint from resident of park home complaining about the smell of smoke over the weekend.</t>
  </si>
  <si>
    <t>External complaint from resident of park home to complain about the smell over the weekend.</t>
  </si>
  <si>
    <t>Discussed at site management meeting, no contact number provided so unable to provide update to complainant, deemed unsubstantiated.</t>
  </si>
  <si>
    <t>External complaint about noise.</t>
  </si>
  <si>
    <t>External complaint about noise from F2.</t>
  </si>
  <si>
    <t>Discussed at morning meeting, intermittent noise occurred due to steam hogging ejector running during periods of extreme ambient heat, unable to substantiate at complainant's property due to intermittent nature and short duration of noise.</t>
  </si>
  <si>
    <t>External complaint from resident of Brotherton about dust deposited on cars and property.</t>
  </si>
  <si>
    <t>Discussed at morning meeting, investigated with visit to complainant's property, dust not attributable to site.</t>
  </si>
  <si>
    <t>External complaint from local resident about RDF delivery vehicle driving and that there was waste coming from the back of the vehicle.</t>
  </si>
  <si>
    <t>Discussed at morning meeting, fuel supplier and haulier informed.</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</si>
  <si>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</si>
  <si>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</si>
  <si>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</si>
  <si>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</si>
  <si>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IC1 - this addresses compliance with each BAT conclusion and required evidence to be submitted detailing how the installation complies with the standards set out in each BAT conclusion. Acceptance confirmed in letter from the Environment Agency dated 23/08/22.</t>
  </si>
  <si>
    <t>Summary of any changes to the plant or operating techniques which required a variation to the permit and a summary of the resulting environmental impact.</t>
  </si>
  <si>
    <t>None</t>
  </si>
  <si>
    <t>Summary of any other improvements made to the plant or planned to be made and a summary of the resulting environmental benefits.</t>
  </si>
  <si>
    <t>Details of Public &amp; Stakeholder Liasion</t>
  </si>
  <si>
    <t>Summary of events held during the reporting year.</t>
  </si>
  <si>
    <t>Description</t>
  </si>
  <si>
    <t>N/A</t>
  </si>
  <si>
    <t>List of events planned for next year</t>
  </si>
  <si>
    <t>April/July/Oct 2023</t>
  </si>
  <si>
    <t>Community liaison group meetings to be recommenced.</t>
  </si>
  <si>
    <t>April/October 2023</t>
  </si>
  <si>
    <t>Transport liaison group meetings to be recommenced.</t>
  </si>
  <si>
    <t>If you wish to be involved in the public liasion programme, please contact John Warren john.warren@enfinium.co.uk</t>
  </si>
  <si>
    <t>Carbon dioxide emissions and biogenic content of waste inputs</t>
  </si>
  <si>
    <t>Annual mass of carbon dioxide released</t>
  </si>
  <si>
    <t xml:space="preserve">677,032 tonnes </t>
  </si>
  <si>
    <t>Annual mass of carbon dioxide released per tonne of waste burned</t>
  </si>
  <si>
    <t xml:space="preserve">1.06 tonnes </t>
  </si>
  <si>
    <t>Annual mass of carbon dioxide released per MWh of energy exported</t>
  </si>
  <si>
    <t xml:space="preserve">1.15 tonnes </t>
  </si>
  <si>
    <t>Description of how annual carbon dioxide mass emission has been calculated</t>
  </si>
  <si>
    <t>Data from CEMS has been used to calculate annual carbon dioxide mass emission.</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</si>
  <si>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</si>
  <si>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t>Annual mass emissions of nitrous oxide</t>
  </si>
  <si>
    <t xml:space="preserve">0.95 tonnes </t>
  </si>
  <si>
    <t>Description of how annual nitrous oxide mass emission has been calculated</t>
  </si>
  <si>
    <t>Data from CEMS has been used to calculate annual nitrous oxide mass emission.</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</si>
  <si>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</si>
  <si>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t>677,316 tonnes CO2e</t>
  </si>
  <si>
    <t>Yearly average biogenic percentage of the waste by net calorific value (NCV)</t>
  </si>
  <si>
    <t>Description of how biogenic NCV percentage has been calculated or estimated</t>
  </si>
  <si>
    <t>Data from waste sampling and adjusted to mass using ratio of Bioma CV:mass from in-house data has been used to determine biogenic NCV.</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</si>
  <si>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</si>
  <si>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</si>
  <si>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</si>
  <si>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Determined  to be the same as the biogenic CO2 fraction of the total CO2 emissions from the plant.</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</si>
  <si>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</si>
  <si>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</si>
  <si>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</si>
  <si>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</si>
  <si>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Monthly IBA hazard assessments and annual full hazardous property assessments, quarterly IBA and APC residue compliance monitoring, annual characterisation of IBA and APC residue. Analysis and reporting carried out by WRc.</t>
  </si>
  <si>
    <t>Commentary on any specific events</t>
  </si>
  <si>
    <t>Date &amp; Event</t>
  </si>
  <si>
    <t>October 2022 - IBA and APC Annual Characterisation Report</t>
  </si>
  <si>
    <t>Results of the annual characterisation of IBA and APC residues from Ferrybridge 2, including a full hazardous property assessment of IBA as required by the ESA Protocol 2018.</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</si>
  <si>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</si>
  <si>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</si>
  <si>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</si>
  <si>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</si>
  <si>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</si>
  <si>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</si>
  <si>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</si>
  <si>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</si>
  <si>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</si>
  <si>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</si>
  <si>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</si>
  <si>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</si>
  <si>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</si>
  <si>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 xml:space="preserve">Frequent sampling and analysis of attenuation pond water, tested for pH and conductivity, odour and appearance prior to discharge to Fryston Beck. </t>
  </si>
  <si>
    <t>February 2022 - Elevated conductivity</t>
  </si>
  <si>
    <t>Attenuation pond water results for conductivity identified elevated results in excess of the permitted discharge limit. This was caused by road salt, used to de-ice the roadways and pavements, washing into the surface water drains and into the attenuation pond. No discharges to water course were carried out until fresh rainwater had diluted the attenuation pond water sufficiently to give results below the permitted discharge limit.</t>
  </si>
  <si>
    <t>Emissions to Water / Sewer</t>
  </si>
  <si>
    <t>Monitoring Frequency</t>
  </si>
  <si>
    <t>Target</t>
  </si>
  <si>
    <t>Max.</t>
  </si>
  <si>
    <t>Average</t>
  </si>
  <si>
    <t>No parameters set in permit</t>
  </si>
  <si>
    <t>Summary of monitoring undertaken, standards used and compliance</t>
  </si>
  <si>
    <t>Bi-annual monitoring undertaken in March 2022 and December 2022. Standards used include EN 14385, MID 14385, EN 1948, ISO 11338, ISO 15713, EN 14789, TGN M22 and EN 16911-1 (MID). All parameters tested demonstrate compliance against the relevant emission limit values.</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</si>
  <si>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</si>
  <si>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</si>
  <si>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</si>
  <si>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</si>
  <si>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</si>
  <si>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Hydrogen fluoride</t>
  </si>
  <si>
    <t>1 hr</t>
  </si>
  <si>
    <r>
      <t>2 mg/m</t>
    </r>
    <r>
      <rPr>
        <vertAlign val="superscript"/>
        <sz val="10"/>
        <color theme="1"/>
        <rFont val="Arial"/>
        <family val="2"/>
      </rPr>
      <t>3</t>
    </r>
  </si>
  <si>
    <t>&lt;0.025</t>
  </si>
  <si>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</si>
  <si>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</si>
  <si>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</si>
  <si>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</si>
  <si>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</si>
  <si>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</si>
  <si>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</si>
  <si>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</si>
  <si>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t>
  </si>
  <si>
    <t>No limit applies</t>
  </si>
  <si>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</si>
  <si>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</si>
  <si>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</si>
  <si>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</si>
  <si>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</si>
  <si>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</si>
  <si>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</si>
  <si>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</si>
  <si>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</si>
  <si>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&lt;0.0016</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</si>
  <si>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</si>
  <si>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</si>
  <si>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</si>
  <si>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</si>
  <si>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</si>
  <si>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</si>
  <si>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</si>
  <si>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</si>
  <si>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</si>
  <si>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</si>
  <si>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</si>
  <si>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</si>
  <si>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</si>
  <si>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</si>
  <si>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</si>
  <si>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H1 Results from monitoring in March 2022</t>
  </si>
  <si>
    <t>Average of three consecutive measurements of at least 30 minutes each</t>
  </si>
  <si>
    <t>H2 Results from monitoring in December 2022</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</si>
  <si>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</si>
  <si>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</si>
  <si>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</si>
  <si>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</si>
  <si>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</si>
  <si>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</si>
  <si>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</si>
  <si>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</si>
  <si>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</si>
  <si>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</si>
  <si>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</si>
  <si>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</si>
  <si>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</si>
  <si>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</si>
  <si>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</si>
  <si>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</si>
  <si>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</si>
  <si>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</si>
  <si>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</si>
  <si>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</si>
  <si>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</si>
  <si>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</si>
  <si>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</si>
  <si>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Monitoring of Oxides of Nitrogen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</si>
  <si>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</si>
  <si>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</si>
  <si>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</si>
  <si>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</si>
  <si>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</si>
  <si>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</si>
  <si>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</si>
  <si>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NOx ELV</t>
  </si>
  <si>
    <t>Monthly 1/2 hourly mean</t>
  </si>
  <si>
    <t>Highest 1/2 hourly maximum</t>
  </si>
  <si>
    <t>Daily NOx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</si>
  <si>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</si>
  <si>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</si>
  <si>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</si>
  <si>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</si>
  <si>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</si>
  <si>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</si>
  <si>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</si>
  <si>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</si>
  <si>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</si>
  <si>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</si>
  <si>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</si>
  <si>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</si>
  <si>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</si>
  <si>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</si>
  <si>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</si>
  <si>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</si>
  <si>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</si>
  <si>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</si>
  <si>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</si>
  <si>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</si>
  <si>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</si>
  <si>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</si>
  <si>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</si>
  <si>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</si>
  <si>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Hydrogen Chloride emissions</t>
  </si>
  <si>
    <t>1/2 hourly HCl ELV</t>
  </si>
  <si>
    <t>Daily HCl ELV</t>
  </si>
  <si>
    <t>Monitoring of Total organic carbon emissions</t>
  </si>
  <si>
    <t>1/2 hourly TOC ELV</t>
  </si>
  <si>
    <t>Daily TOC ELV</t>
  </si>
  <si>
    <t>Monitoring of Particulate matter emissions</t>
  </si>
  <si>
    <t>1/2 hourly PM ELV</t>
  </si>
  <si>
    <t>Daily PM ELV</t>
  </si>
  <si>
    <t xml:space="preserve">Monitoring of Ammnonia emissions </t>
  </si>
  <si>
    <t>1/2 hourly NH3 ELV</t>
  </si>
  <si>
    <t>Daily NH3 ELV</t>
  </si>
  <si>
    <t xml:space="preserve">An indicated ELV value of zero in the table above means that no ammonia limit is set in the permit.  </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</si>
  <si>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</si>
  <si>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</si>
  <si>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</si>
  <si>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</si>
  <si>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</si>
  <si>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</si>
  <si>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</si>
  <si>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</si>
  <si>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</si>
  <si>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</si>
  <si>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</si>
  <si>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</si>
  <si>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</si>
  <si>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3</t>
  </si>
  <si>
    <t>4</t>
  </si>
  <si>
    <t>6</t>
  </si>
  <si>
    <t>7</t>
  </si>
  <si>
    <t>9</t>
  </si>
  <si>
    <t>10</t>
  </si>
  <si>
    <t>12</t>
  </si>
  <si>
    <t>13</t>
  </si>
  <si>
    <t>14</t>
  </si>
  <si>
    <t>16</t>
  </si>
  <si>
    <t>17</t>
  </si>
  <si>
    <t>20</t>
  </si>
  <si>
    <t>21</t>
  </si>
  <si>
    <t>22</t>
  </si>
  <si>
    <t>23</t>
  </si>
  <si>
    <t>24</t>
  </si>
  <si>
    <t>25</t>
  </si>
  <si>
    <t>26</t>
  </si>
  <si>
    <t>Total annual carbon dioxide and nitrous oxide emissions as carbon dioxide equivalent (whereby 1 t nitrous oxide is equivalent to 298 t carbon dioxide)</t>
  </si>
  <si>
    <r>
      <t xml:space="preserve">Carbon dioxide emissions </t>
    </r>
    <r>
      <rPr>
        <sz val="10"/>
        <color theme="1"/>
        <rFont val="Arial"/>
        <family val="2"/>
      </rPr>
      <t>(all types of plant)</t>
    </r>
  </si>
  <si>
    <r>
      <rPr>
        <b/>
        <sz val="10"/>
        <color theme="1"/>
        <rFont val="Arial"/>
        <family val="2"/>
      </rPr>
      <t>Nitrous oxide emissions</t>
    </r>
    <r>
      <rPr>
        <sz val="10"/>
        <color theme="1"/>
        <rFont val="Arial"/>
        <family val="2"/>
      </rPr>
      <t xml:space="preserve"> (only plants which use ammonia or urea to abate NOx emissions)</t>
    </r>
  </si>
  <si>
    <r>
      <t xml:space="preserve">Biogenic fraction of the waste and biogenic CO2 emissions </t>
    </r>
    <r>
      <rPr>
        <sz val="10"/>
        <color theme="1"/>
        <rFont val="Arial"/>
        <family val="2"/>
      </rPr>
      <t>(only plants burning residual municipal waste, refuse derived fuel or solid recovered fuel)</t>
    </r>
  </si>
  <si>
    <t>Continuous emissions monitoring of Oxides of Nitrogen, Sulphur Dioxide, Hydrogen Chloride, Total Organic Carbon, Particulates, Ammonia and Carbon Monoxide (also Flow, O2, N2) to EN14181. Instruments used PCME QAL 181, Environement SA MIR FT multigas analyser and Graphite 52M Flame Ionisation Detector (FID). All results except NOx daily average demonstrate 100% compliance with the emission limit values.</t>
  </si>
  <si>
    <t>15</t>
  </si>
  <si>
    <t>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</si>
</sst>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 numFmtId="170" formatCode="dd/mm/yyyy;@"/>
  </numFmts>
  <fonts count="40"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sz val="10"/>
      <name val="Arial"/>
      <family val="2"/>
    </font>
    <font>
      <sz val="10"/>
      <color theme="1"/>
      <name val="Arial"/>
      <family val="2"/>
      <charset val="1"/>
    </font>
    <font>
      <b/>
      <sz val="12"/>
      <color rgb="FF000000"/>
      <name val="Arial"/>
      <family val="2"/>
    </font>
    <font>
      <sz val="10"/>
      <color theme="1"/>
      <name val="Calibri"/>
      <family val="2"/>
      <scheme val="minor"/>
    </font>
    <font>
      <sz val="10"/>
      <color rgb="FF000000"/>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EDEDED"/>
        <bgColor rgb="FF000000"/>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424">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12" fillId="0" borderId="0" xfId="0" applyFont="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0" xfId="0" applyFont="1" applyAlignment="1">
      <alignment vertical="top" wrapText="1"/>
    </xf>
    <xf numFmtId="0" fontId="1" fillId="0" borderId="11" xfId="0" applyFont="1" applyBorder="1"/>
    <xf numFmtId="0" fontId="6" fillId="0" borderId="0" xfId="0" applyFont="1" applyAlignment="1">
      <alignment horizontal="left"/>
    </xf>
    <xf numFmtId="0" fontId="7" fillId="0" borderId="0" xfId="0" applyFont="1" applyAlignment="1">
      <alignment horizontal="center" vertical="center"/>
    </xf>
    <xf numFmtId="164" fontId="1" fillId="2" borderId="0" xfId="1" applyNumberFormat="1" applyFont="1" applyFill="1" applyBorder="1" applyAlignment="1">
      <alignment horizontal="center"/>
    </xf>
    <xf numFmtId="164" fontId="1" fillId="2" borderId="7" xfId="1" applyNumberFormat="1" applyFont="1" applyFill="1" applyBorder="1" applyAlignment="1">
      <alignment horizontal="center"/>
    </xf>
    <xf numFmtId="164" fontId="1" fillId="2" borderId="0" xfId="1" applyNumberFormat="1" applyFont="1" applyFill="1" applyAlignment="1">
      <alignment horizontal="center"/>
    </xf>
    <xf numFmtId="165" fontId="1" fillId="0" borderId="0" xfId="2" applyNumberFormat="1" applyFont="1" applyAlignment="1">
      <alignment horizontal="center" vertical="center"/>
    </xf>
    <xf numFmtId="0" fontId="1" fillId="0" borderId="6" xfId="0" applyFont="1" applyBorder="1"/>
    <xf numFmtId="0" fontId="1" fillId="0" borderId="9" xfId="0" applyFont="1" applyBorder="1"/>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2" borderId="2" xfId="0" applyFont="1" applyFill="1" applyBorder="1" applyAlignment="1">
      <alignment horizontal="center" vertical="center" wrapText="1"/>
    </xf>
    <xf numFmtId="0" fontId="1" fillId="0" borderId="2" xfId="0" applyFont="1" applyBorder="1" applyAlignment="1">
      <alignment horizontal="center" vertical="center" wrapText="1"/>
    </xf>
    <xf numFmtId="0" fontId="36" fillId="0" borderId="18" xfId="0" applyFont="1" applyBorder="1" applyAlignment="1">
      <alignment horizontal="center" vertical="center"/>
    </xf>
    <xf numFmtId="0" fontId="1" fillId="0" borderId="18" xfId="0" applyFont="1" applyBorder="1" applyAlignment="1">
      <alignment horizontal="center" vertical="center"/>
    </xf>
    <xf numFmtId="0" fontId="1" fillId="0" borderId="18" xfId="0" applyFont="1" applyBorder="1" applyAlignment="1">
      <alignment horizontal="center" vertical="center" wrapText="1"/>
    </xf>
    <xf numFmtId="0" fontId="1" fillId="0" borderId="2" xfId="0" applyFont="1" applyBorder="1" applyAlignment="1">
      <alignment vertical="center" wrapText="1"/>
    </xf>
    <xf numFmtId="0" fontId="1" fillId="5" borderId="2" xfId="0"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169" fontId="6" fillId="0" borderId="2" xfId="0" applyNumberFormat="1" applyFont="1" applyBorder="1" applyAlignment="1">
      <alignment horizontal="center"/>
    </xf>
    <xf numFmtId="169" fontId="6" fillId="5" borderId="2" xfId="0" applyNumberFormat="1" applyFont="1" applyFill="1" applyBorder="1" applyAlignment="1">
      <alignment horizontal="center"/>
    </xf>
    <xf numFmtId="2" fontId="6" fillId="5" borderId="2" xfId="0" applyNumberFormat="1" applyFont="1" applyFill="1" applyBorder="1" applyAlignment="1">
      <alignment horizontal="center"/>
    </xf>
    <xf numFmtId="0" fontId="7" fillId="0" borderId="0" xfId="0" applyFont="1" applyAlignment="1">
      <alignment horizontal="center" vertical="center" wrapText="1"/>
    </xf>
    <xf numFmtId="0" fontId="1" fillId="0" borderId="2" xfId="0" applyFont="1" applyBorder="1" applyAlignment="1">
      <alignment horizontal="center" wrapText="1"/>
    </xf>
    <xf numFmtId="0" fontId="1" fillId="5" borderId="3" xfId="0" applyFont="1" applyFill="1" applyBorder="1" applyAlignment="1">
      <alignment horizontal="left" vertical="center" wrapText="1"/>
    </xf>
    <xf numFmtId="0" fontId="1" fillId="5" borderId="4" xfId="0" applyFont="1" applyFill="1" applyBorder="1" applyAlignment="1">
      <alignment horizontal="left" vertical="center" wrapText="1"/>
    </xf>
    <xf numFmtId="0" fontId="14" fillId="4" borderId="2" xfId="0" applyFont="1" applyFill="1" applyBorder="1" applyAlignment="1">
      <alignment horizontal="left" vertical="center" wrapText="1"/>
    </xf>
    <xf numFmtId="0" fontId="1" fillId="0" borderId="2" xfId="0" applyFont="1" applyBorder="1" applyAlignment="1">
      <alignment horizontal="left" vertical="center" wrapText="1"/>
    </xf>
    <xf numFmtId="0" fontId="6" fillId="0" borderId="0" xfId="0" applyFont="1" applyAlignment="1">
      <alignment horizontal="left" vertical="top"/>
    </xf>
    <xf numFmtId="0" fontId="10" fillId="0" borderId="9" xfId="0" applyFont="1" applyBorder="1" applyAlignment="1">
      <alignment horizontal="center" vertical="center" wrapText="1"/>
    </xf>
    <xf numFmtId="0" fontId="1" fillId="2" borderId="9" xfId="0" applyFont="1" applyFill="1" applyBorder="1" applyAlignment="1">
      <alignment wrapText="1"/>
    </xf>
    <xf numFmtId="0" fontId="7" fillId="0" borderId="0" xfId="0" applyFont="1" applyAlignment="1">
      <alignment wrapText="1"/>
    </xf>
    <xf numFmtId="0" fontId="7" fillId="0" borderId="9" xfId="0" applyFont="1" applyBorder="1" applyAlignment="1">
      <alignment vertical="center"/>
    </xf>
    <xf numFmtId="0" fontId="17" fillId="0" borderId="3" xfId="0" applyFont="1" applyBorder="1" applyAlignment="1">
      <alignment horizontal="center" vertical="center" wrapText="1"/>
    </xf>
    <xf numFmtId="2" fontId="1" fillId="5" borderId="3" xfId="0" applyNumberFormat="1" applyFont="1" applyFill="1" applyBorder="1" applyAlignment="1">
      <alignment horizontal="center" vertical="center" wrapText="1"/>
    </xf>
    <xf numFmtId="0" fontId="18" fillId="0" borderId="0" xfId="0" applyFont="1" applyAlignment="1">
      <alignment horizontal="left" vertical="center" wrapText="1"/>
    </xf>
    <xf numFmtId="0" fontId="10" fillId="0" borderId="0" xfId="0" applyFont="1" applyAlignment="1">
      <alignment horizontal="center" vertical="center" wrapText="1"/>
    </xf>
    <xf numFmtId="0" fontId="17" fillId="0" borderId="0" xfId="0" applyFont="1" applyAlignment="1">
      <alignment horizontal="center" vertical="center" wrapText="1"/>
    </xf>
    <xf numFmtId="0" fontId="18" fillId="0" borderId="9" xfId="0" applyFont="1" applyBorder="1" applyAlignment="1">
      <alignment horizontal="left" vertical="center" wrapText="1"/>
    </xf>
    <xf numFmtId="14" fontId="6" fillId="0" borderId="0" xfId="0" applyNumberFormat="1" applyFont="1" applyAlignment="1">
      <alignment horizontal="center"/>
    </xf>
    <xf numFmtId="14" fontId="2" fillId="0" borderId="0" xfId="0" applyNumberFormat="1" applyFont="1"/>
    <xf numFmtId="49" fontId="6" fillId="2" borderId="2" xfId="0" applyNumberFormat="1" applyFont="1" applyFill="1" applyBorder="1" applyAlignment="1">
      <alignment horizontal="center"/>
    </xf>
    <xf numFmtId="0" fontId="1" fillId="0" borderId="12" xfId="0" applyFont="1" applyBorder="1" applyAlignment="1">
      <alignment horizontal="center" vertical="center" textRotation="90"/>
    </xf>
    <xf numFmtId="0" fontId="1" fillId="2" borderId="2" xfId="0" applyFont="1" applyFill="1" applyBorder="1" applyAlignment="1">
      <alignment horizontal="left"/>
    </xf>
    <xf numFmtId="0" fontId="14" fillId="4" borderId="3" xfId="0" applyFont="1" applyFill="1" applyBorder="1" applyAlignment="1">
      <alignment horizontal="center" vertical="center" wrapText="1"/>
    </xf>
    <xf numFmtId="0" fontId="1" fillId="2" borderId="3" xfId="0" applyFont="1" applyFill="1" applyBorder="1" applyAlignment="1">
      <alignment horizontal="center" vertical="center"/>
    </xf>
    <xf numFmtId="0" fontId="14" fillId="0" borderId="0" xfId="0" applyFont="1" applyAlignment="1">
      <alignment horizontal="center" vertical="center" wrapText="1"/>
    </xf>
    <xf numFmtId="0" fontId="1" fillId="0" borderId="0" xfId="0" applyFont="1" applyAlignment="1">
      <alignment horizontal="center" vertical="center"/>
    </xf>
    <xf numFmtId="0" fontId="14" fillId="0" borderId="9" xfId="0" applyFont="1" applyBorder="1" applyAlignment="1">
      <alignment horizontal="center" vertical="center" wrapText="1"/>
    </xf>
    <xf numFmtId="0" fontId="1" fillId="0" borderId="9" xfId="0" applyFont="1" applyBorder="1" applyAlignment="1">
      <alignment horizontal="center" vertical="center"/>
    </xf>
    <xf numFmtId="0" fontId="14" fillId="4" borderId="3" xfId="0" applyFont="1" applyFill="1" applyBorder="1" applyAlignment="1">
      <alignment horizontal="left" vertical="center" wrapText="1"/>
    </xf>
    <xf numFmtId="0" fontId="14" fillId="0" borderId="0" xfId="0" applyFont="1" applyAlignment="1">
      <alignment horizontal="left" vertical="center" wrapText="1"/>
    </xf>
    <xf numFmtId="0" fontId="14" fillId="0" borderId="9" xfId="0" applyFont="1" applyBorder="1" applyAlignment="1">
      <alignment horizontal="left" vertical="center" wrapText="1"/>
    </xf>
    <xf numFmtId="0" fontId="1" fillId="0" borderId="9" xfId="0" applyFont="1" applyBorder="1" applyAlignment="1">
      <alignment horizontal="center" vertical="center" wrapText="1"/>
    </xf>
    <xf numFmtId="0" fontId="7" fillId="0" borderId="0" xfId="0" applyFont="1" applyAlignment="1">
      <alignment horizontal="left" vertical="top" wrapText="1"/>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1" fillId="0" borderId="0" xfId="0" applyFont="1" applyAlignment="1">
      <alignment horizontal="left" vertical="top" wrapText="1"/>
    </xf>
    <xf numFmtId="0" fontId="1" fillId="0" borderId="9"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5" fontId="1" fillId="0" borderId="8" xfId="2" applyNumberFormat="1" applyFont="1" applyBorder="1" applyAlignment="1">
      <alignment horizontal="center"/>
    </xf>
    <xf numFmtId="0" fontId="1" fillId="0" borderId="9" xfId="0" applyFont="1" applyBorder="1" applyAlignment="1">
      <alignment vertic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164" fontId="1" fillId="0" borderId="8" xfId="0" applyNumberFormat="1" applyFont="1" applyBorder="1" applyAlignment="1">
      <alignment horizontal="center"/>
    </xf>
    <xf numFmtId="164" fontId="1" fillId="0" borderId="10" xfId="0" applyNumberFormat="1" applyFont="1" applyBorder="1" applyAlignment="1">
      <alignment horizontal="center"/>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9" xfId="0" applyFont="1" applyBorder="1" applyAlignment="1">
      <alignment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1" fillId="2" borderId="3" xfId="0" applyFont="1" applyFill="1" applyBorder="1" applyAlignment="1">
      <alignment vertical="center" wrapText="1"/>
    </xf>
    <xf numFmtId="0" fontId="2" fillId="0" borderId="9" xfId="0" applyFont="1" applyBorder="1"/>
    <xf numFmtId="0" fontId="1" fillId="0" borderId="0" xfId="0" applyFont="1" applyAlignment="1">
      <alignment horizontal="left"/>
    </xf>
    <xf numFmtId="9" fontId="1" fillId="0" borderId="2" xfId="0" applyNumberFormat="1" applyFont="1" applyBorder="1" applyAlignment="1">
      <alignment horizontal="center" vertical="center" wrapText="1"/>
    </xf>
    <xf numFmtId="0" fontId="2" fillId="0" borderId="0" xfId="0" applyFont="1" applyAlignment="1">
      <alignment horizontal="left" vertical="center" wrapText="1"/>
    </xf>
    <xf numFmtId="0" fontId="1" fillId="0" borderId="2" xfId="0" applyFont="1" applyBorder="1" applyAlignment="1">
      <alignment horizontal="center"/>
    </xf>
    <xf numFmtId="0" fontId="1" fillId="0" borderId="0" xfId="0" applyFont="1" applyAlignment="1">
      <alignment horizontal="center" vertical="center" wrapText="1"/>
    </xf>
    <xf numFmtId="14" fontId="1" fillId="2" borderId="2" xfId="0" applyNumberFormat="1" applyFont="1" applyFill="1" applyBorder="1" applyAlignment="1">
      <alignment horizontal="left" vertical="top"/>
    </xf>
    <xf numFmtId="170" fontId="0" fillId="2" borderId="2" xfId="0" applyNumberFormat="1" applyFill="1" applyBorder="1" applyAlignment="1">
      <alignment horizontal="left" vertical="center"/>
    </xf>
    <xf numFmtId="14" fontId="0" fillId="2" borderId="2" xfId="0" applyNumberFormat="1" applyFill="1" applyBorder="1" applyAlignment="1">
      <alignment horizontal="left" vertical="center"/>
    </xf>
    <xf numFmtId="0" fontId="2" fillId="2" borderId="0" xfId="0" applyFont="1" applyFill="1" applyAlignment="1">
      <alignment horizontal="center"/>
    </xf>
    <xf numFmtId="14" fontId="2" fillId="2" borderId="0" xfId="0" applyNumberFormat="1" applyFont="1" applyFill="1" applyAlignment="1">
      <alignment horizontal="center"/>
    </xf>
    <xf numFmtId="0" fontId="1" fillId="2" borderId="2" xfId="0" applyFont="1" applyFill="1" applyBorder="1" applyAlignment="1">
      <alignment horizontal="left" vertical="top"/>
    </xf>
    <xf numFmtId="0" fontId="1" fillId="0" borderId="7" xfId="0" applyFont="1" applyBorder="1" applyAlignment="1">
      <alignment horizontal="left" vertical="top"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4" fillId="0" borderId="12" xfId="0" applyFont="1" applyBorder="1" applyAlignment="1">
      <alignment horizontal="center" vertical="center"/>
    </xf>
    <xf numFmtId="43" fontId="1" fillId="2" borderId="13" xfId="0" applyNumberFormat="1" applyFont="1" applyFill="1" applyBorder="1"/>
    <xf numFmtId="0" fontId="4" fillId="0" borderId="12" xfId="0" applyFont="1" applyBorder="1" applyAlignment="1">
      <alignment horizontal="left" vertical="center"/>
    </xf>
    <xf numFmtId="0" fontId="4" fillId="0" borderId="0" xfId="0" applyFont="1" applyAlignment="1">
      <alignment horizontal="left" vertical="center"/>
    </xf>
    <xf numFmtId="0" fontId="1" fillId="0" borderId="2" xfId="0" applyFont="1" applyBorder="1" applyAlignment="1">
      <alignment vertical="top" wrapText="1"/>
    </xf>
    <xf numFmtId="0" fontId="1" fillId="0" borderId="2" xfId="0" applyFont="1" applyBorder="1" applyAlignment="1">
      <alignment horizontal="center" vertical="top"/>
    </xf>
    <xf numFmtId="0" fontId="1" fillId="5" borderId="2" xfId="0" applyFont="1" applyFill="1" applyBorder="1" applyAlignment="1">
      <alignment vertical="top"/>
    </xf>
    <xf numFmtId="0" fontId="1" fillId="0" borderId="0" xfId="0" applyFont="1" applyAlignment="1">
      <alignment vertical="top" wrapText="1"/>
    </xf>
    <xf numFmtId="0" fontId="1" fillId="0" borderId="0" xfId="0" applyFont="1" applyAlignment="1">
      <alignment vertical="top"/>
    </xf>
    <xf numFmtId="0" fontId="1" fillId="0" borderId="2" xfId="0" applyFont="1" applyBorder="1" applyAlignment="1">
      <alignment horizontal="center" vertical="top" wrapText="1"/>
    </xf>
    <xf numFmtId="10" fontId="1" fillId="0" borderId="2" xfId="0" applyNumberFormat="1" applyFont="1" applyBorder="1" applyAlignment="1">
      <alignment horizontal="center" vertical="top"/>
    </xf>
    <xf numFmtId="0" fontId="36" fillId="0" borderId="19" xfId="0" applyFont="1" applyBorder="1" applyAlignment="1">
      <alignment horizontal="center" vertical="center"/>
    </xf>
    <xf numFmtId="0" fontId="36" fillId="0" borderId="2" xfId="0" applyFont="1" applyBorder="1" applyAlignment="1">
      <alignment horizontal="center" vertical="center"/>
    </xf>
    <xf numFmtId="0" fontId="39" fillId="8" borderId="0" xfId="0" applyFont="1" applyFill="1"/>
    <xf numFmtId="0" fontId="2" fillId="2" borderId="0" xfId="0" applyFont="1" applyFill="1" applyAlignment="1">
      <alignment horizontal="center"/>
    </xf>
    <xf numFmtId="0" fontId="8" fillId="2" borderId="0" xfId="0" applyFont="1" applyFill="1" applyAlignment="1">
      <alignment horizontal="center"/>
    </xf>
    <xf numFmtId="0" fontId="34" fillId="2" borderId="0" xfId="3" applyFill="1" applyAlignment="1">
      <alignment horizontal="center"/>
    </xf>
    <xf numFmtId="0" fontId="22" fillId="0" borderId="0" xfId="0" applyFont="1" applyAlignment="1">
      <alignment horizontal="left" wrapText="1"/>
    </xf>
    <xf numFmtId="0" fontId="2" fillId="2" borderId="0" xfId="0" applyFont="1" applyFill="1" applyAlignment="1">
      <alignment horizontal="center" vertical="center"/>
    </xf>
    <xf numFmtId="0" fontId="1" fillId="0" borderId="2" xfId="0" applyFont="1" applyBorder="1" applyAlignment="1">
      <alignment horizontal="left" vertical="top"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164" fontId="6" fillId="2" borderId="7" xfId="1" applyNumberFormat="1" applyFont="1" applyFill="1" applyBorder="1" applyAlignment="1"/>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0" xfId="0" applyFont="1" applyAlignment="1">
      <alignment horizontal="center" textRotation="90"/>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0" borderId="2" xfId="0" applyFont="1" applyBorder="1" applyAlignment="1">
      <alignment vertical="center" wrapText="1"/>
    </xf>
    <xf numFmtId="168" fontId="1" fillId="0" borderId="1" xfId="0" applyNumberFormat="1" applyFont="1" applyBorder="1" applyAlignment="1">
      <alignment horizontal="center" vertical="center" wrapText="1"/>
    </xf>
    <xf numFmtId="165" fontId="1" fillId="0" borderId="1" xfId="2" applyNumberFormat="1" applyFont="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168" fontId="35" fillId="2" borderId="3" xfId="0" applyNumberFormat="1" applyFont="1" applyFill="1" applyBorder="1" applyAlignment="1">
      <alignment horizontal="center" vertical="center" wrapText="1"/>
    </xf>
    <xf numFmtId="168" fontId="35" fillId="2" borderId="5" xfId="0" applyNumberFormat="1" applyFont="1" applyFill="1" applyBorder="1" applyAlignment="1">
      <alignment horizontal="center" vertical="center" wrapText="1"/>
    </xf>
    <xf numFmtId="0" fontId="1" fillId="2" borderId="2" xfId="0" applyFont="1" applyFill="1" applyBorder="1" applyAlignment="1">
      <alignment horizontal="center" vertical="center" wrapText="1"/>
    </xf>
    <xf numFmtId="168" fontId="35" fillId="2" borderId="1" xfId="0" applyNumberFormat="1" applyFont="1" applyFill="1" applyBorder="1" applyAlignment="1">
      <alignment horizontal="center"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14" xfId="0" applyFont="1" applyBorder="1" applyAlignment="1">
      <alignment vertical="center" wrapText="1"/>
    </xf>
    <xf numFmtId="0" fontId="1" fillId="0" borderId="1" xfId="0" applyFont="1" applyBorder="1" applyAlignment="1">
      <alignment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35" fillId="2" borderId="2" xfId="0" applyFont="1" applyFill="1" applyBorder="1" applyAlignment="1">
      <alignment horizontal="left" vertical="top" wrapText="1"/>
    </xf>
    <xf numFmtId="0" fontId="1" fillId="5" borderId="2" xfId="0" applyFont="1" applyFill="1" applyBorder="1" applyAlignment="1">
      <alignment horizontal="center" vertical="center" wrapText="1"/>
    </xf>
    <xf numFmtId="0" fontId="1" fillId="0" borderId="2" xfId="0" applyFont="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10" fillId="0" borderId="2" xfId="0" applyFont="1" applyBorder="1" applyAlignment="1">
      <alignment horizontal="center" vertical="center" wrapText="1"/>
    </xf>
    <xf numFmtId="0" fontId="1" fillId="2" borderId="2" xfId="0" applyFont="1" applyFill="1" applyBorder="1" applyAlignment="1">
      <alignment horizontal="left" vertical="center" wrapText="1"/>
    </xf>
    <xf numFmtId="0" fontId="1" fillId="2" borderId="2" xfId="0" applyFont="1" applyFill="1" applyBorder="1" applyAlignment="1">
      <alignment horizontal="left" vertical="top" wrapText="1"/>
    </xf>
    <xf numFmtId="0" fontId="1" fillId="2" borderId="2" xfId="0" applyFont="1" applyFill="1" applyBorder="1" applyAlignment="1">
      <alignment horizontal="left" vertical="top"/>
    </xf>
    <xf numFmtId="0" fontId="7" fillId="0" borderId="0" xfId="0" applyFont="1" applyAlignment="1">
      <alignment horizontal="center" vertical="center"/>
    </xf>
    <xf numFmtId="0" fontId="1" fillId="0" borderId="0" xfId="0" applyFont="1" applyAlignment="1">
      <alignment horizontal="left"/>
    </xf>
    <xf numFmtId="0" fontId="1" fillId="2" borderId="2" xfId="0" applyFont="1" applyFill="1" applyBorder="1" applyAlignment="1">
      <alignment horizontal="center" vertical="top" wrapText="1"/>
    </xf>
    <xf numFmtId="10" fontId="1" fillId="2" borderId="3" xfId="0" applyNumberFormat="1" applyFont="1" applyFill="1" applyBorder="1" applyAlignment="1">
      <alignment horizontal="center" vertical="center"/>
    </xf>
    <xf numFmtId="10" fontId="1" fillId="2" borderId="4" xfId="0" applyNumberFormat="1" applyFont="1" applyFill="1" applyBorder="1" applyAlignment="1">
      <alignment horizontal="center" vertical="center"/>
    </xf>
    <xf numFmtId="10" fontId="1" fillId="2" borderId="5" xfId="0" applyNumberFormat="1" applyFont="1" applyFill="1" applyBorder="1" applyAlignment="1">
      <alignment horizontal="center" vertical="center"/>
    </xf>
    <xf numFmtId="0" fontId="7" fillId="0" borderId="2" xfId="0" applyFont="1" applyBorder="1" applyAlignment="1">
      <alignment horizontal="left" vertical="center" wrapText="1"/>
    </xf>
    <xf numFmtId="10"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0" xfId="0" applyFont="1" applyAlignment="1">
      <alignment horizontal="center" wrapText="1"/>
    </xf>
    <xf numFmtId="0" fontId="1" fillId="2" borderId="2" xfId="0" applyFont="1" applyFill="1" applyBorder="1" applyAlignment="1">
      <alignment wrapText="1"/>
    </xf>
    <xf numFmtId="0" fontId="1" fillId="2" borderId="2" xfId="0" applyFont="1" applyFill="1" applyBorder="1" applyAlignment="1">
      <alignment vertical="center" wrapText="1"/>
    </xf>
    <xf numFmtId="0" fontId="7" fillId="0" borderId="12" xfId="0" applyFont="1" applyBorder="1" applyAlignment="1">
      <alignment horizontal="center" vertical="center"/>
    </xf>
    <xf numFmtId="0" fontId="1" fillId="2" borderId="2" xfId="0" applyFont="1" applyFill="1" applyBorder="1" applyAlignment="1">
      <alignment horizontal="center" vertical="top"/>
    </xf>
    <xf numFmtId="0" fontId="1" fillId="2" borderId="2" xfId="0" applyFont="1" applyFill="1" applyBorder="1" applyAlignment="1">
      <alignment vertical="top"/>
    </xf>
    <xf numFmtId="0" fontId="1" fillId="2" borderId="2" xfId="0" applyFont="1" applyFill="1" applyBorder="1" applyAlignment="1">
      <alignment horizontal="left"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0" borderId="2" xfId="0" applyFont="1" applyBorder="1" applyAlignment="1">
      <alignment horizontal="left" vertical="top"/>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10" fillId="0" borderId="2" xfId="0" applyFont="1" applyBorder="1" applyAlignment="1">
      <alignment vertical="top" wrapText="1"/>
    </xf>
    <xf numFmtId="0" fontId="38" fillId="0" borderId="2" xfId="0" applyFont="1" applyBorder="1" applyAlignment="1">
      <alignment vertical="top"/>
    </xf>
    <xf numFmtId="0" fontId="35" fillId="0" borderId="3" xfId="0" applyFont="1" applyBorder="1" applyAlignment="1">
      <alignment vertical="top" wrapText="1"/>
    </xf>
    <xf numFmtId="0" fontId="38" fillId="0" borderId="5" xfId="0" applyFont="1" applyBorder="1" applyAlignment="1">
      <alignment vertical="top" wrapText="1"/>
    </xf>
    <xf numFmtId="0" fontId="1" fillId="0" borderId="2" xfId="0" applyFont="1" applyBorder="1" applyAlignment="1">
      <alignment vertical="top" wrapText="1"/>
    </xf>
    <xf numFmtId="0" fontId="35" fillId="0" borderId="2" xfId="0" applyFont="1" applyBorder="1" applyAlignment="1">
      <alignment vertical="top" wrapText="1"/>
    </xf>
    <xf numFmtId="0" fontId="38" fillId="0" borderId="2" xfId="0" applyFont="1" applyBorder="1" applyAlignment="1">
      <alignmen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8" fillId="0" borderId="2" xfId="0" applyFont="1" applyBorder="1" applyAlignment="1">
      <alignment horizontal="left" vertical="center" wrapText="1"/>
    </xf>
    <xf numFmtId="0" fontId="1" fillId="5" borderId="2"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7" fillId="0" borderId="2"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0" xfId="0" applyFont="1" applyAlignment="1">
      <alignment horizontal="center" vertical="center" wrapText="1"/>
    </xf>
    <xf numFmtId="0" fontId="18" fillId="0" borderId="2" xfId="0" applyFont="1" applyBorder="1" applyAlignment="1">
      <alignment horizontal="center" vertical="center" wrapText="1"/>
    </xf>
    <xf numFmtId="0" fontId="23" fillId="0" borderId="0" xfId="0" applyFont="1" applyAlignment="1">
      <alignment horizontal="left" vertical="top" wrapText="1"/>
    </xf>
    <xf numFmtId="0" fontId="10" fillId="0" borderId="8" xfId="0" applyFont="1" applyBorder="1" applyAlignment="1">
      <alignment horizontal="center" vertical="center" wrapText="1"/>
    </xf>
    <xf numFmtId="0" fontId="10" fillId="0" borderId="10"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4" xfId="0" applyFont="1" applyBorder="1" applyAlignment="1">
      <alignment horizontal="center" vertical="center" wrapText="1"/>
    </xf>
    <xf numFmtId="0" fontId="1" fillId="0" borderId="1" xfId="0" applyFont="1" applyBorder="1" applyAlignment="1">
      <alignment horizontal="left" vertical="center" wrapText="1"/>
    </xf>
    <xf numFmtId="0" fontId="1" fillId="0" borderId="14" xfId="0" applyFont="1" applyBorder="1" applyAlignment="1">
      <alignment horizontal="left" vertical="center" wrapText="1"/>
    </xf>
    <xf numFmtId="0" fontId="12" fillId="0" borderId="0" xfId="0" applyFont="1" applyAlignment="1">
      <alignment horizontal="right" vertical="top" wrapText="1"/>
    </xf>
    <xf numFmtId="0" fontId="6" fillId="2" borderId="2" xfId="0" applyFont="1" applyFill="1" applyBorder="1" applyAlignment="1">
      <alignment horizontal="center"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6" fillId="0" borderId="2" xfId="0" applyFont="1" applyBorder="1" applyAlignment="1">
      <alignment horizontal="center" vertical="center"/>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6" fillId="0" borderId="0" xfId="0" applyFont="1" applyAlignment="1">
      <alignment horizontal="left" wrapText="1"/>
    </xf>
    <xf numFmtId="0" fontId="7" fillId="0" borderId="2" xfId="0" applyFont="1" applyBorder="1" applyAlignment="1">
      <alignment horizontal="center"/>
    </xf>
    <xf numFmtId="0" fontId="7" fillId="0" borderId="12" xfId="0" applyFont="1" applyBorder="1" applyAlignment="1">
      <alignment horizontal="center"/>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14" fontId="1" fillId="0" borderId="2" xfId="0" applyNumberFormat="1" applyFont="1" applyBorder="1" applyAlignment="1">
      <alignment horizontal="center" wrapText="1"/>
    </xf>
    <xf numFmtId="14" fontId="5" fillId="0" borderId="0" xfId="0" applyNumberFormat="1" applyFont="1"/>
    <xf numFmtId="14" fontId="4" fillId="0" borderId="12" xfId="0" applyNumberFormat="1" applyFont="1" applyBorder="1" applyAlignment="1">
      <alignment horizontal="center" vertical="center"/>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c:formatCode>
                <c:ptCount val="12"/>
                <c:pt idx="0">
                  <c:v>169.5</c:v>
                </c:pt>
                <c:pt idx="1">
                  <c:v>170</c:v>
                </c:pt>
                <c:pt idx="2">
                  <c:v>171</c:v>
                </c:pt>
                <c:pt idx="3">
                  <c:v>155</c:v>
                </c:pt>
                <c:pt idx="4">
                  <c:v>171.5</c:v>
                </c:pt>
                <c:pt idx="5">
                  <c:v>177</c:v>
                </c:pt>
                <c:pt idx="6">
                  <c:v>177</c:v>
                </c:pt>
                <c:pt idx="7">
                  <c:v>173</c:v>
                </c:pt>
                <c:pt idx="8">
                  <c:v>175.5</c:v>
                </c:pt>
                <c:pt idx="9">
                  <c:v>169.5</c:v>
                </c:pt>
                <c:pt idx="10">
                  <c:v>169.5</c:v>
                </c:pt>
                <c:pt idx="11">
                  <c:v>169</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242</c:v>
                </c:pt>
                <c:pt idx="1">
                  <c:v>209</c:v>
                </c:pt>
                <c:pt idx="2">
                  <c:v>317</c:v>
                </c:pt>
                <c:pt idx="3">
                  <c:v>241</c:v>
                </c:pt>
                <c:pt idx="4">
                  <c:v>257</c:v>
                </c:pt>
                <c:pt idx="5">
                  <c:v>216</c:v>
                </c:pt>
                <c:pt idx="6">
                  <c:v>224</c:v>
                </c:pt>
                <c:pt idx="7">
                  <c:v>245</c:v>
                </c:pt>
                <c:pt idx="8">
                  <c:v>231</c:v>
                </c:pt>
                <c:pt idx="9">
                  <c:v>201</c:v>
                </c:pt>
                <c:pt idx="10">
                  <c:v>211</c:v>
                </c:pt>
                <c:pt idx="11">
                  <c:v>236</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169.62</c:v>
                </c:pt>
                <c:pt idx="1">
                  <c:v>169.96499999999997</c:v>
                </c:pt>
                <c:pt idx="2">
                  <c:v>167.07999999999998</c:v>
                </c:pt>
                <c:pt idx="3">
                  <c:v>154.97</c:v>
                </c:pt>
                <c:pt idx="4">
                  <c:v>171.815</c:v>
                </c:pt>
                <c:pt idx="5">
                  <c:v>176.755</c:v>
                </c:pt>
                <c:pt idx="6">
                  <c:v>176.89</c:v>
                </c:pt>
                <c:pt idx="7">
                  <c:v>172.745</c:v>
                </c:pt>
                <c:pt idx="8">
                  <c:v>175.78</c:v>
                </c:pt>
                <c:pt idx="9">
                  <c:v>166.45500000000001</c:v>
                </c:pt>
                <c:pt idx="10">
                  <c:v>169.51</c:v>
                </c:pt>
                <c:pt idx="11">
                  <c:v>169.04500000000002</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172</c:v>
                </c:pt>
                <c:pt idx="1">
                  <c:v>172</c:v>
                </c:pt>
                <c:pt idx="2">
                  <c:v>221</c:v>
                </c:pt>
                <c:pt idx="3">
                  <c:v>187</c:v>
                </c:pt>
                <c:pt idx="4">
                  <c:v>178</c:v>
                </c:pt>
                <c:pt idx="5">
                  <c:v>178</c:v>
                </c:pt>
                <c:pt idx="6">
                  <c:v>178</c:v>
                </c:pt>
                <c:pt idx="7">
                  <c:v>178</c:v>
                </c:pt>
                <c:pt idx="8">
                  <c:v>180</c:v>
                </c:pt>
                <c:pt idx="9">
                  <c:v>173</c:v>
                </c:pt>
                <c:pt idx="10">
                  <c:v>175</c:v>
                </c:pt>
                <c:pt idx="11">
                  <c:v>171</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0</c:v>
                </c:pt>
                <c:pt idx="1">
                  <c:v>0</c:v>
                </c:pt>
                <c:pt idx="2">
                  <c:v>1</c:v>
                </c:pt>
                <c:pt idx="3">
                  <c:v>0.5</c:v>
                </c:pt>
                <c:pt idx="4">
                  <c:v>1</c:v>
                </c:pt>
                <c:pt idx="5">
                  <c:v>0</c:v>
                </c:pt>
                <c:pt idx="6">
                  <c:v>0</c:v>
                </c:pt>
                <c:pt idx="7">
                  <c:v>0.5</c:v>
                </c:pt>
                <c:pt idx="8">
                  <c:v>0</c:v>
                </c:pt>
                <c:pt idx="9">
                  <c:v>0.5</c:v>
                </c:pt>
                <c:pt idx="10">
                  <c:v>1</c:v>
                </c:pt>
                <c:pt idx="11">
                  <c:v>1.5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10</c:v>
                </c:pt>
                <c:pt idx="1">
                  <c:v>16</c:v>
                </c:pt>
                <c:pt idx="2">
                  <c:v>6</c:v>
                </c:pt>
                <c:pt idx="3">
                  <c:v>11</c:v>
                </c:pt>
                <c:pt idx="4">
                  <c:v>59</c:v>
                </c:pt>
                <c:pt idx="5">
                  <c:v>46</c:v>
                </c:pt>
                <c:pt idx="6">
                  <c:v>33</c:v>
                </c:pt>
                <c:pt idx="7">
                  <c:v>28</c:v>
                </c:pt>
                <c:pt idx="8">
                  <c:v>17</c:v>
                </c:pt>
                <c:pt idx="9">
                  <c:v>10</c:v>
                </c:pt>
                <c:pt idx="10">
                  <c:v>21</c:v>
                </c:pt>
                <c:pt idx="11">
                  <c:v>48</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7.0000000000000007E-2</c:v>
                </c:pt>
                <c:pt idx="1">
                  <c:v>0.16499999999999998</c:v>
                </c:pt>
                <c:pt idx="2">
                  <c:v>0.71500000000000008</c:v>
                </c:pt>
                <c:pt idx="3">
                  <c:v>0.44</c:v>
                </c:pt>
                <c:pt idx="4">
                  <c:v>0.875</c:v>
                </c:pt>
                <c:pt idx="5">
                  <c:v>0.18</c:v>
                </c:pt>
                <c:pt idx="6">
                  <c:v>7.4999999999999997E-2</c:v>
                </c:pt>
                <c:pt idx="7">
                  <c:v>0.48000000000000004</c:v>
                </c:pt>
                <c:pt idx="8">
                  <c:v>0.33499999999999996</c:v>
                </c:pt>
                <c:pt idx="9">
                  <c:v>0.52499999999999991</c:v>
                </c:pt>
                <c:pt idx="10">
                  <c:v>1.21</c:v>
                </c:pt>
                <c:pt idx="11">
                  <c:v>1.47</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c:v>
                </c:pt>
                <c:pt idx="1">
                  <c:v>2</c:v>
                </c:pt>
                <c:pt idx="2">
                  <c:v>2</c:v>
                </c:pt>
                <c:pt idx="3">
                  <c:v>2</c:v>
                </c:pt>
                <c:pt idx="4">
                  <c:v>13</c:v>
                </c:pt>
                <c:pt idx="5">
                  <c:v>1</c:v>
                </c:pt>
                <c:pt idx="6">
                  <c:v>1</c:v>
                </c:pt>
                <c:pt idx="7">
                  <c:v>2</c:v>
                </c:pt>
                <c:pt idx="8">
                  <c:v>2</c:v>
                </c:pt>
                <c:pt idx="9">
                  <c:v>2</c:v>
                </c:pt>
                <c:pt idx="10">
                  <c:v>3</c:v>
                </c:pt>
                <c:pt idx="11">
                  <c:v>6</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4.5</c:v>
                </c:pt>
                <c:pt idx="1">
                  <c:v>4</c:v>
                </c:pt>
                <c:pt idx="2">
                  <c:v>4</c:v>
                </c:pt>
                <c:pt idx="3">
                  <c:v>3</c:v>
                </c:pt>
                <c:pt idx="4">
                  <c:v>4</c:v>
                </c:pt>
                <c:pt idx="5">
                  <c:v>5</c:v>
                </c:pt>
                <c:pt idx="6">
                  <c:v>4.5</c:v>
                </c:pt>
                <c:pt idx="7">
                  <c:v>3.5</c:v>
                </c:pt>
                <c:pt idx="8">
                  <c:v>3.5</c:v>
                </c:pt>
                <c:pt idx="9">
                  <c:v>3.5</c:v>
                </c:pt>
                <c:pt idx="10">
                  <c:v>4.5</c:v>
                </c:pt>
                <c:pt idx="11">
                  <c:v>7.5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16</c:v>
                </c:pt>
                <c:pt idx="1">
                  <c:v>12</c:v>
                </c:pt>
                <c:pt idx="2">
                  <c:v>10</c:v>
                </c:pt>
                <c:pt idx="3">
                  <c:v>8</c:v>
                </c:pt>
                <c:pt idx="4">
                  <c:v>18</c:v>
                </c:pt>
                <c:pt idx="5">
                  <c:v>26</c:v>
                </c:pt>
                <c:pt idx="6">
                  <c:v>16</c:v>
                </c:pt>
                <c:pt idx="7">
                  <c:v>19</c:v>
                </c:pt>
                <c:pt idx="8">
                  <c:v>10</c:v>
                </c:pt>
                <c:pt idx="9">
                  <c:v>10</c:v>
                </c:pt>
                <c:pt idx="10">
                  <c:v>17</c:v>
                </c:pt>
                <c:pt idx="11">
                  <c:v>16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4.1899999999999995</c:v>
                </c:pt>
                <c:pt idx="1">
                  <c:v>4.3849999999999998</c:v>
                </c:pt>
                <c:pt idx="2">
                  <c:v>4.42</c:v>
                </c:pt>
                <c:pt idx="3">
                  <c:v>3.14</c:v>
                </c:pt>
                <c:pt idx="4">
                  <c:v>4.07</c:v>
                </c:pt>
                <c:pt idx="5">
                  <c:v>5.3149999999999995</c:v>
                </c:pt>
                <c:pt idx="6">
                  <c:v>4.38</c:v>
                </c:pt>
                <c:pt idx="7">
                  <c:v>3.2450000000000001</c:v>
                </c:pt>
                <c:pt idx="8">
                  <c:v>3.4699999999999998</c:v>
                </c:pt>
                <c:pt idx="9">
                  <c:v>3.585</c:v>
                </c:pt>
                <c:pt idx="10">
                  <c:v>4.7650000000000006</c:v>
                </c:pt>
                <c:pt idx="11">
                  <c:v>7.26</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6</c:v>
                </c:pt>
                <c:pt idx="1">
                  <c:v>7</c:v>
                </c:pt>
                <c:pt idx="2">
                  <c:v>7</c:v>
                </c:pt>
                <c:pt idx="3">
                  <c:v>5</c:v>
                </c:pt>
                <c:pt idx="4">
                  <c:v>8</c:v>
                </c:pt>
                <c:pt idx="5">
                  <c:v>8</c:v>
                </c:pt>
                <c:pt idx="6">
                  <c:v>7</c:v>
                </c:pt>
                <c:pt idx="7">
                  <c:v>5</c:v>
                </c:pt>
                <c:pt idx="8">
                  <c:v>5</c:v>
                </c:pt>
                <c:pt idx="9">
                  <c:v>5</c:v>
                </c:pt>
                <c:pt idx="10">
                  <c:v>7</c:v>
                </c:pt>
                <c:pt idx="11">
                  <c:v>9</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c:v>
                </c:pt>
                <c:pt idx="1">
                  <c:v>0</c:v>
                </c:pt>
                <c:pt idx="2">
                  <c:v>0</c:v>
                </c:pt>
                <c:pt idx="3">
                  <c:v>0</c:v>
                </c:pt>
                <c:pt idx="4">
                  <c:v>0</c:v>
                </c:pt>
                <c:pt idx="5">
                  <c:v>0</c:v>
                </c:pt>
                <c:pt idx="6">
                  <c:v>0</c:v>
                </c:pt>
                <c:pt idx="7">
                  <c:v>0.5</c:v>
                </c:pt>
                <c:pt idx="8">
                  <c:v>0</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2</c:v>
                </c:pt>
                <c:pt idx="1">
                  <c:v>3</c:v>
                </c:pt>
                <c:pt idx="2">
                  <c:v>2</c:v>
                </c:pt>
                <c:pt idx="3">
                  <c:v>3</c:v>
                </c:pt>
                <c:pt idx="4">
                  <c:v>4</c:v>
                </c:pt>
                <c:pt idx="5">
                  <c:v>6</c:v>
                </c:pt>
                <c:pt idx="6">
                  <c:v>1</c:v>
                </c:pt>
                <c:pt idx="7">
                  <c:v>5</c:v>
                </c:pt>
                <c:pt idx="8">
                  <c:v>2</c:v>
                </c:pt>
                <c:pt idx="9">
                  <c:v>3</c:v>
                </c:pt>
                <c:pt idx="10">
                  <c:v>2</c:v>
                </c:pt>
                <c:pt idx="11">
                  <c:v>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0.30000000000000004</c:v>
                </c:pt>
                <c:pt idx="1">
                  <c:v>0.31</c:v>
                </c:pt>
                <c:pt idx="2">
                  <c:v>0.29000000000000004</c:v>
                </c:pt>
                <c:pt idx="3">
                  <c:v>0.33</c:v>
                </c:pt>
                <c:pt idx="4">
                  <c:v>0.35</c:v>
                </c:pt>
                <c:pt idx="5">
                  <c:v>0.35</c:v>
                </c:pt>
                <c:pt idx="6">
                  <c:v>0.36499999999999999</c:v>
                </c:pt>
                <c:pt idx="7">
                  <c:v>0.41000000000000003</c:v>
                </c:pt>
                <c:pt idx="8">
                  <c:v>0.28999999999999998</c:v>
                </c:pt>
                <c:pt idx="9">
                  <c:v>0.34499999999999997</c:v>
                </c:pt>
                <c:pt idx="10">
                  <c:v>0.27500000000000002</c:v>
                </c:pt>
                <c:pt idx="11">
                  <c:v>0.28999999999999998</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c:v>
                </c:pt>
                <c:pt idx="1">
                  <c:v>1</c:v>
                </c:pt>
                <c:pt idx="2">
                  <c:v>0</c:v>
                </c:pt>
                <c:pt idx="3">
                  <c:v>1</c:v>
                </c:pt>
                <c:pt idx="4">
                  <c:v>1</c:v>
                </c:pt>
                <c:pt idx="5">
                  <c:v>0</c:v>
                </c:pt>
                <c:pt idx="6">
                  <c:v>1</c:v>
                </c:pt>
                <c:pt idx="7">
                  <c:v>2</c:v>
                </c:pt>
                <c:pt idx="8">
                  <c:v>0</c:v>
                </c:pt>
                <c:pt idx="9">
                  <c:v>0</c:v>
                </c:pt>
                <c:pt idx="10">
                  <c:v>0</c:v>
                </c:pt>
                <c:pt idx="11">
                  <c:v>0</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3.5</c:v>
                </c:pt>
                <c:pt idx="1">
                  <c:v>2.5</c:v>
                </c:pt>
                <c:pt idx="2">
                  <c:v>2</c:v>
                </c:pt>
                <c:pt idx="3">
                  <c:v>0.5</c:v>
                </c:pt>
                <c:pt idx="4">
                  <c:v>1</c:v>
                </c:pt>
                <c:pt idx="5">
                  <c:v>1</c:v>
                </c:pt>
                <c:pt idx="6">
                  <c:v>1.5</c:v>
                </c:pt>
                <c:pt idx="7">
                  <c:v>1.5</c:v>
                </c:pt>
                <c:pt idx="8">
                  <c:v>1</c:v>
                </c:pt>
                <c:pt idx="9">
                  <c:v>1</c:v>
                </c:pt>
                <c:pt idx="10">
                  <c:v>1.5</c:v>
                </c:pt>
                <c:pt idx="11">
                  <c:v>1</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11</c:v>
                </c:pt>
                <c:pt idx="1">
                  <c:v>6</c:v>
                </c:pt>
                <c:pt idx="2">
                  <c:v>14</c:v>
                </c:pt>
                <c:pt idx="3">
                  <c:v>3</c:v>
                </c:pt>
                <c:pt idx="4">
                  <c:v>7</c:v>
                </c:pt>
                <c:pt idx="5">
                  <c:v>66</c:v>
                </c:pt>
                <c:pt idx="6">
                  <c:v>6</c:v>
                </c:pt>
                <c:pt idx="7">
                  <c:v>8</c:v>
                </c:pt>
                <c:pt idx="8">
                  <c:v>6</c:v>
                </c:pt>
                <c:pt idx="9">
                  <c:v>5</c:v>
                </c:pt>
                <c:pt idx="10">
                  <c:v>11</c:v>
                </c:pt>
                <c:pt idx="11">
                  <c:v>16</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3.5750000000000002</c:v>
                </c:pt>
                <c:pt idx="1">
                  <c:v>2.4550000000000001</c:v>
                </c:pt>
                <c:pt idx="2">
                  <c:v>1.77</c:v>
                </c:pt>
                <c:pt idx="3">
                  <c:v>0.61</c:v>
                </c:pt>
                <c:pt idx="4">
                  <c:v>0.81499999999999995</c:v>
                </c:pt>
                <c:pt idx="5">
                  <c:v>1.095</c:v>
                </c:pt>
                <c:pt idx="6">
                  <c:v>1.63</c:v>
                </c:pt>
                <c:pt idx="7">
                  <c:v>1.66</c:v>
                </c:pt>
                <c:pt idx="8">
                  <c:v>1.3149999999999999</c:v>
                </c:pt>
                <c:pt idx="9">
                  <c:v>1.3399999999999999</c:v>
                </c:pt>
                <c:pt idx="10">
                  <c:v>1.41</c:v>
                </c:pt>
                <c:pt idx="11">
                  <c:v>1.4300000000000002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7</c:v>
                </c:pt>
                <c:pt idx="1">
                  <c:v>5</c:v>
                </c:pt>
                <c:pt idx="2">
                  <c:v>6</c:v>
                </c:pt>
                <c:pt idx="3">
                  <c:v>1</c:v>
                </c:pt>
                <c:pt idx="4">
                  <c:v>2</c:v>
                </c:pt>
                <c:pt idx="5">
                  <c:v>2</c:v>
                </c:pt>
                <c:pt idx="6">
                  <c:v>3</c:v>
                </c:pt>
                <c:pt idx="7">
                  <c:v>3</c:v>
                </c:pt>
                <c:pt idx="8">
                  <c:v>2</c:v>
                </c:pt>
                <c:pt idx="9">
                  <c:v>2</c:v>
                </c:pt>
                <c:pt idx="10">
                  <c:v>4</c:v>
                </c:pt>
                <c:pt idx="11">
                  <c:v>3</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c:v>
                </c:pt>
                <c:pt idx="1">
                  <c:v>0</c:v>
                </c:pt>
                <c:pt idx="2">
                  <c:v>0</c:v>
                </c:pt>
                <c:pt idx="3">
                  <c:v>1</c:v>
                </c:pt>
                <c:pt idx="4">
                  <c:v>0</c:v>
                </c:pt>
                <c:pt idx="5">
                  <c:v>0</c:v>
                </c:pt>
                <c:pt idx="6">
                  <c:v>0</c:v>
                </c:pt>
                <c:pt idx="7">
                  <c:v>0.5</c:v>
                </c:pt>
                <c:pt idx="8">
                  <c:v>0</c:v>
                </c:pt>
                <c:pt idx="9">
                  <c:v>0</c:v>
                </c:pt>
                <c:pt idx="10">
                  <c:v>0</c:v>
                </c:pt>
                <c:pt idx="11">
                  <c:v>0</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4</c:v>
                </c:pt>
                <c:pt idx="1">
                  <c:v>4</c:v>
                </c:pt>
                <c:pt idx="2">
                  <c:v>3</c:v>
                </c:pt>
                <c:pt idx="3">
                  <c:v>13</c:v>
                </c:pt>
                <c:pt idx="4">
                  <c:v>1</c:v>
                </c:pt>
                <c:pt idx="5">
                  <c:v>1</c:v>
                </c:pt>
                <c:pt idx="6">
                  <c:v>1</c:v>
                </c:pt>
                <c:pt idx="7">
                  <c:v>19</c:v>
                </c:pt>
                <c:pt idx="8">
                  <c:v>2</c:v>
                </c:pt>
                <c:pt idx="9">
                  <c:v>2</c:v>
                </c:pt>
                <c:pt idx="10">
                  <c:v>1</c:v>
                </c:pt>
                <c:pt idx="11">
                  <c:v>1</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0.04</c:v>
                </c:pt>
                <c:pt idx="1">
                  <c:v>7.4999999999999997E-2</c:v>
                </c:pt>
                <c:pt idx="2">
                  <c:v>2.5000000000000001E-2</c:v>
                </c:pt>
                <c:pt idx="3">
                  <c:v>0.73499999999999999</c:v>
                </c:pt>
                <c:pt idx="4">
                  <c:v>0.27500000000000002</c:v>
                </c:pt>
                <c:pt idx="5">
                  <c:v>0.14000000000000001</c:v>
                </c:pt>
                <c:pt idx="6">
                  <c:v>4.4999999999999998E-2</c:v>
                </c:pt>
                <c:pt idx="7">
                  <c:v>0.47499999999999998</c:v>
                </c:pt>
                <c:pt idx="8">
                  <c:v>9.0000000000000011E-2</c:v>
                </c:pt>
                <c:pt idx="9">
                  <c:v>0.125</c:v>
                </c:pt>
                <c:pt idx="10">
                  <c:v>0.06</c:v>
                </c:pt>
                <c:pt idx="11">
                  <c:v>0.08</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c:v>
                </c:pt>
                <c:pt idx="1">
                  <c:v>1</c:v>
                </c:pt>
                <c:pt idx="2">
                  <c:v>0</c:v>
                </c:pt>
                <c:pt idx="3">
                  <c:v>7</c:v>
                </c:pt>
                <c:pt idx="4">
                  <c:v>1</c:v>
                </c:pt>
                <c:pt idx="5">
                  <c:v>0</c:v>
                </c:pt>
                <c:pt idx="6">
                  <c:v>1</c:v>
                </c:pt>
                <c:pt idx="7">
                  <c:v>1</c:v>
                </c:pt>
                <c:pt idx="8">
                  <c:v>0</c:v>
                </c:pt>
                <c:pt idx="9">
                  <c:v>0</c:v>
                </c:pt>
                <c:pt idx="10">
                  <c:v>0</c:v>
                </c:pt>
                <c:pt idx="11">
                  <c:v>0</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9</c:v>
                </c:pt>
                <c:pt idx="1">
                  <c:v>9</c:v>
                </c:pt>
                <c:pt idx="2">
                  <c:v>10</c:v>
                </c:pt>
                <c:pt idx="3">
                  <c:v>9</c:v>
                </c:pt>
                <c:pt idx="4">
                  <c:v>15</c:v>
                </c:pt>
                <c:pt idx="5">
                  <c:v>7</c:v>
                </c:pt>
                <c:pt idx="6">
                  <c:v>7</c:v>
                </c:pt>
                <c:pt idx="7">
                  <c:v>8</c:v>
                </c:pt>
                <c:pt idx="8">
                  <c:v>6</c:v>
                </c:pt>
                <c:pt idx="9">
                  <c:v>10</c:v>
                </c:pt>
                <c:pt idx="10">
                  <c:v>16</c:v>
                </c:pt>
                <c:pt idx="11">
                  <c:v>14</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126</c:v>
                </c:pt>
                <c:pt idx="1">
                  <c:v>450</c:v>
                </c:pt>
                <c:pt idx="2">
                  <c:v>219</c:v>
                </c:pt>
                <c:pt idx="3">
                  <c:v>485</c:v>
                </c:pt>
                <c:pt idx="4">
                  <c:v>347</c:v>
                </c:pt>
                <c:pt idx="5">
                  <c:v>675</c:v>
                </c:pt>
                <c:pt idx="6">
                  <c:v>342</c:v>
                </c:pt>
                <c:pt idx="7">
                  <c:v>252</c:v>
                </c:pt>
                <c:pt idx="8">
                  <c:v>291</c:v>
                </c:pt>
                <c:pt idx="9">
                  <c:v>457</c:v>
                </c:pt>
                <c:pt idx="10">
                  <c:v>223</c:v>
                </c:pt>
                <c:pt idx="11">
                  <c:v>342</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2.2599999999999998</c:v>
                </c:pt>
                <c:pt idx="1">
                  <c:v>2.9249999999999998</c:v>
                </c:pt>
                <c:pt idx="2">
                  <c:v>1.19</c:v>
                </c:pt>
                <c:pt idx="3">
                  <c:v>3.0949999999999998</c:v>
                </c:pt>
                <c:pt idx="4">
                  <c:v>2.7150000000000003</c:v>
                </c:pt>
                <c:pt idx="5">
                  <c:v>2.21</c:v>
                </c:pt>
                <c:pt idx="6">
                  <c:v>1.81</c:v>
                </c:pt>
                <c:pt idx="7">
                  <c:v>2.11</c:v>
                </c:pt>
                <c:pt idx="8">
                  <c:v>1.8599999999999999</c:v>
                </c:pt>
                <c:pt idx="9">
                  <c:v>2.02</c:v>
                </c:pt>
                <c:pt idx="10">
                  <c:v>2.8250000000000002</c:v>
                </c:pt>
                <c:pt idx="11">
                  <c:v>3.1349999999999998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4</c:v>
                </c:pt>
                <c:pt idx="1">
                  <c:v>7</c:v>
                </c:pt>
                <c:pt idx="2">
                  <c:v>5</c:v>
                </c:pt>
                <c:pt idx="3">
                  <c:v>7</c:v>
                </c:pt>
                <c:pt idx="4">
                  <c:v>7</c:v>
                </c:pt>
                <c:pt idx="5">
                  <c:v>5</c:v>
                </c:pt>
                <c:pt idx="6">
                  <c:v>4</c:v>
                </c:pt>
                <c:pt idx="7">
                  <c:v>5</c:v>
                </c:pt>
                <c:pt idx="8">
                  <c:v>5</c:v>
                </c:pt>
                <c:pt idx="9">
                  <c:v>5</c:v>
                </c:pt>
                <c:pt idx="10">
                  <c:v>5</c:v>
                </c:pt>
                <c:pt idx="11">
                  <c:v>6</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444500</xdr:colOff>
          <xdr:row>8</xdr:row>
          <xdr:rowOff>114300</xdr:rowOff>
        </xdr:from>
        <xdr:to>
          <xdr:col>15</xdr:col>
          <xdr:colOff>292100</xdr:colOff>
          <xdr:row>11</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5</xdr:row>
          <xdr:rowOff>107950</xdr:rowOff>
        </xdr:from>
        <xdr:to>
          <xdr:col>15</xdr:col>
          <xdr:colOff>298450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7</xdr:col>
      <xdr:colOff>44450</xdr:colOff>
      <xdr:row>6</xdr:row>
      <xdr:rowOff>71572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24100" y="0"/>
          <a:ext cx="2660650" cy="1252672"/>
        </a:xfrm>
        <a:prstGeom prst="rect">
          <a:avLst/>
        </a:prstGeom>
      </xdr:spPr>
    </xdr:pic>
    <xdr:clientData/>
  </xdr:twoCellAnchor>
  <xdr:twoCellAnchor editAs="oneCell">
    <xdr:from>
      <xdr:col>1</xdr:col>
      <xdr:colOff>0</xdr:colOff>
      <xdr:row>7</xdr:row>
      <xdr:rowOff>0</xdr:rowOff>
    </xdr:from>
    <xdr:to>
      <xdr:col>9</xdr:col>
      <xdr:colOff>34269</xdr:colOff>
      <xdr:row>24</xdr:row>
      <xdr:rowOff>56312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4050" y="1377950"/>
          <a:ext cx="5787369" cy="3402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1</xdr:row>
          <xdr:rowOff>38100</xdr:rowOff>
        </xdr:from>
        <xdr:to>
          <xdr:col>8</xdr:col>
          <xdr:colOff>368300</xdr:colOff>
          <xdr:row>8</xdr:row>
          <xdr:rowOff>273050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Ferrybridge%202%20Annual%20Performance%20Report%202022%20New%20EA%20template%20-%20Copy.xlsm?5A00FD9F" TargetMode="External"/><Relationship Id="rId1" Type="http://schemas.openxmlformats.org/officeDocument/2006/relationships/externalLinkPath" Target="file:///\\5A00FD9F\Ferrybridge%202%20Annual%20Performance%20Report%202022%20New%20EA%20template%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Contents"/>
      <sheetName val="Facility Info"/>
      <sheetName val="Operational Data"/>
      <sheetName val="Operational Summary"/>
      <sheetName val="Perf. Form 1"/>
      <sheetName val="Energy Form 1"/>
      <sheetName val="Permit Compliance"/>
      <sheetName val="Improvements"/>
      <sheetName val="Public Liasion"/>
      <sheetName val="CO2 N20"/>
      <sheetName val="Residue Quality "/>
      <sheetName val="Water"/>
      <sheetName val="Air (periodic)"/>
      <sheetName val="Air (CEMS)"/>
      <sheetName val="NOx"/>
      <sheetName val="SO2"/>
      <sheetName val="HCl"/>
      <sheetName val="TOC"/>
      <sheetName val="Particulates"/>
      <sheetName val="NH3"/>
      <sheetName val="CO 95% 10 min"/>
    </sheetNames>
    <sheetDataSet>
      <sheetData sheetId="0"/>
      <sheetData sheetId="1"/>
      <sheetData sheetId="2"/>
      <sheetData sheetId="3">
        <row r="66">
          <cell r="G66">
            <v>68161.799999999988</v>
          </cell>
        </row>
        <row r="67">
          <cell r="G67">
            <v>46368.783000000003</v>
          </cell>
        </row>
        <row r="68">
          <cell r="G68">
            <v>424162.73899999994</v>
          </cell>
        </row>
        <row r="70">
          <cell r="G70">
            <v>282590.11</v>
          </cell>
        </row>
        <row r="71">
          <cell r="G71">
            <v>11840431</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ohn.warren@enfinium.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E53" sqref="E53"/>
    </sheetView>
  </sheetViews>
  <sheetFormatPr defaultColWidth="9.453125" defaultRowHeight="15.5" x14ac:dyDescent="0.35"/>
  <cols>
    <col min="1" max="1" width="9.453125" style="2" customWidth="1"/>
    <col min="2" max="2" width="14.54296875" style="2" bestFit="1" customWidth="1"/>
    <col min="3" max="3" width="11.7265625" style="2" bestFit="1" customWidth="1"/>
    <col min="4" max="9" width="9.453125" style="2"/>
    <col min="10" max="10" width="11.54296875" style="2" customWidth="1"/>
    <col min="11" max="14" width="9.453125" style="2"/>
    <col min="15" max="15" width="9.453125" style="2" customWidth="1"/>
    <col min="16" max="16384" width="9.453125" style="2"/>
  </cols>
  <sheetData>
    <row r="1" spans="2:16" x14ac:dyDescent="0.35">
      <c r="B1" s="84"/>
      <c r="C1" s="84"/>
      <c r="D1" s="230" t="s">
        <v>0</v>
      </c>
      <c r="E1" s="230"/>
      <c r="F1" s="230"/>
      <c r="G1" s="230"/>
      <c r="H1" s="84"/>
      <c r="I1" s="84"/>
      <c r="J1" s="84"/>
      <c r="K1" s="84"/>
      <c r="L1" s="84"/>
      <c r="M1" s="84"/>
      <c r="N1" s="84"/>
      <c r="O1" s="84"/>
      <c r="P1" s="84"/>
    </row>
    <row r="2" spans="2:16" x14ac:dyDescent="0.35">
      <c r="B2" s="84"/>
      <c r="C2" s="84"/>
      <c r="D2" s="230"/>
      <c r="E2" s="230"/>
      <c r="F2" s="230"/>
      <c r="G2" s="230"/>
      <c r="H2" s="84"/>
      <c r="I2" s="84"/>
      <c r="J2" s="84"/>
      <c r="K2" s="84"/>
      <c r="L2" s="84"/>
      <c r="M2" s="84"/>
      <c r="N2" s="84" t="s">
        <v>1</v>
      </c>
      <c r="O2" s="84"/>
      <c r="P2" s="142"/>
    </row>
    <row r="3" spans="2:16" x14ac:dyDescent="0.35">
      <c r="B3" s="84"/>
      <c r="C3" s="84"/>
      <c r="D3" s="230"/>
      <c r="E3" s="230"/>
      <c r="F3" s="230"/>
      <c r="G3" s="230"/>
      <c r="H3" s="84"/>
      <c r="I3" s="84"/>
      <c r="J3" s="84"/>
      <c r="K3" s="84"/>
      <c r="L3" s="84"/>
      <c r="M3" s="84"/>
      <c r="N3" s="142"/>
      <c r="O3" s="84"/>
      <c r="P3" s="84"/>
    </row>
    <row r="4" spans="2:16" x14ac:dyDescent="0.35">
      <c r="B4" s="84"/>
      <c r="C4" s="84"/>
      <c r="D4" s="230"/>
      <c r="E4" s="230"/>
      <c r="F4" s="230"/>
      <c r="G4" s="230"/>
      <c r="H4" s="84"/>
      <c r="I4" s="84"/>
      <c r="J4" s="84"/>
      <c r="K4" s="84"/>
      <c r="L4" s="84"/>
      <c r="M4" s="84"/>
      <c r="N4" s="84"/>
      <c r="O4" s="84"/>
      <c r="P4" s="84"/>
    </row>
    <row r="5" spans="2:16" x14ac:dyDescent="0.35">
      <c r="B5" s="84"/>
      <c r="C5" s="84"/>
      <c r="D5" s="230"/>
      <c r="E5" s="230"/>
      <c r="F5" s="230"/>
      <c r="G5" s="230"/>
      <c r="H5" s="84"/>
      <c r="I5" s="84"/>
      <c r="J5" s="84"/>
      <c r="K5" s="84"/>
      <c r="L5" s="84"/>
      <c r="M5" s="84"/>
      <c r="N5" s="84"/>
      <c r="O5" s="84"/>
      <c r="P5" s="84"/>
    </row>
    <row r="6" spans="2:16" x14ac:dyDescent="0.35">
      <c r="B6" s="84"/>
      <c r="C6" s="84"/>
      <c r="D6" s="230"/>
      <c r="E6" s="230"/>
      <c r="F6" s="230"/>
      <c r="G6" s="230"/>
      <c r="H6" s="84"/>
      <c r="I6" s="84"/>
      <c r="J6" s="84"/>
      <c r="K6" s="84"/>
      <c r="L6" s="84"/>
      <c r="M6" s="84"/>
      <c r="N6" s="84"/>
      <c r="O6" s="84"/>
      <c r="P6" s="84"/>
    </row>
    <row r="8" spans="2:16" ht="15.75" customHeight="1" x14ac:dyDescent="0.35">
      <c r="B8" s="230" t="s">
        <v>2</v>
      </c>
      <c r="C8" s="230"/>
      <c r="D8" s="230"/>
      <c r="E8" s="230"/>
      <c r="F8" s="230"/>
      <c r="G8" s="230"/>
      <c r="H8" s="230"/>
      <c r="I8" s="230"/>
      <c r="J8" s="84"/>
      <c r="K8" s="84"/>
      <c r="L8" s="84"/>
      <c r="M8" s="84"/>
      <c r="N8" s="67"/>
      <c r="O8" s="84"/>
      <c r="P8" s="84"/>
    </row>
    <row r="9" spans="2:16" x14ac:dyDescent="0.35">
      <c r="B9" s="230"/>
      <c r="C9" s="230"/>
      <c r="D9" s="230"/>
      <c r="E9" s="230"/>
      <c r="F9" s="230"/>
      <c r="G9" s="230"/>
      <c r="H9" s="230"/>
      <c r="I9" s="230"/>
      <c r="J9" s="84"/>
      <c r="K9" s="84"/>
      <c r="L9" s="84"/>
      <c r="M9" s="84"/>
      <c r="N9" s="84"/>
      <c r="O9" s="84"/>
      <c r="P9" s="84"/>
    </row>
    <row r="10" spans="2:16" x14ac:dyDescent="0.35">
      <c r="B10" s="230"/>
      <c r="C10" s="230"/>
      <c r="D10" s="230"/>
      <c r="E10" s="230"/>
      <c r="F10" s="230"/>
      <c r="G10" s="230"/>
      <c r="H10" s="230"/>
      <c r="I10" s="230"/>
      <c r="J10" s="84"/>
      <c r="K10" s="84"/>
      <c r="L10" s="84"/>
      <c r="M10" s="84"/>
      <c r="N10" s="84"/>
      <c r="O10" s="84"/>
      <c r="P10" s="84"/>
    </row>
    <row r="11" spans="2:16" x14ac:dyDescent="0.35">
      <c r="B11" s="230"/>
      <c r="C11" s="230"/>
      <c r="D11" s="230"/>
      <c r="E11" s="230"/>
      <c r="F11" s="230"/>
      <c r="G11" s="230"/>
      <c r="H11" s="230"/>
      <c r="I11" s="230"/>
      <c r="J11" s="84"/>
      <c r="K11" s="84"/>
      <c r="L11" s="84"/>
      <c r="M11" s="84"/>
      <c r="N11" s="84"/>
      <c r="O11" s="84"/>
      <c r="P11" s="84"/>
    </row>
    <row r="12" spans="2:16" x14ac:dyDescent="0.35">
      <c r="B12" s="230"/>
      <c r="C12" s="230"/>
      <c r="D12" s="230"/>
      <c r="E12" s="230"/>
      <c r="F12" s="230"/>
      <c r="G12" s="230"/>
      <c r="H12" s="230"/>
      <c r="I12" s="230"/>
      <c r="J12" s="84"/>
      <c r="K12" s="84"/>
      <c r="L12" s="84"/>
      <c r="M12" s="84"/>
      <c r="N12" s="84"/>
      <c r="O12" s="84"/>
      <c r="P12" s="84"/>
    </row>
    <row r="13" spans="2:16" x14ac:dyDescent="0.35">
      <c r="B13" s="230"/>
      <c r="C13" s="230"/>
      <c r="D13" s="230"/>
      <c r="E13" s="230"/>
      <c r="F13" s="230"/>
      <c r="G13" s="230"/>
      <c r="H13" s="230"/>
      <c r="I13" s="230"/>
      <c r="J13" s="84"/>
      <c r="K13" s="84"/>
      <c r="L13" s="84"/>
      <c r="M13" s="84"/>
      <c r="N13" s="70" t="s">
        <v>3</v>
      </c>
      <c r="O13" s="68"/>
      <c r="P13" s="68"/>
    </row>
    <row r="14" spans="2:16" ht="15.65" customHeight="1" x14ac:dyDescent="0.35">
      <c r="B14" s="230"/>
      <c r="C14" s="230"/>
      <c r="D14" s="230"/>
      <c r="E14" s="230"/>
      <c r="F14" s="230"/>
      <c r="G14" s="230"/>
      <c r="H14" s="230"/>
      <c r="I14" s="230"/>
      <c r="J14" s="84"/>
      <c r="K14" s="84"/>
      <c r="L14" s="84"/>
      <c r="M14" s="84"/>
      <c r="N14" s="229" t="s">
        <v>4</v>
      </c>
      <c r="O14" s="229"/>
      <c r="P14" s="229"/>
    </row>
    <row r="15" spans="2:16" x14ac:dyDescent="0.35">
      <c r="B15" s="230"/>
      <c r="C15" s="230"/>
      <c r="D15" s="230"/>
      <c r="E15" s="230"/>
      <c r="F15" s="230"/>
      <c r="G15" s="230"/>
      <c r="H15" s="230"/>
      <c r="I15" s="230"/>
      <c r="J15" s="84"/>
      <c r="K15" s="84"/>
      <c r="L15" s="84"/>
      <c r="M15" s="84"/>
      <c r="N15" s="229"/>
      <c r="O15" s="229"/>
      <c r="P15" s="229"/>
    </row>
    <row r="16" spans="2:16" x14ac:dyDescent="0.35">
      <c r="B16" s="230"/>
      <c r="C16" s="230"/>
      <c r="D16" s="230"/>
      <c r="E16" s="230"/>
      <c r="F16" s="230"/>
      <c r="G16" s="230"/>
      <c r="H16" s="230"/>
      <c r="I16" s="230"/>
      <c r="J16" s="84"/>
      <c r="K16" s="84"/>
      <c r="L16" s="84"/>
      <c r="M16" s="84"/>
      <c r="N16" s="229"/>
      <c r="O16" s="229"/>
      <c r="P16" s="229"/>
    </row>
    <row r="17" spans="2:16" x14ac:dyDescent="0.35">
      <c r="B17" s="230"/>
      <c r="C17" s="230"/>
      <c r="D17" s="230"/>
      <c r="E17" s="230"/>
      <c r="F17" s="230"/>
      <c r="G17" s="230"/>
      <c r="H17" s="230"/>
      <c r="I17" s="230"/>
      <c r="J17" s="84"/>
      <c r="K17" s="84"/>
      <c r="L17" s="84"/>
      <c r="M17" s="84"/>
      <c r="N17" s="229"/>
      <c r="O17" s="229"/>
      <c r="P17" s="229"/>
    </row>
    <row r="18" spans="2:16" x14ac:dyDescent="0.35">
      <c r="B18" s="230"/>
      <c r="C18" s="230"/>
      <c r="D18" s="230"/>
      <c r="E18" s="230"/>
      <c r="F18" s="230"/>
      <c r="G18" s="230"/>
      <c r="H18" s="230"/>
      <c r="I18" s="230"/>
      <c r="J18" s="84"/>
      <c r="K18" s="84"/>
      <c r="L18" s="84"/>
      <c r="M18" s="84"/>
      <c r="N18" s="229"/>
      <c r="O18" s="229"/>
      <c r="P18" s="229"/>
    </row>
    <row r="19" spans="2:16" x14ac:dyDescent="0.35">
      <c r="B19" s="230"/>
      <c r="C19" s="230"/>
      <c r="D19" s="230"/>
      <c r="E19" s="230"/>
      <c r="F19" s="230"/>
      <c r="G19" s="230"/>
      <c r="H19" s="230"/>
      <c r="I19" s="230"/>
      <c r="J19" s="84"/>
      <c r="K19" s="84"/>
      <c r="L19" s="84"/>
      <c r="M19" s="84"/>
      <c r="N19" s="229"/>
      <c r="O19" s="229"/>
      <c r="P19" s="229"/>
    </row>
    <row r="20" spans="2:16" x14ac:dyDescent="0.35">
      <c r="B20" s="230"/>
      <c r="C20" s="230"/>
      <c r="D20" s="230"/>
      <c r="E20" s="230"/>
      <c r="F20" s="230"/>
      <c r="G20" s="230"/>
      <c r="H20" s="230"/>
      <c r="I20" s="230"/>
      <c r="J20" s="84"/>
      <c r="K20" s="84"/>
      <c r="L20" s="84"/>
      <c r="M20" s="84"/>
      <c r="N20" s="84"/>
      <c r="O20" s="84"/>
      <c r="P20" s="84"/>
    </row>
    <row r="21" spans="2:16" x14ac:dyDescent="0.35">
      <c r="B21" s="230"/>
      <c r="C21" s="230"/>
      <c r="D21" s="230"/>
      <c r="E21" s="230"/>
      <c r="F21" s="230"/>
      <c r="G21" s="230"/>
      <c r="H21" s="230"/>
      <c r="I21" s="230"/>
      <c r="J21" s="84"/>
      <c r="K21" s="84"/>
      <c r="L21" s="84"/>
      <c r="M21" s="84"/>
      <c r="N21" s="84"/>
      <c r="O21" s="84"/>
      <c r="P21" s="84"/>
    </row>
    <row r="22" spans="2:16" x14ac:dyDescent="0.35">
      <c r="B22" s="230"/>
      <c r="C22" s="230"/>
      <c r="D22" s="230"/>
      <c r="E22" s="230"/>
      <c r="F22" s="230"/>
      <c r="G22" s="230"/>
      <c r="H22" s="230"/>
      <c r="I22" s="230"/>
      <c r="J22" s="84"/>
      <c r="K22" s="84"/>
      <c r="L22" s="84"/>
      <c r="M22" s="84"/>
      <c r="N22" s="84"/>
      <c r="O22" s="84"/>
      <c r="P22" s="84"/>
    </row>
    <row r="23" spans="2:16" x14ac:dyDescent="0.35">
      <c r="B23" s="230"/>
      <c r="C23" s="230"/>
      <c r="D23" s="230"/>
      <c r="E23" s="230"/>
      <c r="F23" s="230"/>
      <c r="G23" s="230"/>
      <c r="H23" s="230"/>
      <c r="I23" s="230"/>
      <c r="J23" s="84"/>
      <c r="K23" s="84"/>
      <c r="L23" s="84"/>
      <c r="M23" s="84"/>
      <c r="N23" s="84"/>
      <c r="O23" s="84"/>
      <c r="P23" s="84"/>
    </row>
    <row r="24" spans="2:16" x14ac:dyDescent="0.35">
      <c r="B24" s="230"/>
      <c r="C24" s="230"/>
      <c r="D24" s="230"/>
      <c r="E24" s="230"/>
      <c r="F24" s="230"/>
      <c r="G24" s="230"/>
      <c r="H24" s="230"/>
      <c r="I24" s="230"/>
      <c r="J24" s="84"/>
      <c r="K24" s="84"/>
      <c r="L24" s="84"/>
      <c r="M24" s="84"/>
      <c r="N24" s="84"/>
      <c r="O24" s="84"/>
      <c r="P24" s="84"/>
    </row>
    <row r="29" spans="2:16" ht="18" x14ac:dyDescent="0.4">
      <c r="B29" s="227" t="s">
        <v>5</v>
      </c>
      <c r="C29" s="227"/>
      <c r="D29" s="227"/>
      <c r="E29" s="227"/>
      <c r="F29" s="227"/>
      <c r="G29" s="227"/>
      <c r="H29" s="227"/>
      <c r="I29" s="227"/>
      <c r="J29" s="84"/>
      <c r="K29" s="84"/>
      <c r="L29" s="84"/>
      <c r="M29" s="84"/>
      <c r="N29" s="84"/>
      <c r="O29" s="84"/>
      <c r="P29" s="84"/>
    </row>
    <row r="30" spans="2:16" ht="18" x14ac:dyDescent="0.4">
      <c r="B30" s="84"/>
      <c r="C30" s="7"/>
      <c r="D30" s="8"/>
      <c r="E30" s="8"/>
      <c r="F30" s="8"/>
      <c r="G30" s="8"/>
      <c r="H30" s="8"/>
      <c r="I30" s="8"/>
      <c r="J30" s="84"/>
      <c r="K30" s="84"/>
      <c r="L30" s="84"/>
      <c r="M30" s="84"/>
      <c r="N30" s="84"/>
      <c r="O30" s="84"/>
      <c r="P30" s="84"/>
    </row>
    <row r="31" spans="2:16" ht="18" x14ac:dyDescent="0.4">
      <c r="B31" s="227" t="s">
        <v>6</v>
      </c>
      <c r="C31" s="227"/>
      <c r="D31" s="227"/>
      <c r="E31" s="227"/>
      <c r="F31" s="227"/>
      <c r="G31" s="227"/>
      <c r="H31" s="227"/>
      <c r="I31" s="227"/>
      <c r="J31" s="84"/>
      <c r="K31" s="84"/>
      <c r="L31" s="84"/>
      <c r="M31" s="84"/>
      <c r="N31" s="84"/>
      <c r="O31" s="84"/>
      <c r="P31" s="84"/>
    </row>
    <row r="32" spans="2:16" ht="18" x14ac:dyDescent="0.4">
      <c r="B32" s="84"/>
      <c r="C32" s="7"/>
      <c r="D32" s="8"/>
      <c r="E32" s="8"/>
      <c r="F32" s="8"/>
      <c r="G32" s="8"/>
      <c r="H32" s="8"/>
      <c r="I32" s="8"/>
      <c r="J32" s="84"/>
      <c r="K32" s="84"/>
      <c r="L32" s="84"/>
      <c r="M32" s="84"/>
      <c r="N32" s="84"/>
      <c r="O32" s="84"/>
      <c r="P32" s="84"/>
    </row>
    <row r="33" spans="2:9" ht="18" x14ac:dyDescent="0.4">
      <c r="B33" s="227" t="s">
        <v>7</v>
      </c>
      <c r="C33" s="227"/>
      <c r="D33" s="227"/>
      <c r="E33" s="227"/>
      <c r="F33" s="227"/>
      <c r="G33" s="227"/>
      <c r="H33" s="227"/>
      <c r="I33" s="227"/>
    </row>
    <row r="34" spans="2:9" ht="18" x14ac:dyDescent="0.4">
      <c r="B34" s="84"/>
      <c r="C34" s="7"/>
      <c r="D34" s="8"/>
      <c r="E34" s="8"/>
      <c r="F34" s="8"/>
      <c r="G34" s="8"/>
      <c r="H34" s="8"/>
      <c r="I34" s="8"/>
    </row>
    <row r="35" spans="2:9" ht="18" x14ac:dyDescent="0.4">
      <c r="B35" s="227"/>
      <c r="C35" s="227"/>
      <c r="D35" s="227"/>
      <c r="E35" s="227"/>
      <c r="F35" s="227"/>
      <c r="G35" s="227"/>
      <c r="H35" s="227"/>
      <c r="I35" s="227"/>
    </row>
    <row r="37" spans="2:9" ht="18" x14ac:dyDescent="0.4">
      <c r="B37" s="227" t="s">
        <v>8</v>
      </c>
      <c r="C37" s="227"/>
      <c r="D37" s="227"/>
      <c r="E37" s="227"/>
      <c r="F37" s="227"/>
      <c r="G37" s="227"/>
      <c r="H37" s="227"/>
      <c r="I37" s="227"/>
    </row>
    <row r="39" spans="2:9" x14ac:dyDescent="0.35">
      <c r="B39" s="84" t="s">
        <v>9</v>
      </c>
      <c r="C39" s="143">
        <v>2022</v>
      </c>
      <c r="D39" s="84"/>
      <c r="E39" s="84"/>
      <c r="F39" s="84"/>
      <c r="G39" s="84"/>
      <c r="H39" s="84"/>
      <c r="I39" s="84"/>
    </row>
    <row r="40" spans="2:9" ht="14.25" customHeight="1" x14ac:dyDescent="0.35">
      <c r="B40" s="84"/>
      <c r="C40" s="84"/>
      <c r="D40" s="84"/>
      <c r="E40" s="84"/>
      <c r="F40" s="84"/>
      <c r="G40" s="84"/>
      <c r="H40" s="84"/>
      <c r="I40" s="84"/>
    </row>
    <row r="41" spans="2:9" x14ac:dyDescent="0.35">
      <c r="B41" s="144" t="s">
        <v>10</v>
      </c>
      <c r="C41" s="226" t="s">
        <v>11</v>
      </c>
      <c r="D41" s="226"/>
      <c r="E41" s="226"/>
      <c r="F41" s="226"/>
      <c r="G41" s="226"/>
      <c r="H41" s="226"/>
      <c r="I41" s="226"/>
    </row>
    <row r="42" spans="2:9" x14ac:dyDescent="0.35">
      <c r="B42" s="144"/>
      <c r="C42" s="84"/>
      <c r="D42" s="84"/>
      <c r="E42" s="84"/>
      <c r="F42" s="84"/>
      <c r="G42" s="84"/>
      <c r="H42" s="84"/>
      <c r="I42" s="84"/>
    </row>
    <row r="43" spans="2:9" x14ac:dyDescent="0.35">
      <c r="B43" s="144" t="s">
        <v>12</v>
      </c>
      <c r="C43" s="226" t="s">
        <v>13</v>
      </c>
      <c r="D43" s="226"/>
      <c r="E43" s="226"/>
      <c r="F43" s="84"/>
      <c r="G43" s="84"/>
      <c r="H43" s="84"/>
      <c r="I43" s="84"/>
    </row>
    <row r="44" spans="2:9" x14ac:dyDescent="0.35">
      <c r="B44" s="144"/>
      <c r="C44" s="84"/>
      <c r="D44" s="84"/>
      <c r="E44" s="84"/>
      <c r="F44" s="84"/>
      <c r="G44" s="84"/>
      <c r="H44" s="84"/>
      <c r="I44" s="84"/>
    </row>
    <row r="45" spans="2:9" x14ac:dyDescent="0.35">
      <c r="B45" s="144" t="s">
        <v>14</v>
      </c>
      <c r="C45" s="228" t="s">
        <v>15</v>
      </c>
      <c r="D45" s="226"/>
      <c r="E45" s="226"/>
      <c r="F45" s="84"/>
      <c r="G45" s="84"/>
      <c r="H45" s="84"/>
      <c r="I45" s="84"/>
    </row>
    <row r="46" spans="2:9" x14ac:dyDescent="0.35">
      <c r="B46" s="144"/>
      <c r="C46" s="84"/>
      <c r="D46" s="84"/>
      <c r="E46" s="84"/>
      <c r="F46" s="84"/>
      <c r="G46" s="84"/>
      <c r="H46" s="84"/>
      <c r="I46" s="84"/>
    </row>
    <row r="47" spans="2:9" x14ac:dyDescent="0.35">
      <c r="B47" s="144" t="s">
        <v>16</v>
      </c>
      <c r="C47" s="226" t="s">
        <v>17</v>
      </c>
      <c r="D47" s="226"/>
      <c r="E47" s="84"/>
      <c r="F47" s="84" t="s">
        <v>18</v>
      </c>
      <c r="G47" s="226" t="s">
        <v>19</v>
      </c>
      <c r="H47" s="226"/>
      <c r="I47" s="226"/>
    </row>
    <row r="48" spans="2:9" x14ac:dyDescent="0.35">
      <c r="B48" s="144"/>
      <c r="C48" s="84"/>
      <c r="D48" s="84"/>
      <c r="E48" s="84"/>
      <c r="F48" s="84"/>
      <c r="G48" s="84"/>
      <c r="H48" s="84"/>
      <c r="I48" s="84"/>
    </row>
    <row r="49" spans="2:9" x14ac:dyDescent="0.35">
      <c r="B49" s="144" t="s">
        <v>20</v>
      </c>
      <c r="C49" s="226" t="s">
        <v>21</v>
      </c>
      <c r="D49" s="226"/>
      <c r="E49" s="84"/>
      <c r="F49" s="84" t="s">
        <v>18</v>
      </c>
      <c r="G49" s="226" t="s">
        <v>22</v>
      </c>
      <c r="H49" s="226"/>
      <c r="I49" s="226"/>
    </row>
    <row r="50" spans="2:9" x14ac:dyDescent="0.35">
      <c r="B50" s="144"/>
      <c r="C50" s="84"/>
      <c r="D50" s="84"/>
      <c r="E50" s="84"/>
      <c r="F50" s="84"/>
      <c r="G50" s="84"/>
      <c r="H50" s="84"/>
      <c r="I50" s="84"/>
    </row>
    <row r="51" spans="2:9" x14ac:dyDescent="0.35">
      <c r="B51" s="144" t="s">
        <v>23</v>
      </c>
      <c r="C51" s="143">
        <v>2</v>
      </c>
      <c r="D51" s="84"/>
      <c r="E51" s="84"/>
      <c r="F51" s="84"/>
      <c r="G51" s="84"/>
      <c r="H51" s="84"/>
      <c r="I51" s="84"/>
    </row>
    <row r="52" spans="2:9" x14ac:dyDescent="0.35">
      <c r="B52" s="144"/>
      <c r="C52" s="84"/>
      <c r="D52" s="84"/>
      <c r="E52" s="84"/>
      <c r="F52" s="84"/>
      <c r="G52" s="84"/>
      <c r="H52" s="84"/>
      <c r="I52" s="84"/>
    </row>
    <row r="53" spans="2:9" x14ac:dyDescent="0.35">
      <c r="B53" s="144" t="s">
        <v>24</v>
      </c>
      <c r="C53" s="202">
        <v>44978</v>
      </c>
      <c r="D53" s="201"/>
      <c r="E53" s="84"/>
      <c r="F53" s="84"/>
      <c r="G53" s="84"/>
      <c r="H53" s="84"/>
      <c r="I53" s="84"/>
    </row>
  </sheetData>
  <mergeCells count="15">
    <mergeCell ref="N14:P19"/>
    <mergeCell ref="B35:I35"/>
    <mergeCell ref="D1:G6"/>
    <mergeCell ref="B8:I24"/>
    <mergeCell ref="B29:I29"/>
    <mergeCell ref="B31:I31"/>
    <mergeCell ref="B33:I33"/>
    <mergeCell ref="C49:D49"/>
    <mergeCell ref="G49:I49"/>
    <mergeCell ref="B37:I37"/>
    <mergeCell ref="C41:I41"/>
    <mergeCell ref="C43:E43"/>
    <mergeCell ref="C45:E45"/>
    <mergeCell ref="C47:D47"/>
    <mergeCell ref="G47:I47"/>
  </mergeCells>
  <hyperlinks>
    <hyperlink ref="C45" r:id="rId1" xr:uid="{9F4183E8-3568-490B-A2DE-E5ED9445D8F4}"/>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444500</xdr:colOff>
                    <xdr:row>8</xdr:row>
                    <xdr:rowOff>114300</xdr:rowOff>
                  </from>
                  <to>
                    <xdr:col>15</xdr:col>
                    <xdr:colOff>292100</xdr:colOff>
                    <xdr:row>11</xdr:row>
                    <xdr:rowOff>25400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450850</xdr:colOff>
                    <xdr:row>5</xdr:row>
                    <xdr:rowOff>107950</xdr:rowOff>
                  </from>
                  <to>
                    <xdr:col>15</xdr:col>
                    <xdr:colOff>298450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55"/>
  <sheetViews>
    <sheetView tabSelected="1" topLeftCell="A31" workbookViewId="0">
      <selection activeCell="E53" sqref="E53"/>
    </sheetView>
  </sheetViews>
  <sheetFormatPr defaultColWidth="9.453125" defaultRowHeight="15.5" x14ac:dyDescent="0.35"/>
  <cols>
    <col min="1" max="1" width="9.453125" style="2" customWidth="1"/>
    <col min="2" max="2" width="14.54296875" style="2" bestFit="1" customWidth="1"/>
    <col min="3" max="3" width="11.54296875" style="2" customWidth="1"/>
    <col min="4" max="9" width="9.453125" style="2"/>
    <col min="10" max="10" width="11.54296875" style="2" customWidth="1"/>
    <col min="11" max="16384" width="9.453125" style="2"/>
  </cols>
  <sheetData>
    <row r="1" spans="1:15" x14ac:dyDescent="0.35">
      <c r="A1" s="84" t="str">
        <f>+'Cover Page'!$B$29</f>
        <v>Annual Performance Report 2022</v>
      </c>
      <c r="B1" s="84"/>
      <c r="C1" s="84"/>
      <c r="D1" s="84"/>
      <c r="E1" s="84" t="str">
        <f>+'Cover Page'!$B$33</f>
        <v>Ferrybridge 2</v>
      </c>
      <c r="F1" s="84"/>
      <c r="G1" s="84"/>
      <c r="H1" s="84"/>
      <c r="I1" s="84"/>
      <c r="J1" s="84"/>
      <c r="K1" s="84"/>
      <c r="L1" s="84"/>
      <c r="M1" s="84"/>
      <c r="N1" s="84"/>
      <c r="O1" s="84"/>
    </row>
    <row r="3" spans="1:15" x14ac:dyDescent="0.35">
      <c r="A3" s="49" t="s">
        <v>25</v>
      </c>
      <c r="B3" s="145"/>
      <c r="C3" s="145"/>
      <c r="D3" s="145"/>
      <c r="E3" s="145"/>
      <c r="F3" s="145"/>
      <c r="G3" s="145"/>
      <c r="H3" s="146"/>
      <c r="I3" s="84"/>
      <c r="J3" s="84"/>
      <c r="K3" s="70" t="s">
        <v>3</v>
      </c>
      <c r="L3" s="84"/>
      <c r="M3" s="84"/>
      <c r="N3" s="84"/>
      <c r="O3" s="84"/>
    </row>
    <row r="4" spans="1:15" x14ac:dyDescent="0.35">
      <c r="A4" s="5" t="s">
        <v>26</v>
      </c>
      <c r="B4" s="239" t="s">
        <v>27</v>
      </c>
      <c r="C4" s="239"/>
      <c r="D4" s="239"/>
      <c r="E4" s="239"/>
      <c r="F4" s="239"/>
      <c r="G4" s="239"/>
      <c r="H4" s="6" t="s">
        <v>28</v>
      </c>
      <c r="I4" s="84"/>
      <c r="J4" s="84"/>
      <c r="K4" s="68" t="s">
        <v>29</v>
      </c>
      <c r="L4" s="84"/>
      <c r="M4" s="84"/>
      <c r="N4" s="84"/>
      <c r="O4" s="84"/>
    </row>
    <row r="5" spans="1:15" ht="15.65" customHeight="1" x14ac:dyDescent="0.35">
      <c r="A5" s="4"/>
      <c r="B5" s="235" t="s">
        <v>30</v>
      </c>
      <c r="C5" s="235"/>
      <c r="D5" s="235"/>
      <c r="E5" s="235"/>
      <c r="F5" s="235"/>
      <c r="G5" s="235"/>
      <c r="H5" s="128" t="s">
        <v>498</v>
      </c>
      <c r="I5" s="84"/>
      <c r="J5" s="84"/>
      <c r="K5" s="229" t="s">
        <v>31</v>
      </c>
      <c r="L5" s="229"/>
      <c r="M5" s="229"/>
      <c r="N5" s="229"/>
      <c r="O5" s="229"/>
    </row>
    <row r="6" spans="1:15" x14ac:dyDescent="0.35">
      <c r="A6" s="4"/>
      <c r="B6" s="235" t="s">
        <v>32</v>
      </c>
      <c r="C6" s="235"/>
      <c r="D6" s="235"/>
      <c r="E6" s="235"/>
      <c r="F6" s="235"/>
      <c r="G6" s="235"/>
      <c r="H6" s="128" t="s">
        <v>499</v>
      </c>
      <c r="I6" s="84"/>
      <c r="J6" s="84"/>
      <c r="K6" s="229"/>
      <c r="L6" s="229"/>
      <c r="M6" s="229"/>
      <c r="N6" s="229"/>
      <c r="O6" s="229"/>
    </row>
    <row r="7" spans="1:15" ht="15.75" customHeight="1" x14ac:dyDescent="0.35">
      <c r="A7" s="4"/>
      <c r="B7" s="235" t="s">
        <v>33</v>
      </c>
      <c r="C7" s="235"/>
      <c r="D7" s="235"/>
      <c r="E7" s="235"/>
      <c r="F7" s="235"/>
      <c r="G7" s="235"/>
      <c r="H7" s="128" t="s">
        <v>500</v>
      </c>
      <c r="I7" s="84"/>
      <c r="J7" s="84"/>
      <c r="K7" s="229"/>
      <c r="L7" s="229"/>
      <c r="M7" s="229"/>
      <c r="N7" s="229"/>
      <c r="O7" s="229"/>
    </row>
    <row r="8" spans="1:15" x14ac:dyDescent="0.35">
      <c r="A8" s="4"/>
      <c r="B8" s="235" t="s">
        <v>34</v>
      </c>
      <c r="C8" s="235"/>
      <c r="D8" s="235"/>
      <c r="E8" s="235"/>
      <c r="F8" s="235"/>
      <c r="G8" s="235"/>
      <c r="H8" s="128" t="s">
        <v>501</v>
      </c>
      <c r="I8" s="84"/>
      <c r="J8" s="84"/>
      <c r="K8" s="229"/>
      <c r="L8" s="229"/>
      <c r="M8" s="229"/>
      <c r="N8" s="229"/>
      <c r="O8" s="229"/>
    </row>
    <row r="9" spans="1:15" x14ac:dyDescent="0.35">
      <c r="A9" s="4"/>
      <c r="B9" s="235" t="s">
        <v>35</v>
      </c>
      <c r="C9" s="235"/>
      <c r="D9" s="235"/>
      <c r="E9" s="235"/>
      <c r="F9" s="235"/>
      <c r="G9" s="235"/>
      <c r="H9" s="128" t="s">
        <v>502</v>
      </c>
      <c r="I9" s="84"/>
      <c r="J9" s="84"/>
      <c r="K9" s="84"/>
      <c r="L9" s="84"/>
      <c r="M9" s="84"/>
      <c r="N9" s="84"/>
      <c r="O9" s="84"/>
    </row>
    <row r="10" spans="1:15" x14ac:dyDescent="0.35">
      <c r="A10" s="4"/>
      <c r="B10" s="235" t="s">
        <v>36</v>
      </c>
      <c r="C10" s="235"/>
      <c r="D10" s="235"/>
      <c r="E10" s="235"/>
      <c r="F10" s="235"/>
      <c r="G10" s="235"/>
      <c r="H10" s="128" t="s">
        <v>503</v>
      </c>
      <c r="I10" s="84"/>
      <c r="J10" s="84"/>
      <c r="K10" s="84"/>
      <c r="L10" s="84"/>
      <c r="M10" s="84"/>
      <c r="N10" s="84"/>
      <c r="O10" s="84"/>
    </row>
    <row r="11" spans="1:15" x14ac:dyDescent="0.35">
      <c r="A11" s="4"/>
      <c r="B11" s="235" t="s">
        <v>37</v>
      </c>
      <c r="C11" s="235"/>
      <c r="D11" s="235"/>
      <c r="E11" s="235"/>
      <c r="F11" s="235"/>
      <c r="G11" s="235"/>
      <c r="H11" s="128" t="s">
        <v>504</v>
      </c>
      <c r="I11" s="84"/>
      <c r="J11" s="84"/>
      <c r="K11" s="84"/>
      <c r="L11" s="84"/>
      <c r="M11" s="84"/>
      <c r="N11" s="84"/>
      <c r="O11" s="84"/>
    </row>
    <row r="12" spans="1:15" x14ac:dyDescent="0.35">
      <c r="A12" s="4"/>
      <c r="B12" s="235" t="s">
        <v>38</v>
      </c>
      <c r="C12" s="235"/>
      <c r="D12" s="235"/>
      <c r="E12" s="235"/>
      <c r="F12" s="235"/>
      <c r="G12" s="235"/>
      <c r="H12" s="128" t="s">
        <v>505</v>
      </c>
      <c r="I12" s="84"/>
      <c r="J12" s="84"/>
      <c r="K12" s="84"/>
      <c r="L12" s="84"/>
      <c r="M12" s="84"/>
      <c r="N12" s="84"/>
      <c r="O12" s="84"/>
    </row>
    <row r="13" spans="1:15" x14ac:dyDescent="0.35">
      <c r="A13" s="4"/>
      <c r="B13" s="236" t="s">
        <v>39</v>
      </c>
      <c r="C13" s="237"/>
      <c r="D13" s="237"/>
      <c r="E13" s="237"/>
      <c r="F13" s="237"/>
      <c r="G13" s="238"/>
      <c r="H13" s="128" t="s">
        <v>506</v>
      </c>
      <c r="I13" s="84"/>
      <c r="J13" s="84"/>
      <c r="K13" s="84"/>
      <c r="L13" s="84"/>
      <c r="M13" s="84"/>
      <c r="N13" s="84"/>
      <c r="O13" s="84"/>
    </row>
    <row r="14" spans="1:15" x14ac:dyDescent="0.35">
      <c r="A14" s="4"/>
      <c r="B14" s="235" t="s">
        <v>40</v>
      </c>
      <c r="C14" s="235"/>
      <c r="D14" s="235"/>
      <c r="E14" s="235"/>
      <c r="F14" s="235"/>
      <c r="G14" s="235"/>
      <c r="H14" s="128" t="s">
        <v>521</v>
      </c>
      <c r="I14" s="84"/>
      <c r="J14" s="84"/>
      <c r="K14" s="84"/>
      <c r="L14" s="84"/>
      <c r="M14" s="84"/>
      <c r="N14" s="84"/>
      <c r="O14" s="84"/>
    </row>
    <row r="15" spans="1:15" x14ac:dyDescent="0.35">
      <c r="A15" s="4"/>
      <c r="B15" s="235" t="s">
        <v>41</v>
      </c>
      <c r="C15" s="235"/>
      <c r="D15" s="235"/>
      <c r="E15" s="235"/>
      <c r="F15" s="235"/>
      <c r="G15" s="235"/>
      <c r="H15" s="128" t="s">
        <v>507</v>
      </c>
      <c r="I15" s="84"/>
      <c r="J15" s="84"/>
      <c r="K15" s="84"/>
      <c r="L15" s="84"/>
      <c r="M15" s="84"/>
      <c r="N15" s="84"/>
      <c r="O15" s="84"/>
    </row>
    <row r="16" spans="1:15" x14ac:dyDescent="0.35">
      <c r="A16" s="4"/>
      <c r="B16" s="235" t="s">
        <v>42</v>
      </c>
      <c r="C16" s="235"/>
      <c r="D16" s="235"/>
      <c r="E16" s="235"/>
      <c r="F16" s="235"/>
      <c r="G16" s="235"/>
      <c r="H16" s="128" t="s">
        <v>508</v>
      </c>
      <c r="I16" s="84"/>
      <c r="J16" s="84"/>
      <c r="K16" s="84"/>
      <c r="L16" s="84"/>
      <c r="M16" s="84"/>
      <c r="N16" s="84"/>
      <c r="O16" s="84"/>
    </row>
    <row r="17" spans="1:10" x14ac:dyDescent="0.35">
      <c r="A17" s="4"/>
      <c r="B17" s="235" t="s">
        <v>43</v>
      </c>
      <c r="C17" s="235"/>
      <c r="D17" s="235"/>
      <c r="E17" s="235"/>
      <c r="F17" s="235"/>
      <c r="G17" s="235"/>
      <c r="H17" s="128" t="s">
        <v>522</v>
      </c>
    </row>
    <row r="18" spans="1:10" x14ac:dyDescent="0.35">
      <c r="A18" s="4"/>
      <c r="B18" s="235" t="s">
        <v>44</v>
      </c>
      <c r="C18" s="235"/>
      <c r="D18" s="235"/>
      <c r="E18" s="235"/>
      <c r="F18" s="235"/>
      <c r="G18" s="235"/>
      <c r="H18" s="128" t="s">
        <v>509</v>
      </c>
    </row>
    <row r="19" spans="1:10" x14ac:dyDescent="0.35">
      <c r="A19" s="4"/>
      <c r="B19" s="235" t="s">
        <v>45</v>
      </c>
      <c r="C19" s="235"/>
      <c r="D19" s="235"/>
      <c r="E19" s="235"/>
      <c r="F19" s="235"/>
      <c r="G19" s="235"/>
      <c r="H19" s="128" t="s">
        <v>510</v>
      </c>
    </row>
    <row r="20" spans="1:10" x14ac:dyDescent="0.35">
      <c r="A20" s="4"/>
      <c r="B20" s="235" t="s">
        <v>46</v>
      </c>
      <c r="C20" s="235"/>
      <c r="D20" s="235"/>
      <c r="E20" s="235"/>
      <c r="F20" s="235"/>
      <c r="G20" s="235"/>
      <c r="H20" s="128" t="s">
        <v>511</v>
      </c>
    </row>
    <row r="21" spans="1:10" x14ac:dyDescent="0.35">
      <c r="A21" s="4"/>
      <c r="B21" s="235" t="s">
        <v>47</v>
      </c>
      <c r="C21" s="235"/>
      <c r="D21" s="235"/>
      <c r="E21" s="235"/>
      <c r="F21" s="235"/>
      <c r="G21" s="235"/>
      <c r="H21" s="128" t="s">
        <v>512</v>
      </c>
    </row>
    <row r="22" spans="1:10" x14ac:dyDescent="0.35">
      <c r="A22" s="4"/>
      <c r="B22" s="232" t="s">
        <v>48</v>
      </c>
      <c r="C22" s="233"/>
      <c r="D22" s="233"/>
      <c r="E22" s="233"/>
      <c r="F22" s="233"/>
      <c r="G22" s="234"/>
      <c r="H22" s="128" t="s">
        <v>513</v>
      </c>
    </row>
    <row r="23" spans="1:10" x14ac:dyDescent="0.35">
      <c r="A23" s="4"/>
      <c r="B23" s="205" t="s">
        <v>49</v>
      </c>
      <c r="C23" s="206"/>
      <c r="D23" s="206"/>
      <c r="E23" s="206"/>
      <c r="F23" s="206"/>
      <c r="G23" s="207"/>
      <c r="H23" s="128" t="s">
        <v>514</v>
      </c>
    </row>
    <row r="24" spans="1:10" x14ac:dyDescent="0.35">
      <c r="A24" s="4"/>
      <c r="B24" s="205" t="s">
        <v>50</v>
      </c>
      <c r="C24" s="206"/>
      <c r="D24" s="206"/>
      <c r="E24" s="206"/>
      <c r="F24" s="206"/>
      <c r="G24" s="207"/>
      <c r="H24" s="128" t="s">
        <v>515</v>
      </c>
    </row>
    <row r="26" spans="1:10" x14ac:dyDescent="0.35">
      <c r="A26" s="48" t="s">
        <v>51</v>
      </c>
      <c r="B26" s="145"/>
      <c r="C26" s="145"/>
      <c r="D26" s="145"/>
      <c r="E26" s="145"/>
      <c r="F26" s="145"/>
      <c r="G26" s="145"/>
      <c r="H26" s="146"/>
    </row>
    <row r="27" spans="1:10" x14ac:dyDescent="0.35">
      <c r="A27" s="10" t="s">
        <v>26</v>
      </c>
      <c r="B27" s="208" t="s">
        <v>52</v>
      </c>
      <c r="C27" s="208"/>
      <c r="D27" s="208"/>
      <c r="E27" s="208"/>
      <c r="F27" s="208"/>
      <c r="G27" s="208"/>
      <c r="H27" s="11" t="s">
        <v>53</v>
      </c>
    </row>
    <row r="28" spans="1:10" x14ac:dyDescent="0.35">
      <c r="A28" s="147"/>
      <c r="B28" s="130"/>
      <c r="C28" s="130"/>
      <c r="D28" s="130"/>
      <c r="E28" s="130"/>
      <c r="F28" s="130"/>
      <c r="G28" s="130"/>
      <c r="H28" s="147"/>
    </row>
    <row r="29" spans="1:10" x14ac:dyDescent="0.35">
      <c r="A29" s="147"/>
      <c r="B29" s="130"/>
      <c r="C29" s="130"/>
      <c r="D29" s="130"/>
      <c r="E29" s="130"/>
      <c r="F29" s="130"/>
      <c r="G29" s="130"/>
      <c r="H29" s="147"/>
    </row>
    <row r="31" spans="1:10" ht="14.25" customHeight="1" x14ac:dyDescent="0.35">
      <c r="A31" s="48" t="s">
        <v>54</v>
      </c>
      <c r="B31" s="145"/>
      <c r="C31" s="145"/>
      <c r="D31" s="145"/>
      <c r="E31" s="145"/>
      <c r="F31" s="145"/>
      <c r="G31" s="145"/>
      <c r="H31" s="146"/>
    </row>
    <row r="32" spans="1:10" x14ac:dyDescent="0.35">
      <c r="A32" s="13" t="s">
        <v>55</v>
      </c>
      <c r="B32" s="209" t="s">
        <v>56</v>
      </c>
      <c r="C32" s="209"/>
      <c r="D32" s="209"/>
      <c r="E32" s="209"/>
      <c r="F32" s="209"/>
      <c r="G32" s="209"/>
      <c r="H32" s="14" t="s">
        <v>57</v>
      </c>
      <c r="I32" s="84"/>
      <c r="J32" s="84"/>
    </row>
    <row r="33" spans="1:10" x14ac:dyDescent="0.35">
      <c r="A33" s="148"/>
      <c r="B33" s="203"/>
      <c r="C33" s="203"/>
      <c r="D33" s="203"/>
      <c r="E33" s="203"/>
      <c r="F33" s="203"/>
      <c r="G33" s="203"/>
      <c r="H33" s="148"/>
      <c r="I33" s="84"/>
      <c r="J33" s="84"/>
    </row>
    <row r="34" spans="1:10" x14ac:dyDescent="0.35">
      <c r="A34" s="148"/>
      <c r="B34" s="203"/>
      <c r="C34" s="203"/>
      <c r="D34" s="203"/>
      <c r="E34" s="203"/>
      <c r="F34" s="203"/>
      <c r="G34" s="203"/>
      <c r="H34" s="148"/>
      <c r="I34" s="84"/>
      <c r="J34" s="84"/>
    </row>
    <row r="36" spans="1:10" ht="15.65" customHeight="1" x14ac:dyDescent="0.35">
      <c r="A36" s="231" t="s">
        <v>58</v>
      </c>
      <c r="B36" s="231"/>
      <c r="C36" s="231"/>
      <c r="D36" s="231"/>
      <c r="E36" s="231"/>
      <c r="F36" s="231"/>
      <c r="G36" s="231"/>
      <c r="H36" s="231"/>
      <c r="I36" s="149"/>
      <c r="J36" s="149"/>
    </row>
    <row r="37" spans="1:10" ht="35.5" customHeight="1" x14ac:dyDescent="0.35">
      <c r="A37" s="231"/>
      <c r="B37" s="231"/>
      <c r="C37" s="231"/>
      <c r="D37" s="231"/>
      <c r="E37" s="231"/>
      <c r="F37" s="231"/>
      <c r="G37" s="231"/>
      <c r="H37" s="231"/>
      <c r="I37" s="149"/>
      <c r="J37" s="149"/>
    </row>
    <row r="38" spans="1:10" x14ac:dyDescent="0.35">
      <c r="A38" s="204"/>
      <c r="B38" s="204"/>
      <c r="C38" s="204"/>
      <c r="D38" s="204"/>
      <c r="E38" s="204"/>
      <c r="F38" s="204"/>
      <c r="G38" s="204"/>
      <c r="H38" s="204"/>
      <c r="I38" s="149"/>
      <c r="J38" s="149"/>
    </row>
    <row r="39" spans="1:10" x14ac:dyDescent="0.35">
      <c r="A39" s="149"/>
      <c r="B39" s="149"/>
      <c r="C39" s="149"/>
      <c r="D39" s="149"/>
      <c r="E39" s="149"/>
      <c r="F39" s="149"/>
      <c r="G39" s="149"/>
      <c r="H39" s="149"/>
      <c r="I39" s="149"/>
      <c r="J39" s="149"/>
    </row>
    <row r="40" spans="1:10" x14ac:dyDescent="0.35">
      <c r="A40" s="84"/>
      <c r="B40" s="84"/>
      <c r="C40" s="84" t="s">
        <v>21</v>
      </c>
      <c r="D40" s="84"/>
      <c r="E40" s="84"/>
      <c r="F40" s="84"/>
      <c r="G40" s="84" t="s">
        <v>22</v>
      </c>
      <c r="H40" s="84"/>
      <c r="I40" s="84"/>
      <c r="J40" s="84"/>
    </row>
    <row r="42" spans="1:10" x14ac:dyDescent="0.35">
      <c r="A42" s="84"/>
      <c r="B42" s="84"/>
      <c r="C42" s="84">
        <v>1</v>
      </c>
      <c r="D42" s="84"/>
      <c r="E42" s="84"/>
      <c r="F42" s="84"/>
      <c r="G42" s="84"/>
      <c r="H42" s="84"/>
      <c r="I42" s="84"/>
      <c r="J42" s="84"/>
    </row>
    <row r="44" spans="1:10" x14ac:dyDescent="0.35">
      <c r="A44" s="84"/>
      <c r="B44" s="84"/>
      <c r="C44" s="127">
        <v>44984</v>
      </c>
      <c r="D44" s="84"/>
      <c r="E44" s="84"/>
      <c r="F44" s="84"/>
      <c r="G44" s="84"/>
      <c r="H44" s="84"/>
      <c r="I44" s="84"/>
      <c r="J44" s="84"/>
    </row>
    <row r="51" spans="3:6" x14ac:dyDescent="0.35">
      <c r="C51" s="2">
        <v>2</v>
      </c>
    </row>
    <row r="53" spans="3:6" x14ac:dyDescent="0.35">
      <c r="C53" s="422">
        <v>44978</v>
      </c>
    </row>
    <row r="55" spans="3:6" x14ac:dyDescent="0.35">
      <c r="F55" s="3"/>
    </row>
  </sheetData>
  <mergeCells count="21">
    <mergeCell ref="K5:O8"/>
    <mergeCell ref="B9:G9"/>
    <mergeCell ref="B4:G4"/>
    <mergeCell ref="B5:G5"/>
    <mergeCell ref="B6:G6"/>
    <mergeCell ref="B7:G7"/>
    <mergeCell ref="B8:G8"/>
    <mergeCell ref="A36:H37"/>
    <mergeCell ref="B22:G22"/>
    <mergeCell ref="B10:G10"/>
    <mergeCell ref="B11:G11"/>
    <mergeCell ref="B12:G12"/>
    <mergeCell ref="B14:G14"/>
    <mergeCell ref="B15:G15"/>
    <mergeCell ref="B16:G16"/>
    <mergeCell ref="B17:G17"/>
    <mergeCell ref="B18:G18"/>
    <mergeCell ref="B19:G19"/>
    <mergeCell ref="B20:G20"/>
    <mergeCell ref="B21:G21"/>
    <mergeCell ref="B13:G1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53"/>
  <sheetViews>
    <sheetView tabSelected="1" topLeftCell="A22" workbookViewId="0">
      <selection activeCell="E53" sqref="E53"/>
    </sheetView>
  </sheetViews>
  <sheetFormatPr defaultColWidth="9.453125" defaultRowHeight="15.5" x14ac:dyDescent="0.35"/>
  <cols>
    <col min="1" max="1" width="9.453125" style="2" customWidth="1"/>
    <col min="2" max="2" width="14.54296875" style="2" bestFit="1" customWidth="1"/>
    <col min="3" max="9" width="9.453125" style="2"/>
    <col min="10" max="10" width="11.54296875" style="2" customWidth="1"/>
    <col min="11" max="16384" width="9.453125" style="2"/>
  </cols>
  <sheetData>
    <row r="1" spans="1:14" x14ac:dyDescent="0.35">
      <c r="A1" s="84" t="str">
        <f>+'Cover Page'!$B$29</f>
        <v>Annual Performance Report 2022</v>
      </c>
      <c r="B1" s="84"/>
      <c r="C1" s="84"/>
      <c r="D1" s="84"/>
      <c r="E1" s="84" t="str">
        <f>+'Cover Page'!$B$33</f>
        <v>Ferrybridge 2</v>
      </c>
      <c r="F1" s="84"/>
      <c r="G1" s="84"/>
      <c r="H1" s="84"/>
      <c r="I1" s="84"/>
      <c r="J1" s="84"/>
      <c r="K1" s="84"/>
      <c r="L1" s="84"/>
      <c r="M1" s="84"/>
      <c r="N1" s="84"/>
    </row>
    <row r="3" spans="1:14" x14ac:dyDescent="0.35">
      <c r="A3" s="47" t="s">
        <v>59</v>
      </c>
      <c r="B3" s="151"/>
      <c r="C3" s="151"/>
      <c r="D3" s="151"/>
      <c r="E3" s="151"/>
      <c r="F3" s="151"/>
      <c r="G3" s="151"/>
      <c r="H3" s="151"/>
      <c r="I3" s="152"/>
      <c r="J3" s="84"/>
      <c r="K3" s="76" t="s">
        <v>3</v>
      </c>
      <c r="L3" s="84"/>
      <c r="M3" s="84"/>
      <c r="N3" s="84"/>
    </row>
    <row r="4" spans="1:14" x14ac:dyDescent="0.35">
      <c r="A4" s="153"/>
      <c r="B4" s="154"/>
      <c r="C4" s="154"/>
      <c r="D4" s="154"/>
      <c r="E4" s="154"/>
      <c r="F4" s="154"/>
      <c r="G4" s="154"/>
      <c r="H4" s="154"/>
      <c r="I4" s="155"/>
      <c r="J4" s="84"/>
      <c r="K4" s="84"/>
      <c r="L4" s="84"/>
      <c r="M4" s="84"/>
      <c r="N4" s="84"/>
    </row>
    <row r="5" spans="1:14" ht="15.75" customHeight="1" x14ac:dyDescent="0.35">
      <c r="A5" s="240" t="s">
        <v>60</v>
      </c>
      <c r="B5" s="241"/>
      <c r="C5" s="241"/>
      <c r="D5" s="241"/>
      <c r="E5" s="241"/>
      <c r="F5" s="241"/>
      <c r="G5" s="241"/>
      <c r="H5" s="241"/>
      <c r="I5" s="242"/>
      <c r="J5" s="84"/>
      <c r="K5" s="249" t="s">
        <v>61</v>
      </c>
      <c r="L5" s="249"/>
      <c r="M5" s="249"/>
      <c r="N5" s="249"/>
    </row>
    <row r="6" spans="1:14" x14ac:dyDescent="0.35">
      <c r="A6" s="243"/>
      <c r="B6" s="244"/>
      <c r="C6" s="244"/>
      <c r="D6" s="244"/>
      <c r="E6" s="244"/>
      <c r="F6" s="244"/>
      <c r="G6" s="244"/>
      <c r="H6" s="244"/>
      <c r="I6" s="245"/>
      <c r="J6" s="84"/>
      <c r="K6" s="249"/>
      <c r="L6" s="249"/>
      <c r="M6" s="249"/>
      <c r="N6" s="249"/>
    </row>
    <row r="7" spans="1:14" x14ac:dyDescent="0.35">
      <c r="A7" s="243"/>
      <c r="B7" s="244"/>
      <c r="C7" s="244"/>
      <c r="D7" s="244"/>
      <c r="E7" s="244"/>
      <c r="F7" s="244"/>
      <c r="G7" s="244"/>
      <c r="H7" s="244"/>
      <c r="I7" s="245"/>
      <c r="J7" s="84"/>
      <c r="K7" s="249"/>
      <c r="L7" s="249"/>
      <c r="M7" s="249"/>
      <c r="N7" s="249"/>
    </row>
    <row r="8" spans="1:14" ht="15.75" customHeight="1" x14ac:dyDescent="0.35">
      <c r="A8" s="243"/>
      <c r="B8" s="244"/>
      <c r="C8" s="244"/>
      <c r="D8" s="244"/>
      <c r="E8" s="244"/>
      <c r="F8" s="244"/>
      <c r="G8" s="244"/>
      <c r="H8" s="244"/>
      <c r="I8" s="245"/>
      <c r="J8" s="84"/>
      <c r="K8" s="249"/>
      <c r="L8" s="249"/>
      <c r="M8" s="249"/>
      <c r="N8" s="249"/>
    </row>
    <row r="9" spans="1:14" x14ac:dyDescent="0.35">
      <c r="A9" s="243"/>
      <c r="B9" s="244"/>
      <c r="C9" s="244"/>
      <c r="D9" s="244"/>
      <c r="E9" s="244"/>
      <c r="F9" s="244"/>
      <c r="G9" s="244"/>
      <c r="H9" s="244"/>
      <c r="I9" s="245"/>
      <c r="J9" s="84"/>
      <c r="K9" s="249"/>
      <c r="L9" s="249"/>
      <c r="M9" s="249"/>
      <c r="N9" s="249"/>
    </row>
    <row r="10" spans="1:14" x14ac:dyDescent="0.35">
      <c r="A10" s="243"/>
      <c r="B10" s="244"/>
      <c r="C10" s="244"/>
      <c r="D10" s="244"/>
      <c r="E10" s="244"/>
      <c r="F10" s="244"/>
      <c r="G10" s="244"/>
      <c r="H10" s="244"/>
      <c r="I10" s="245"/>
      <c r="J10" s="84"/>
      <c r="K10" s="249"/>
      <c r="L10" s="249"/>
      <c r="M10" s="249"/>
      <c r="N10" s="249"/>
    </row>
    <row r="11" spans="1:14" x14ac:dyDescent="0.35">
      <c r="A11" s="243"/>
      <c r="B11" s="244"/>
      <c r="C11" s="244"/>
      <c r="D11" s="244"/>
      <c r="E11" s="244"/>
      <c r="F11" s="244"/>
      <c r="G11" s="244"/>
      <c r="H11" s="244"/>
      <c r="I11" s="245"/>
      <c r="J11" s="84"/>
      <c r="K11" s="249"/>
      <c r="L11" s="249"/>
      <c r="M11" s="249"/>
      <c r="N11" s="249"/>
    </row>
    <row r="12" spans="1:14" x14ac:dyDescent="0.35">
      <c r="A12" s="243"/>
      <c r="B12" s="244"/>
      <c r="C12" s="244"/>
      <c r="D12" s="244"/>
      <c r="E12" s="244"/>
      <c r="F12" s="244"/>
      <c r="G12" s="244"/>
      <c r="H12" s="244"/>
      <c r="I12" s="245"/>
      <c r="J12" s="84"/>
      <c r="K12" s="249"/>
      <c r="L12" s="249"/>
      <c r="M12" s="249"/>
      <c r="N12" s="249"/>
    </row>
    <row r="13" spans="1:14" x14ac:dyDescent="0.35">
      <c r="A13" s="243"/>
      <c r="B13" s="244"/>
      <c r="C13" s="244"/>
      <c r="D13" s="244"/>
      <c r="E13" s="244"/>
      <c r="F13" s="244"/>
      <c r="G13" s="244"/>
      <c r="H13" s="244"/>
      <c r="I13" s="245"/>
      <c r="J13" s="84"/>
      <c r="K13" s="249"/>
      <c r="L13" s="249"/>
      <c r="M13" s="249"/>
      <c r="N13" s="249"/>
    </row>
    <row r="14" spans="1:14" x14ac:dyDescent="0.35">
      <c r="A14" s="243"/>
      <c r="B14" s="244"/>
      <c r="C14" s="244"/>
      <c r="D14" s="244"/>
      <c r="E14" s="244"/>
      <c r="F14" s="244"/>
      <c r="G14" s="244"/>
      <c r="H14" s="244"/>
      <c r="I14" s="245"/>
      <c r="J14" s="84"/>
      <c r="K14" s="249"/>
      <c r="L14" s="249"/>
      <c r="M14" s="249"/>
      <c r="N14" s="249"/>
    </row>
    <row r="15" spans="1:14" x14ac:dyDescent="0.35">
      <c r="A15" s="243"/>
      <c r="B15" s="244"/>
      <c r="C15" s="244"/>
      <c r="D15" s="244"/>
      <c r="E15" s="244"/>
      <c r="F15" s="244"/>
      <c r="G15" s="244"/>
      <c r="H15" s="244"/>
      <c r="I15" s="245"/>
      <c r="J15" s="84"/>
      <c r="K15" s="84"/>
      <c r="L15" s="84"/>
      <c r="M15" s="84"/>
      <c r="N15" s="84"/>
    </row>
    <row r="16" spans="1:14" x14ac:dyDescent="0.35">
      <c r="A16" s="243"/>
      <c r="B16" s="244"/>
      <c r="C16" s="244"/>
      <c r="D16" s="244"/>
      <c r="E16" s="244"/>
      <c r="F16" s="244"/>
      <c r="G16" s="244"/>
      <c r="H16" s="244"/>
      <c r="I16" s="245"/>
      <c r="J16" s="84"/>
      <c r="K16" s="84"/>
      <c r="L16" s="84"/>
      <c r="M16" s="84"/>
      <c r="N16" s="84"/>
    </row>
    <row r="17" spans="1:14" x14ac:dyDescent="0.35">
      <c r="A17" s="243"/>
      <c r="B17" s="244"/>
      <c r="C17" s="244"/>
      <c r="D17" s="244"/>
      <c r="E17" s="244"/>
      <c r="F17" s="244"/>
      <c r="G17" s="244"/>
      <c r="H17" s="244"/>
      <c r="I17" s="245"/>
      <c r="J17" s="84"/>
      <c r="K17" s="84"/>
      <c r="L17" s="84"/>
      <c r="M17" s="84"/>
      <c r="N17" s="84"/>
    </row>
    <row r="18" spans="1:14" x14ac:dyDescent="0.35">
      <c r="A18" s="246"/>
      <c r="B18" s="247"/>
      <c r="C18" s="247"/>
      <c r="D18" s="247"/>
      <c r="E18" s="247"/>
      <c r="F18" s="247"/>
      <c r="G18" s="247"/>
      <c r="H18" s="247"/>
      <c r="I18" s="248"/>
      <c r="J18" s="84"/>
      <c r="K18" s="84"/>
      <c r="L18" s="84"/>
      <c r="M18" s="84"/>
      <c r="N18" s="84"/>
    </row>
    <row r="20" spans="1:14" x14ac:dyDescent="0.35">
      <c r="A20" s="47" t="s">
        <v>62</v>
      </c>
      <c r="B20" s="151"/>
      <c r="C20" s="151"/>
      <c r="D20" s="151"/>
      <c r="E20" s="151"/>
      <c r="F20" s="151"/>
      <c r="G20" s="151"/>
      <c r="H20" s="151"/>
      <c r="I20" s="152"/>
      <c r="J20" s="84"/>
      <c r="K20" s="84"/>
      <c r="L20" s="84"/>
      <c r="M20" s="84"/>
      <c r="N20" s="84"/>
    </row>
    <row r="21" spans="1:14" x14ac:dyDescent="0.35">
      <c r="A21" s="153"/>
      <c r="B21" s="154"/>
      <c r="C21" s="154"/>
      <c r="D21" s="154"/>
      <c r="E21" s="154"/>
      <c r="F21" s="154"/>
      <c r="G21" s="154"/>
      <c r="H21" s="154"/>
      <c r="I21" s="155"/>
      <c r="J21" s="84"/>
      <c r="K21" s="84"/>
      <c r="L21" s="84"/>
      <c r="M21" s="84"/>
      <c r="N21" s="84"/>
    </row>
    <row r="22" spans="1:14" ht="15.5" customHeight="1" x14ac:dyDescent="0.35">
      <c r="A22" s="240" t="s">
        <v>63</v>
      </c>
      <c r="B22" s="241"/>
      <c r="C22" s="241"/>
      <c r="D22" s="241"/>
      <c r="E22" s="241"/>
      <c r="F22" s="241"/>
      <c r="G22" s="241"/>
      <c r="H22" s="241"/>
      <c r="I22" s="242"/>
      <c r="J22" s="84"/>
      <c r="K22" s="249" t="s">
        <v>64</v>
      </c>
      <c r="L22" s="249"/>
      <c r="M22" s="249"/>
      <c r="N22" s="249"/>
    </row>
    <row r="23" spans="1:14" x14ac:dyDescent="0.35">
      <c r="A23" s="243"/>
      <c r="B23" s="244"/>
      <c r="C23" s="244"/>
      <c r="D23" s="244"/>
      <c r="E23" s="244"/>
      <c r="F23" s="244"/>
      <c r="G23" s="244"/>
      <c r="H23" s="244"/>
      <c r="I23" s="245"/>
      <c r="J23" s="84"/>
      <c r="K23" s="249"/>
      <c r="L23" s="249"/>
      <c r="M23" s="249"/>
      <c r="N23" s="249"/>
    </row>
    <row r="24" spans="1:14" x14ac:dyDescent="0.35">
      <c r="A24" s="243"/>
      <c r="B24" s="244"/>
      <c r="C24" s="244"/>
      <c r="D24" s="244"/>
      <c r="E24" s="244"/>
      <c r="F24" s="244"/>
      <c r="G24" s="244"/>
      <c r="H24" s="244"/>
      <c r="I24" s="245"/>
      <c r="J24" s="84"/>
      <c r="K24" s="249"/>
      <c r="L24" s="249"/>
      <c r="M24" s="249"/>
      <c r="N24" s="249"/>
    </row>
    <row r="25" spans="1:14" x14ac:dyDescent="0.35">
      <c r="A25" s="243"/>
      <c r="B25" s="244"/>
      <c r="C25" s="244"/>
      <c r="D25" s="244"/>
      <c r="E25" s="244"/>
      <c r="F25" s="244"/>
      <c r="G25" s="244"/>
      <c r="H25" s="244"/>
      <c r="I25" s="245"/>
      <c r="J25" s="84"/>
      <c r="K25" s="249"/>
      <c r="L25" s="249"/>
      <c r="M25" s="249"/>
      <c r="N25" s="249"/>
    </row>
    <row r="26" spans="1:14" x14ac:dyDescent="0.35">
      <c r="A26" s="243"/>
      <c r="B26" s="244"/>
      <c r="C26" s="244"/>
      <c r="D26" s="244"/>
      <c r="E26" s="244"/>
      <c r="F26" s="244"/>
      <c r="G26" s="244"/>
      <c r="H26" s="244"/>
      <c r="I26" s="245"/>
      <c r="J26" s="84"/>
      <c r="K26" s="249"/>
      <c r="L26" s="249"/>
      <c r="M26" s="249"/>
      <c r="N26" s="249"/>
    </row>
    <row r="27" spans="1:14" x14ac:dyDescent="0.35">
      <c r="A27" s="243"/>
      <c r="B27" s="244"/>
      <c r="C27" s="244"/>
      <c r="D27" s="244"/>
      <c r="E27" s="244"/>
      <c r="F27" s="244"/>
      <c r="G27" s="244"/>
      <c r="H27" s="244"/>
      <c r="I27" s="245"/>
      <c r="J27" s="84"/>
      <c r="K27" s="249"/>
      <c r="L27" s="249"/>
      <c r="M27" s="249"/>
      <c r="N27" s="249"/>
    </row>
    <row r="28" spans="1:14" x14ac:dyDescent="0.35">
      <c r="A28" s="243"/>
      <c r="B28" s="244"/>
      <c r="C28" s="244"/>
      <c r="D28" s="244"/>
      <c r="E28" s="244"/>
      <c r="F28" s="244"/>
      <c r="G28" s="244"/>
      <c r="H28" s="244"/>
      <c r="I28" s="245"/>
      <c r="J28" s="84"/>
      <c r="K28" s="249"/>
      <c r="L28" s="249"/>
      <c r="M28" s="249"/>
      <c r="N28" s="249"/>
    </row>
    <row r="29" spans="1:14" x14ac:dyDescent="0.35">
      <c r="A29" s="243"/>
      <c r="B29" s="244"/>
      <c r="C29" s="244"/>
      <c r="D29" s="244"/>
      <c r="E29" s="244"/>
      <c r="F29" s="244"/>
      <c r="G29" s="244"/>
      <c r="H29" s="244"/>
      <c r="I29" s="245"/>
      <c r="J29" s="84"/>
      <c r="K29" s="249"/>
      <c r="L29" s="249"/>
      <c r="M29" s="249"/>
      <c r="N29" s="249"/>
    </row>
    <row r="30" spans="1:14" x14ac:dyDescent="0.35">
      <c r="A30" s="243"/>
      <c r="B30" s="244"/>
      <c r="C30" s="244"/>
      <c r="D30" s="244"/>
      <c r="E30" s="244"/>
      <c r="F30" s="244"/>
      <c r="G30" s="244"/>
      <c r="H30" s="244"/>
      <c r="I30" s="245"/>
      <c r="J30" s="84"/>
      <c r="K30" s="249"/>
      <c r="L30" s="249"/>
      <c r="M30" s="249"/>
      <c r="N30" s="249"/>
    </row>
    <row r="31" spans="1:14" x14ac:dyDescent="0.35">
      <c r="A31" s="243"/>
      <c r="B31" s="244"/>
      <c r="C31" s="244"/>
      <c r="D31" s="244"/>
      <c r="E31" s="244"/>
      <c r="F31" s="244"/>
      <c r="G31" s="244"/>
      <c r="H31" s="244"/>
      <c r="I31" s="245"/>
      <c r="J31" s="84"/>
      <c r="K31" s="249"/>
      <c r="L31" s="249"/>
      <c r="M31" s="249"/>
      <c r="N31" s="249"/>
    </row>
    <row r="32" spans="1:14" x14ac:dyDescent="0.35">
      <c r="A32" s="243"/>
      <c r="B32" s="244"/>
      <c r="C32" s="244"/>
      <c r="D32" s="244"/>
      <c r="E32" s="244"/>
      <c r="F32" s="244"/>
      <c r="G32" s="244"/>
      <c r="H32" s="244"/>
      <c r="I32" s="245"/>
      <c r="J32" s="84"/>
      <c r="K32" s="84"/>
      <c r="L32" s="84"/>
      <c r="M32" s="84"/>
      <c r="N32" s="84"/>
    </row>
    <row r="33" spans="1:9" x14ac:dyDescent="0.35">
      <c r="A33" s="243"/>
      <c r="B33" s="244"/>
      <c r="C33" s="244"/>
      <c r="D33" s="244"/>
      <c r="E33" s="244"/>
      <c r="F33" s="244"/>
      <c r="G33" s="244"/>
      <c r="H33" s="244"/>
      <c r="I33" s="245"/>
    </row>
    <row r="34" spans="1:9" x14ac:dyDescent="0.35">
      <c r="A34" s="246"/>
      <c r="B34" s="247"/>
      <c r="C34" s="247"/>
      <c r="D34" s="247"/>
      <c r="E34" s="247"/>
      <c r="F34" s="247"/>
      <c r="G34" s="247"/>
      <c r="H34" s="247"/>
      <c r="I34" s="248"/>
    </row>
    <row r="45" spans="1:9" x14ac:dyDescent="0.35">
      <c r="A45" s="84"/>
      <c r="B45" s="84"/>
      <c r="C45" s="84"/>
      <c r="D45" s="84"/>
      <c r="E45" s="84"/>
      <c r="F45" s="3"/>
      <c r="G45" s="84"/>
      <c r="H45" s="84"/>
      <c r="I45" s="84"/>
    </row>
    <row r="51" spans="3:3" x14ac:dyDescent="0.35">
      <c r="C51" s="2">
        <v>2</v>
      </c>
    </row>
    <row r="53" spans="3:3" x14ac:dyDescent="0.35">
      <c r="C53" s="422">
        <v>44978</v>
      </c>
    </row>
  </sheetData>
  <mergeCells count="4">
    <mergeCell ref="A5:I18"/>
    <mergeCell ref="A22:I3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98"/>
  <sheetViews>
    <sheetView tabSelected="1" topLeftCell="A77" workbookViewId="0">
      <selection activeCell="E53" sqref="E53"/>
    </sheetView>
  </sheetViews>
  <sheetFormatPr defaultColWidth="9.453125" defaultRowHeight="15.5" x14ac:dyDescent="0.35"/>
  <cols>
    <col min="1" max="1" width="23.81640625" style="2" customWidth="1"/>
    <col min="2" max="2" width="8.453125" style="12" customWidth="1"/>
    <col min="3" max="4" width="10.1796875" style="12" customWidth="1"/>
    <col min="5" max="5" width="10" style="12" customWidth="1"/>
    <col min="6" max="6" width="10.1796875" style="12" customWidth="1"/>
    <col min="7" max="7" width="11.453125" style="15" customWidth="1"/>
    <col min="8" max="8" width="10.1796875" style="16" customWidth="1"/>
    <col min="9" max="10" width="9.453125" style="2"/>
    <col min="11" max="11" width="38.453125" style="2" customWidth="1"/>
    <col min="12" max="16384" width="9.453125" style="2"/>
  </cols>
  <sheetData>
    <row r="1" spans="1:11" x14ac:dyDescent="0.35">
      <c r="A1" s="84" t="str">
        <f>+'Cover Page'!$B$29</f>
        <v>Annual Performance Report 2022</v>
      </c>
      <c r="B1" s="84"/>
      <c r="C1" s="84"/>
      <c r="D1" s="84"/>
      <c r="E1" s="84" t="str">
        <f>+'Cover Page'!$B$33</f>
        <v>Ferrybridge 2</v>
      </c>
      <c r="F1" s="84"/>
      <c r="G1" s="84"/>
      <c r="H1" s="84"/>
      <c r="I1" s="84"/>
      <c r="J1" s="84"/>
      <c r="K1" s="84"/>
    </row>
    <row r="3" spans="1:11" x14ac:dyDescent="0.35">
      <c r="A3" s="1" t="s">
        <v>32</v>
      </c>
      <c r="B3" s="156"/>
      <c r="C3" s="156"/>
      <c r="D3" s="156"/>
      <c r="E3" s="156"/>
      <c r="F3" s="156"/>
      <c r="H3" s="157"/>
      <c r="I3" s="84"/>
      <c r="J3" s="84"/>
      <c r="K3" s="76" t="s">
        <v>3</v>
      </c>
    </row>
    <row r="4" spans="1:11" x14ac:dyDescent="0.35">
      <c r="A4" s="18" t="s">
        <v>65</v>
      </c>
      <c r="B4" s="254">
        <v>725000</v>
      </c>
      <c r="C4" s="254"/>
      <c r="D4" s="20" t="s">
        <v>66</v>
      </c>
      <c r="E4" s="19">
        <v>80</v>
      </c>
      <c r="F4" s="20" t="s">
        <v>67</v>
      </c>
      <c r="G4" s="19">
        <v>73</v>
      </c>
      <c r="H4" s="66" t="s">
        <v>68</v>
      </c>
      <c r="I4" s="84"/>
      <c r="J4" s="84"/>
      <c r="K4" s="17" t="s">
        <v>69</v>
      </c>
    </row>
    <row r="5" spans="1:11" x14ac:dyDescent="0.35">
      <c r="A5" s="21" t="s">
        <v>70</v>
      </c>
      <c r="B5" s="22">
        <v>2</v>
      </c>
      <c r="C5" s="23"/>
      <c r="D5" s="23" t="s">
        <v>71</v>
      </c>
      <c r="E5" s="23"/>
      <c r="F5" s="24">
        <v>1</v>
      </c>
      <c r="G5" s="25"/>
      <c r="H5" s="26"/>
      <c r="I5" s="84"/>
      <c r="J5" s="84"/>
      <c r="K5" s="17" t="s">
        <v>72</v>
      </c>
    </row>
    <row r="6" spans="1:11" x14ac:dyDescent="0.35">
      <c r="A6" s="3"/>
      <c r="B6" s="156"/>
      <c r="C6" s="156"/>
      <c r="D6" s="156"/>
      <c r="E6" s="156"/>
      <c r="F6" s="156"/>
      <c r="H6" s="157"/>
      <c r="I6" s="84"/>
      <c r="J6" s="84"/>
      <c r="K6" s="252" t="s">
        <v>73</v>
      </c>
    </row>
    <row r="7" spans="1:11" x14ac:dyDescent="0.35">
      <c r="A7" s="9" t="s">
        <v>74</v>
      </c>
      <c r="B7" s="158" t="s">
        <v>75</v>
      </c>
      <c r="C7" s="159" t="s">
        <v>76</v>
      </c>
      <c r="D7" s="159" t="s">
        <v>77</v>
      </c>
      <c r="E7" s="159" t="s">
        <v>78</v>
      </c>
      <c r="F7" s="159" t="s">
        <v>79</v>
      </c>
      <c r="G7" s="27" t="s">
        <v>80</v>
      </c>
      <c r="H7" s="160" t="s">
        <v>81</v>
      </c>
      <c r="I7" s="84"/>
      <c r="J7" s="84"/>
      <c r="K7" s="252"/>
    </row>
    <row r="8" spans="1:11" ht="15.75" customHeight="1" x14ac:dyDescent="0.35">
      <c r="A8" s="161" t="s">
        <v>82</v>
      </c>
      <c r="B8" s="255" t="s">
        <v>83</v>
      </c>
      <c r="C8" s="90"/>
      <c r="D8" s="90"/>
      <c r="E8" s="90"/>
      <c r="F8" s="90"/>
      <c r="G8" s="28">
        <f>SUM(C8:F8)</f>
        <v>0</v>
      </c>
      <c r="H8" s="162" t="str">
        <f t="shared" ref="H8:H15" si="0">IF(G8&gt;0,G8/$G$18,"-")</f>
        <v>-</v>
      </c>
      <c r="I8" s="84"/>
      <c r="J8" s="84"/>
      <c r="K8" s="253" t="s">
        <v>84</v>
      </c>
    </row>
    <row r="9" spans="1:11" x14ac:dyDescent="0.35">
      <c r="A9" s="163" t="s">
        <v>85</v>
      </c>
      <c r="B9" s="256"/>
      <c r="C9" s="89"/>
      <c r="D9" s="89"/>
      <c r="E9" s="89"/>
      <c r="F9" s="89"/>
      <c r="G9" s="80">
        <f t="shared" ref="G9:G15" si="1">SUM(C9:F9)</f>
        <v>0</v>
      </c>
      <c r="H9" s="164" t="str">
        <f t="shared" si="0"/>
        <v>-</v>
      </c>
      <c r="I9" s="84"/>
      <c r="J9" s="84"/>
      <c r="K9" s="253"/>
    </row>
    <row r="10" spans="1:11" x14ac:dyDescent="0.35">
      <c r="A10" s="163" t="s">
        <v>86</v>
      </c>
      <c r="B10" s="256"/>
      <c r="C10" s="89"/>
      <c r="D10" s="89"/>
      <c r="E10" s="89"/>
      <c r="F10" s="89"/>
      <c r="G10" s="80">
        <f t="shared" si="1"/>
        <v>0</v>
      </c>
      <c r="H10" s="164" t="str">
        <f t="shared" si="0"/>
        <v>-</v>
      </c>
      <c r="I10" s="84"/>
      <c r="J10" s="84"/>
      <c r="K10" s="253"/>
    </row>
    <row r="11" spans="1:11" x14ac:dyDescent="0.35">
      <c r="A11" s="163" t="s">
        <v>87</v>
      </c>
      <c r="B11" s="256"/>
      <c r="C11" s="89"/>
      <c r="D11" s="89"/>
      <c r="E11" s="89"/>
      <c r="F11" s="89"/>
      <c r="G11" s="80">
        <f t="shared" si="1"/>
        <v>0</v>
      </c>
      <c r="H11" s="164" t="str">
        <f t="shared" si="0"/>
        <v>-</v>
      </c>
      <c r="I11" s="84"/>
      <c r="J11" s="84"/>
      <c r="K11" s="253"/>
    </row>
    <row r="12" spans="1:11" x14ac:dyDescent="0.35">
      <c r="A12" s="163" t="s">
        <v>88</v>
      </c>
      <c r="B12" s="256"/>
      <c r="C12" s="89"/>
      <c r="D12" s="89"/>
      <c r="E12" s="89"/>
      <c r="F12" s="89"/>
      <c r="G12" s="80">
        <f t="shared" si="1"/>
        <v>0</v>
      </c>
      <c r="H12" s="164" t="str">
        <f t="shared" si="0"/>
        <v>-</v>
      </c>
      <c r="I12" s="84"/>
      <c r="J12" s="84"/>
      <c r="K12" s="253"/>
    </row>
    <row r="13" spans="1:11" x14ac:dyDescent="0.35">
      <c r="A13" s="163" t="s">
        <v>89</v>
      </c>
      <c r="B13" s="256"/>
      <c r="C13" s="89">
        <v>167256.04</v>
      </c>
      <c r="D13" s="89">
        <v>143019.48000000001</v>
      </c>
      <c r="E13" s="89">
        <v>149793.94</v>
      </c>
      <c r="F13" s="89">
        <v>172610.12</v>
      </c>
      <c r="G13" s="80">
        <f t="shared" ref="G13" si="2">SUM(C13:F13)</f>
        <v>632679.58000000007</v>
      </c>
      <c r="H13" s="164">
        <f t="shared" si="0"/>
        <v>1</v>
      </c>
      <c r="I13" s="84"/>
      <c r="J13" s="84"/>
      <c r="K13" s="253"/>
    </row>
    <row r="14" spans="1:11" x14ac:dyDescent="0.35">
      <c r="A14" s="163" t="s">
        <v>90</v>
      </c>
      <c r="B14" s="256"/>
      <c r="C14" s="89"/>
      <c r="D14" s="89"/>
      <c r="E14" s="89"/>
      <c r="F14" s="89"/>
      <c r="G14" s="80">
        <f t="shared" si="1"/>
        <v>0</v>
      </c>
      <c r="H14" s="164" t="str">
        <f t="shared" si="0"/>
        <v>-</v>
      </c>
      <c r="I14" s="84"/>
      <c r="J14" s="84"/>
      <c r="K14" s="253"/>
    </row>
    <row r="15" spans="1:11" x14ac:dyDescent="0.35">
      <c r="A15" s="165" t="s">
        <v>91</v>
      </c>
      <c r="B15" s="256"/>
      <c r="C15" s="89"/>
      <c r="D15" s="89"/>
      <c r="E15" s="89"/>
      <c r="F15" s="89"/>
      <c r="G15" s="80">
        <f t="shared" si="1"/>
        <v>0</v>
      </c>
      <c r="H15" s="164" t="str">
        <f t="shared" si="0"/>
        <v>-</v>
      </c>
      <c r="I15" s="84"/>
      <c r="J15" s="84"/>
      <c r="K15" s="253"/>
    </row>
    <row r="16" spans="1:11" x14ac:dyDescent="0.35">
      <c r="A16" s="165" t="s">
        <v>91</v>
      </c>
      <c r="B16" s="256"/>
      <c r="C16" s="89"/>
      <c r="D16" s="89"/>
      <c r="E16" s="89"/>
      <c r="F16" s="89"/>
      <c r="G16" s="80"/>
      <c r="H16" s="164"/>
      <c r="I16" s="84"/>
      <c r="J16" s="84"/>
      <c r="K16" s="253"/>
    </row>
    <row r="17" spans="1:12" x14ac:dyDescent="0.35">
      <c r="A17" s="165" t="s">
        <v>91</v>
      </c>
      <c r="B17" s="256"/>
      <c r="C17" s="89"/>
      <c r="D17" s="89"/>
      <c r="E17" s="89"/>
      <c r="F17" s="89"/>
      <c r="G17" s="80"/>
      <c r="H17" s="164"/>
      <c r="I17" s="84"/>
      <c r="J17" s="84"/>
      <c r="K17" s="253"/>
      <c r="L17" s="84"/>
    </row>
    <row r="18" spans="1:12" x14ac:dyDescent="0.35">
      <c r="A18" s="82" t="s">
        <v>92</v>
      </c>
      <c r="B18" s="256"/>
      <c r="C18" s="80">
        <f>SUM(C8:C17)</f>
        <v>167256.04</v>
      </c>
      <c r="D18" s="80">
        <f>SUM(D8:D17)</f>
        <v>143019.48000000001</v>
      </c>
      <c r="E18" s="80">
        <f>SUM(E8:E17)</f>
        <v>149793.94</v>
      </c>
      <c r="F18" s="80">
        <f>SUM(F8:F17)</f>
        <v>172610.12</v>
      </c>
      <c r="G18" s="80">
        <f>SUM(G8:G17)</f>
        <v>632679.58000000007</v>
      </c>
      <c r="H18" s="166">
        <v>1</v>
      </c>
      <c r="I18" s="84"/>
      <c r="J18" s="84"/>
      <c r="K18" s="253"/>
      <c r="L18" s="84"/>
    </row>
    <row r="19" spans="1:12" x14ac:dyDescent="0.35">
      <c r="A19" s="163" t="s">
        <v>93</v>
      </c>
      <c r="B19" s="256"/>
      <c r="C19" s="89"/>
      <c r="D19" s="89"/>
      <c r="E19" s="89"/>
      <c r="F19" s="89"/>
      <c r="G19" s="80">
        <f t="shared" ref="G19" si="3">SUM(C19:F19)</f>
        <v>0</v>
      </c>
      <c r="H19" s="164" t="str">
        <f t="shared" ref="H19" si="4">IF(G19&gt;0,G19/$G$18,"-")</f>
        <v>-</v>
      </c>
      <c r="I19" s="84"/>
      <c r="J19" s="84"/>
      <c r="K19" s="253"/>
      <c r="L19" s="84"/>
    </row>
    <row r="20" spans="1:12" x14ac:dyDescent="0.35">
      <c r="A20" s="163" t="s">
        <v>94</v>
      </c>
      <c r="B20" s="256"/>
      <c r="C20" s="89"/>
      <c r="D20" s="89"/>
      <c r="E20" s="89"/>
      <c r="F20" s="89"/>
      <c r="G20" s="80">
        <f t="shared" ref="G20" si="5">SUM(C20:F20)</f>
        <v>0</v>
      </c>
      <c r="H20" s="164" t="str">
        <f>IF(G20&gt;0,G20/$G$18,"-")</f>
        <v>-</v>
      </c>
      <c r="I20" s="84"/>
      <c r="J20" s="84"/>
      <c r="K20" s="84"/>
      <c r="L20" s="84"/>
    </row>
    <row r="21" spans="1:12" x14ac:dyDescent="0.35">
      <c r="A21" s="83" t="s">
        <v>95</v>
      </c>
      <c r="B21" s="129"/>
      <c r="C21" s="81">
        <f>C18-SUM(C19:C20)</f>
        <v>167256.04</v>
      </c>
      <c r="D21" s="81">
        <f t="shared" ref="D21:F21" si="6">D18-SUM(D19:D20)</f>
        <v>143019.48000000001</v>
      </c>
      <c r="E21" s="81">
        <f t="shared" si="6"/>
        <v>149793.94</v>
      </c>
      <c r="F21" s="81">
        <f t="shared" si="6"/>
        <v>172610.12</v>
      </c>
      <c r="G21" s="30">
        <f>SUM(C21:F21)</f>
        <v>632679.58000000007</v>
      </c>
      <c r="H21" s="167">
        <f>IF(G21&gt;0,G21/$G$18,"-")</f>
        <v>1</v>
      </c>
      <c r="I21" s="84"/>
      <c r="J21" s="84"/>
      <c r="K21" s="84"/>
      <c r="L21" s="84"/>
    </row>
    <row r="22" spans="1:12" x14ac:dyDescent="0.35">
      <c r="A22" s="3"/>
      <c r="B22" s="156"/>
      <c r="C22" s="157"/>
      <c r="D22" s="157"/>
      <c r="E22" s="157"/>
      <c r="F22" s="157"/>
      <c r="G22" s="31"/>
      <c r="H22" s="157"/>
      <c r="I22" s="84"/>
      <c r="J22" s="84"/>
      <c r="K22" s="84"/>
      <c r="L22" s="84"/>
    </row>
    <row r="23" spans="1:12" x14ac:dyDescent="0.35">
      <c r="A23" s="9" t="s">
        <v>96</v>
      </c>
      <c r="B23" s="158" t="s">
        <v>75</v>
      </c>
      <c r="C23" s="168" t="s">
        <v>76</v>
      </c>
      <c r="D23" s="168" t="s">
        <v>77</v>
      </c>
      <c r="E23" s="168" t="s">
        <v>78</v>
      </c>
      <c r="F23" s="168" t="s">
        <v>79</v>
      </c>
      <c r="G23" s="32" t="s">
        <v>80</v>
      </c>
      <c r="H23" s="169" t="s">
        <v>97</v>
      </c>
      <c r="I23" s="84"/>
      <c r="J23" s="84"/>
      <c r="K23" s="84"/>
      <c r="L23" s="84"/>
    </row>
    <row r="24" spans="1:12" ht="15" customHeight="1" x14ac:dyDescent="0.35">
      <c r="A24" s="93" t="s">
        <v>98</v>
      </c>
      <c r="B24" s="255" t="s">
        <v>99</v>
      </c>
      <c r="C24" s="90">
        <v>179443.53999999998</v>
      </c>
      <c r="D24" s="90">
        <v>150013.72</v>
      </c>
      <c r="E24" s="90">
        <v>137057.79999999999</v>
      </c>
      <c r="F24" s="90">
        <v>183822.36</v>
      </c>
      <c r="G24" s="28">
        <f t="shared" ref="G24:G27" si="7">SUM(C24:F24)</f>
        <v>650337.41999999993</v>
      </c>
      <c r="H24" s="170">
        <f>IF(G24&gt;0,G24*1000/$G$21,"-")</f>
        <v>1027.9096094740403</v>
      </c>
      <c r="I24" s="84"/>
      <c r="J24" s="84"/>
      <c r="K24" s="84"/>
      <c r="L24" s="84"/>
    </row>
    <row r="25" spans="1:12" x14ac:dyDescent="0.35">
      <c r="A25" s="94" t="s">
        <v>100</v>
      </c>
      <c r="B25" s="256"/>
      <c r="C25" s="91">
        <v>164114.5</v>
      </c>
      <c r="D25" s="91">
        <v>137476</v>
      </c>
      <c r="E25" s="91">
        <v>121298.59999999999</v>
      </c>
      <c r="F25" s="91">
        <v>166293.6</v>
      </c>
      <c r="G25" s="29">
        <f>SUM(C25:F25)</f>
        <v>589182.69999999995</v>
      </c>
      <c r="H25" s="171">
        <f>IF(G25&gt;0,G25*1000/$G$21,"-")</f>
        <v>931.24974888552583</v>
      </c>
      <c r="I25" s="84"/>
      <c r="J25" s="84"/>
      <c r="K25" s="84"/>
      <c r="L25" s="84"/>
    </row>
    <row r="26" spans="1:12" x14ac:dyDescent="0.35">
      <c r="A26" s="94" t="s">
        <v>101</v>
      </c>
      <c r="B26" s="256"/>
      <c r="C26" s="91">
        <f>C24-C25</f>
        <v>15329.039999999979</v>
      </c>
      <c r="D26" s="91">
        <f t="shared" ref="D26:F26" si="8">D24-D25</f>
        <v>12537.720000000001</v>
      </c>
      <c r="E26" s="91">
        <f t="shared" si="8"/>
        <v>15759.199999999997</v>
      </c>
      <c r="F26" s="91">
        <f t="shared" si="8"/>
        <v>17528.75999999998</v>
      </c>
      <c r="G26" s="29">
        <f>SUM(C26:F26)</f>
        <v>61154.719999999958</v>
      </c>
      <c r="H26" s="171">
        <f>IF(G26&gt;0,G26*1000/$G$21,"-")</f>
        <v>96.659860588514562</v>
      </c>
      <c r="I26" s="84"/>
      <c r="J26" s="84"/>
      <c r="K26" s="84"/>
      <c r="L26" s="84"/>
    </row>
    <row r="27" spans="1:12" x14ac:dyDescent="0.35">
      <c r="A27" s="94" t="s">
        <v>102</v>
      </c>
      <c r="B27" s="256"/>
      <c r="C27" s="91">
        <v>22.449000000000002</v>
      </c>
      <c r="D27" s="91">
        <v>346.09700000000004</v>
      </c>
      <c r="E27" s="91">
        <v>1914.5190000000002</v>
      </c>
      <c r="F27" s="91">
        <v>0</v>
      </c>
      <c r="G27" s="29">
        <f t="shared" si="7"/>
        <v>2283.0650000000005</v>
      </c>
      <c r="H27" s="171">
        <f>IF(G27&gt;0,G27*1000/$G$21,"-")</f>
        <v>3.6085643857827687</v>
      </c>
      <c r="I27" s="84"/>
      <c r="J27" s="84"/>
      <c r="K27" s="84"/>
      <c r="L27" s="84"/>
    </row>
    <row r="28" spans="1:12" x14ac:dyDescent="0.35">
      <c r="A28" s="94" t="s">
        <v>103</v>
      </c>
      <c r="B28" s="134" t="s">
        <v>81</v>
      </c>
      <c r="C28" s="92">
        <f>IF(C24&gt;0,1-C25/(C24+C27),"-")</f>
        <v>8.5539823370098134E-2</v>
      </c>
      <c r="D28" s="92">
        <f>IF(D24&gt;0,1-D25/(D24+D27),"-")</f>
        <v>8.568657010270242E-2</v>
      </c>
      <c r="E28" s="92">
        <f>IF(E24&gt;0,1-E25/(E24+E27),"-")</f>
        <v>0.12717438355475663</v>
      </c>
      <c r="F28" s="92">
        <f>IF(F24&gt;0,1-F25/(F24+F27),"-")</f>
        <v>9.5357061023479295E-2</v>
      </c>
      <c r="G28" s="92">
        <f>IF(G24&gt;0,1-G25/(G24+G27),"-")</f>
        <v>9.7204710023774288E-2</v>
      </c>
      <c r="H28" s="171"/>
      <c r="I28" s="84"/>
      <c r="J28" s="84"/>
      <c r="K28" s="84"/>
      <c r="L28" s="84"/>
    </row>
    <row r="29" spans="1:12" x14ac:dyDescent="0.35">
      <c r="A29" s="94" t="s">
        <v>104</v>
      </c>
      <c r="B29" s="257" t="s">
        <v>99</v>
      </c>
      <c r="C29" s="91"/>
      <c r="D29" s="91"/>
      <c r="E29" s="91"/>
      <c r="F29" s="91"/>
      <c r="G29" s="29">
        <f t="shared" ref="G29:G30" si="9">SUM(C29:F29)</f>
        <v>0</v>
      </c>
      <c r="H29" s="171" t="str">
        <f>IF(G29&gt;0,G29*1000/$G$21,"-")</f>
        <v>-</v>
      </c>
      <c r="I29" s="84"/>
      <c r="J29" s="84"/>
      <c r="K29" s="84"/>
      <c r="L29" s="84"/>
    </row>
    <row r="30" spans="1:12" x14ac:dyDescent="0.35">
      <c r="A30" s="94" t="s">
        <v>105</v>
      </c>
      <c r="B30" s="257"/>
      <c r="C30" s="91"/>
      <c r="D30" s="91"/>
      <c r="E30" s="91"/>
      <c r="F30" s="91"/>
      <c r="G30" s="29">
        <f t="shared" si="9"/>
        <v>0</v>
      </c>
      <c r="H30" s="171" t="str">
        <f>IF(G30&gt;0,G30*1000/$G$21,"-")</f>
        <v>-</v>
      </c>
      <c r="I30" s="84"/>
      <c r="J30" s="84"/>
      <c r="K30" s="17"/>
      <c r="L30" s="17"/>
    </row>
    <row r="31" spans="1:12" x14ac:dyDescent="0.35">
      <c r="A31" s="86" t="s">
        <v>106</v>
      </c>
      <c r="B31" s="172"/>
      <c r="C31" s="173"/>
      <c r="D31" s="173"/>
      <c r="E31" s="173"/>
      <c r="F31" s="173"/>
      <c r="G31" s="174"/>
      <c r="H31" s="213">
        <v>0.82</v>
      </c>
      <c r="I31" s="84"/>
      <c r="J31" s="84"/>
      <c r="K31" s="84"/>
      <c r="L31" s="17"/>
    </row>
    <row r="32" spans="1:12" x14ac:dyDescent="0.35">
      <c r="A32" s="3"/>
      <c r="B32" s="156"/>
      <c r="C32" s="157"/>
      <c r="D32" s="157"/>
      <c r="E32" s="157"/>
      <c r="F32" s="157"/>
      <c r="G32" s="31"/>
      <c r="H32" s="157"/>
      <c r="I32" s="84"/>
      <c r="J32" s="84"/>
      <c r="K32" s="84"/>
      <c r="L32" s="17"/>
    </row>
    <row r="33" spans="1:12" ht="28.5" x14ac:dyDescent="0.35">
      <c r="A33" s="118" t="s">
        <v>107</v>
      </c>
      <c r="B33" s="175" t="s">
        <v>75</v>
      </c>
      <c r="C33" s="168" t="s">
        <v>76</v>
      </c>
      <c r="D33" s="168" t="s">
        <v>77</v>
      </c>
      <c r="E33" s="168" t="s">
        <v>78</v>
      </c>
      <c r="F33" s="168" t="s">
        <v>79</v>
      </c>
      <c r="G33" s="32" t="s">
        <v>80</v>
      </c>
      <c r="H33" s="176" t="s">
        <v>108</v>
      </c>
      <c r="I33" s="84"/>
      <c r="J33" s="84"/>
      <c r="K33" s="84"/>
      <c r="L33" s="17"/>
    </row>
    <row r="34" spans="1:12" ht="15" customHeight="1" x14ac:dyDescent="0.35">
      <c r="A34" s="93" t="s">
        <v>109</v>
      </c>
      <c r="B34" s="210" t="s">
        <v>83</v>
      </c>
      <c r="C34" s="90">
        <v>6538.92</v>
      </c>
      <c r="D34" s="90">
        <v>5555.3</v>
      </c>
      <c r="E34" s="90">
        <v>5713.9400000000005</v>
      </c>
      <c r="F34" s="90">
        <v>6913.1</v>
      </c>
      <c r="G34" s="28">
        <f t="shared" ref="G34:G35" si="10">SUM(C34:F34)</f>
        <v>24721.260000000002</v>
      </c>
      <c r="H34" s="162">
        <f>IF(G34&gt;0,G34/$G$21,"-")</f>
        <v>3.9073902148066796E-2</v>
      </c>
      <c r="I34" s="84"/>
      <c r="J34" s="84"/>
      <c r="K34" s="17"/>
      <c r="L34" s="17"/>
    </row>
    <row r="35" spans="1:12" ht="15" customHeight="1" x14ac:dyDescent="0.35">
      <c r="A35" s="94" t="s">
        <v>110</v>
      </c>
      <c r="B35" s="211"/>
      <c r="C35" s="91">
        <v>29418</v>
      </c>
      <c r="D35" s="91">
        <v>29108.02</v>
      </c>
      <c r="E35" s="91">
        <v>27544.909999999996</v>
      </c>
      <c r="F35" s="91">
        <v>31832.26</v>
      </c>
      <c r="G35" s="29">
        <f t="shared" si="10"/>
        <v>117903.18999999999</v>
      </c>
      <c r="H35" s="164">
        <f t="shared" ref="H35:H64" si="11">IF(G35&gt;0,G35/$G$21,"-")</f>
        <v>0.18635529536135809</v>
      </c>
      <c r="I35" s="84"/>
      <c r="J35" s="84"/>
      <c r="K35" s="17"/>
      <c r="L35" s="17"/>
    </row>
    <row r="36" spans="1:12" ht="15" customHeight="1" x14ac:dyDescent="0.35">
      <c r="A36" s="94" t="s">
        <v>111</v>
      </c>
      <c r="B36" s="211"/>
      <c r="C36" s="91">
        <v>1638.92</v>
      </c>
      <c r="D36" s="91">
        <v>712.08</v>
      </c>
      <c r="E36" s="91">
        <v>1367.6</v>
      </c>
      <c r="F36" s="91">
        <v>1822.34</v>
      </c>
      <c r="G36" s="29">
        <f t="shared" ref="G36:G64" si="12">SUM(C36:F36)</f>
        <v>5540.94</v>
      </c>
      <c r="H36" s="164">
        <f t="shared" si="11"/>
        <v>8.7578928973810078E-3</v>
      </c>
      <c r="I36" s="84"/>
      <c r="J36" s="84"/>
      <c r="K36" s="84"/>
      <c r="L36" s="84"/>
    </row>
    <row r="37" spans="1:12" ht="15" customHeight="1" x14ac:dyDescent="0.35">
      <c r="A37" s="95" t="s">
        <v>112</v>
      </c>
      <c r="B37" s="211"/>
      <c r="C37" s="91">
        <v>0.94</v>
      </c>
      <c r="D37" s="91">
        <v>0.78</v>
      </c>
      <c r="E37" s="91">
        <v>0.62</v>
      </c>
      <c r="F37" s="91">
        <v>2.92</v>
      </c>
      <c r="G37" s="29">
        <f t="shared" ref="G37:G58" si="13">SUM(C37:F37)</f>
        <v>5.26</v>
      </c>
      <c r="H37" s="164">
        <f t="shared" ref="H37:H58" si="14">IF(G37&gt;0,G37/$G$21,"-")</f>
        <v>8.3138450588210846E-6</v>
      </c>
      <c r="I37" s="84"/>
      <c r="J37" s="84"/>
      <c r="K37" s="84"/>
      <c r="L37" s="84"/>
    </row>
    <row r="38" spans="1:12" ht="15" customHeight="1" x14ac:dyDescent="0.35">
      <c r="A38" s="95" t="s">
        <v>113</v>
      </c>
      <c r="B38" s="211"/>
      <c r="C38" s="91">
        <v>2.74</v>
      </c>
      <c r="D38" s="91">
        <v>31.4</v>
      </c>
      <c r="E38" s="91">
        <v>5.62</v>
      </c>
      <c r="F38" s="91">
        <v>14.64</v>
      </c>
      <c r="G38" s="29">
        <f t="shared" si="13"/>
        <v>54.4</v>
      </c>
      <c r="H38" s="164">
        <f t="shared" si="14"/>
        <v>8.5983492623548867E-5</v>
      </c>
      <c r="I38" s="84"/>
      <c r="J38" s="84"/>
      <c r="K38" s="84"/>
      <c r="L38" s="84"/>
    </row>
    <row r="39" spans="1:12" ht="15" customHeight="1" x14ac:dyDescent="0.35">
      <c r="A39" s="95" t="s">
        <v>114</v>
      </c>
      <c r="B39" s="211"/>
      <c r="C39" s="91">
        <v>0</v>
      </c>
      <c r="D39" s="91">
        <v>26</v>
      </c>
      <c r="E39" s="91">
        <v>97.94</v>
      </c>
      <c r="F39" s="91">
        <v>0</v>
      </c>
      <c r="G39" s="29">
        <f t="shared" si="13"/>
        <v>123.94</v>
      </c>
      <c r="H39" s="164">
        <f t="shared" si="14"/>
        <v>1.9589694992210745E-4</v>
      </c>
      <c r="I39" s="84"/>
      <c r="J39" s="84"/>
      <c r="K39" s="84"/>
      <c r="L39" s="84"/>
    </row>
    <row r="40" spans="1:12" ht="15" customHeight="1" x14ac:dyDescent="0.35">
      <c r="A40" s="95" t="s">
        <v>115</v>
      </c>
      <c r="B40" s="211"/>
      <c r="C40" s="91">
        <v>2.66</v>
      </c>
      <c r="D40" s="91">
        <v>5.86</v>
      </c>
      <c r="E40" s="91">
        <v>3.1</v>
      </c>
      <c r="F40" s="91">
        <v>0.88</v>
      </c>
      <c r="G40" s="29">
        <f t="shared" si="13"/>
        <v>12.5</v>
      </c>
      <c r="H40" s="164">
        <f t="shared" si="14"/>
        <v>1.9757236356513985E-5</v>
      </c>
      <c r="I40" s="84"/>
      <c r="J40" s="84"/>
      <c r="K40" s="84"/>
      <c r="L40" s="84"/>
    </row>
    <row r="41" spans="1:12" ht="15" customHeight="1" x14ac:dyDescent="0.35">
      <c r="A41" s="95" t="s">
        <v>116</v>
      </c>
      <c r="B41" s="211"/>
      <c r="C41" s="91">
        <v>0</v>
      </c>
      <c r="D41" s="91">
        <v>455.38</v>
      </c>
      <c r="E41" s="91">
        <v>262.56</v>
      </c>
      <c r="F41" s="91">
        <v>0</v>
      </c>
      <c r="G41" s="29">
        <f t="shared" si="13"/>
        <v>717.94</v>
      </c>
      <c r="H41" s="164">
        <f t="shared" si="14"/>
        <v>1.1347608215836521E-3</v>
      </c>
      <c r="I41" s="84"/>
      <c r="J41" s="84"/>
      <c r="K41" s="84"/>
      <c r="L41" s="84"/>
    </row>
    <row r="42" spans="1:12" ht="15" customHeight="1" x14ac:dyDescent="0.35">
      <c r="A42" s="95" t="s">
        <v>117</v>
      </c>
      <c r="B42" s="211"/>
      <c r="C42" s="91">
        <v>6.02</v>
      </c>
      <c r="D42" s="91">
        <v>58.94</v>
      </c>
      <c r="E42" s="91">
        <v>6.16</v>
      </c>
      <c r="F42" s="91">
        <v>5.92</v>
      </c>
      <c r="G42" s="29">
        <f t="shared" si="13"/>
        <v>77.039999999999992</v>
      </c>
      <c r="H42" s="164">
        <f t="shared" si="14"/>
        <v>1.2176779911246698E-4</v>
      </c>
      <c r="I42" s="84"/>
      <c r="J42" s="84"/>
      <c r="K42" s="84"/>
      <c r="L42" s="84"/>
    </row>
    <row r="43" spans="1:12" ht="15" customHeight="1" x14ac:dyDescent="0.35">
      <c r="A43" s="95" t="s">
        <v>118</v>
      </c>
      <c r="B43" s="211"/>
      <c r="C43" s="91">
        <v>61.78</v>
      </c>
      <c r="D43" s="91">
        <v>41.86</v>
      </c>
      <c r="E43" s="91">
        <v>62.54</v>
      </c>
      <c r="F43" s="91">
        <v>14.72</v>
      </c>
      <c r="G43" s="29">
        <f t="shared" si="13"/>
        <v>180.9</v>
      </c>
      <c r="H43" s="164">
        <f t="shared" si="14"/>
        <v>2.859267245514704E-4</v>
      </c>
      <c r="I43" s="84"/>
      <c r="J43" s="84"/>
      <c r="K43" s="84"/>
      <c r="L43" s="84"/>
    </row>
    <row r="44" spans="1:12" ht="15" customHeight="1" x14ac:dyDescent="0.35">
      <c r="A44" s="95" t="s">
        <v>119</v>
      </c>
      <c r="B44" s="211"/>
      <c r="C44" s="91">
        <v>0</v>
      </c>
      <c r="D44" s="91">
        <v>1</v>
      </c>
      <c r="E44" s="91">
        <v>0</v>
      </c>
      <c r="F44" s="91">
        <v>1.2</v>
      </c>
      <c r="G44" s="29">
        <f t="shared" si="13"/>
        <v>2.2000000000000002</v>
      </c>
      <c r="H44" s="164">
        <f t="shared" si="14"/>
        <v>3.4772735987464616E-6</v>
      </c>
      <c r="I44" s="84"/>
      <c r="J44" s="84"/>
      <c r="K44" s="84"/>
      <c r="L44" s="84"/>
    </row>
    <row r="45" spans="1:12" ht="15" customHeight="1" x14ac:dyDescent="0.35">
      <c r="A45" s="95" t="s">
        <v>120</v>
      </c>
      <c r="B45" s="211"/>
      <c r="C45" s="91">
        <v>0</v>
      </c>
      <c r="D45" s="91">
        <v>3.3</v>
      </c>
      <c r="E45" s="91">
        <v>0</v>
      </c>
      <c r="F45" s="91">
        <v>0</v>
      </c>
      <c r="G45" s="29">
        <f t="shared" si="13"/>
        <v>3.3</v>
      </c>
      <c r="H45" s="164">
        <f t="shared" si="14"/>
        <v>5.2159103981196918E-6</v>
      </c>
      <c r="I45" s="84"/>
      <c r="J45" s="84"/>
      <c r="K45" s="84"/>
      <c r="L45" s="84"/>
    </row>
    <row r="46" spans="1:12" ht="26.5" customHeight="1" x14ac:dyDescent="0.35">
      <c r="A46" s="117" t="s">
        <v>121</v>
      </c>
      <c r="B46" s="211"/>
      <c r="C46" s="91">
        <v>0</v>
      </c>
      <c r="D46" s="91">
        <v>7.9320000000000004</v>
      </c>
      <c r="E46" s="91">
        <v>19.626000000000001</v>
      </c>
      <c r="F46" s="91">
        <v>0</v>
      </c>
      <c r="G46" s="29">
        <f t="shared" si="13"/>
        <v>27.558</v>
      </c>
      <c r="H46" s="164">
        <f t="shared" si="14"/>
        <v>4.3557593561024994E-5</v>
      </c>
      <c r="I46" s="84"/>
      <c r="J46" s="84"/>
      <c r="K46" s="84"/>
      <c r="L46" s="84"/>
    </row>
    <row r="47" spans="1:12" ht="15" customHeight="1" x14ac:dyDescent="0.35">
      <c r="A47" s="95" t="s">
        <v>122</v>
      </c>
      <c r="B47" s="211"/>
      <c r="C47" s="91">
        <v>0</v>
      </c>
      <c r="D47" s="91">
        <v>4</v>
      </c>
      <c r="E47" s="91">
        <v>3.08</v>
      </c>
      <c r="F47" s="91">
        <v>0</v>
      </c>
      <c r="G47" s="29">
        <f t="shared" si="13"/>
        <v>7.08</v>
      </c>
      <c r="H47" s="164">
        <f t="shared" si="14"/>
        <v>1.1190498672329522E-5</v>
      </c>
      <c r="I47" s="84"/>
      <c r="J47" s="84"/>
      <c r="K47" s="84"/>
      <c r="L47" s="84"/>
    </row>
    <row r="48" spans="1:12" ht="15" customHeight="1" x14ac:dyDescent="0.35">
      <c r="A48" s="95" t="s">
        <v>123</v>
      </c>
      <c r="B48" s="211"/>
      <c r="C48" s="91">
        <v>0</v>
      </c>
      <c r="D48" s="91">
        <v>13</v>
      </c>
      <c r="E48" s="91">
        <v>4.4000000000000004</v>
      </c>
      <c r="F48" s="91">
        <v>0</v>
      </c>
      <c r="G48" s="29">
        <f>SUM(C48:F48)</f>
        <v>17.399999999999999</v>
      </c>
      <c r="H48" s="164">
        <f t="shared" si="14"/>
        <v>2.7502073008267467E-5</v>
      </c>
      <c r="I48" s="84"/>
      <c r="J48" s="84"/>
      <c r="K48" s="84"/>
      <c r="L48" s="84"/>
    </row>
    <row r="49" spans="1:8" ht="15" customHeight="1" x14ac:dyDescent="0.35">
      <c r="A49" s="95" t="s">
        <v>124</v>
      </c>
      <c r="B49" s="211"/>
      <c r="C49" s="91">
        <v>0</v>
      </c>
      <c r="D49" s="91">
        <v>1</v>
      </c>
      <c r="E49" s="91">
        <v>1</v>
      </c>
      <c r="F49" s="91">
        <v>0</v>
      </c>
      <c r="G49" s="29">
        <f>SUM(C49:F49)</f>
        <v>2</v>
      </c>
      <c r="H49" s="164">
        <f t="shared" si="14"/>
        <v>3.1611578170422378E-6</v>
      </c>
    </row>
    <row r="50" spans="1:8" ht="27" customHeight="1" x14ac:dyDescent="0.35">
      <c r="A50" s="117" t="s">
        <v>125</v>
      </c>
      <c r="B50" s="211"/>
      <c r="C50" s="91">
        <v>0</v>
      </c>
      <c r="D50" s="91">
        <v>0.9</v>
      </c>
      <c r="E50" s="91">
        <v>1</v>
      </c>
      <c r="F50" s="91">
        <v>0</v>
      </c>
      <c r="G50" s="29">
        <f t="shared" si="13"/>
        <v>1.9</v>
      </c>
      <c r="H50" s="164">
        <f t="shared" si="14"/>
        <v>3.0030999261901255E-6</v>
      </c>
    </row>
    <row r="51" spans="1:8" ht="15" customHeight="1" x14ac:dyDescent="0.35">
      <c r="A51" s="95" t="s">
        <v>126</v>
      </c>
      <c r="B51" s="211"/>
      <c r="C51" s="91">
        <v>2</v>
      </c>
      <c r="D51" s="91">
        <v>0</v>
      </c>
      <c r="E51" s="91">
        <v>2.5</v>
      </c>
      <c r="F51" s="91">
        <v>0</v>
      </c>
      <c r="G51" s="29">
        <f t="shared" si="13"/>
        <v>4.5</v>
      </c>
      <c r="H51" s="164">
        <f t="shared" si="14"/>
        <v>7.1126050883450348E-6</v>
      </c>
    </row>
    <row r="52" spans="1:8" ht="26.5" customHeight="1" x14ac:dyDescent="0.35">
      <c r="A52" s="117" t="s">
        <v>127</v>
      </c>
      <c r="B52" s="211"/>
      <c r="C52" s="91">
        <v>0</v>
      </c>
      <c r="D52" s="91">
        <v>0.45500000000000002</v>
      </c>
      <c r="E52" s="91">
        <v>0</v>
      </c>
      <c r="F52" s="91">
        <v>0</v>
      </c>
      <c r="G52" s="29">
        <f t="shared" si="13"/>
        <v>0.45500000000000002</v>
      </c>
      <c r="H52" s="164">
        <f t="shared" si="14"/>
        <v>7.1916340337710907E-7</v>
      </c>
    </row>
    <row r="53" spans="1:8" ht="15" customHeight="1" x14ac:dyDescent="0.35">
      <c r="A53" s="95" t="s">
        <v>128</v>
      </c>
      <c r="B53" s="211"/>
      <c r="C53" s="91">
        <v>44978</v>
      </c>
      <c r="D53" s="91">
        <v>0.24</v>
      </c>
      <c r="E53" s="91">
        <v>0</v>
      </c>
      <c r="F53" s="91">
        <v>0</v>
      </c>
      <c r="G53" s="29">
        <f t="shared" si="13"/>
        <v>44978.239999999998</v>
      </c>
      <c r="H53" s="164">
        <f t="shared" si="14"/>
        <v>7.1091657486400922E-2</v>
      </c>
    </row>
    <row r="54" spans="1:8" ht="15" customHeight="1" x14ac:dyDescent="0.35">
      <c r="A54" s="95" t="s">
        <v>129</v>
      </c>
      <c r="B54" s="211"/>
      <c r="C54" s="91">
        <v>0.2</v>
      </c>
      <c r="D54" s="91">
        <v>8.3000000000000007</v>
      </c>
      <c r="E54" s="91">
        <v>0</v>
      </c>
      <c r="F54" s="91">
        <v>0.34</v>
      </c>
      <c r="G54" s="29">
        <f t="shared" si="13"/>
        <v>8.84</v>
      </c>
      <c r="H54" s="164">
        <f t="shared" si="14"/>
        <v>1.3972317551326689E-5</v>
      </c>
    </row>
    <row r="55" spans="1:8" ht="15" customHeight="1" x14ac:dyDescent="0.35">
      <c r="A55" s="95" t="s">
        <v>130</v>
      </c>
      <c r="B55" s="211"/>
      <c r="C55" s="91">
        <v>0</v>
      </c>
      <c r="D55" s="91">
        <v>0</v>
      </c>
      <c r="E55" s="91">
        <v>0</v>
      </c>
      <c r="F55" s="91">
        <v>3</v>
      </c>
      <c r="G55" s="29">
        <f t="shared" si="13"/>
        <v>3</v>
      </c>
      <c r="H55" s="164">
        <f t="shared" si="14"/>
        <v>4.7417367255633565E-6</v>
      </c>
    </row>
    <row r="56" spans="1:8" ht="15" customHeight="1" x14ac:dyDescent="0.35">
      <c r="A56" s="95" t="s">
        <v>131</v>
      </c>
      <c r="B56" s="211"/>
      <c r="C56" s="91">
        <v>0</v>
      </c>
      <c r="D56" s="91">
        <v>0</v>
      </c>
      <c r="E56" s="91">
        <v>0</v>
      </c>
      <c r="F56" s="91">
        <v>8</v>
      </c>
      <c r="G56" s="29">
        <f t="shared" si="13"/>
        <v>8</v>
      </c>
      <c r="H56" s="164">
        <f t="shared" si="14"/>
        <v>1.2644631268168951E-5</v>
      </c>
    </row>
    <row r="57" spans="1:8" ht="15" customHeight="1" x14ac:dyDescent="0.35">
      <c r="A57" s="95" t="s">
        <v>132</v>
      </c>
      <c r="B57" s="211"/>
      <c r="C57" s="91">
        <v>0</v>
      </c>
      <c r="D57" s="91">
        <v>0</v>
      </c>
      <c r="E57" s="91">
        <v>0</v>
      </c>
      <c r="F57" s="91">
        <v>7.4999999999999997E-2</v>
      </c>
      <c r="G57" s="29">
        <f t="shared" si="13"/>
        <v>7.4999999999999997E-2</v>
      </c>
      <c r="H57" s="164">
        <f t="shared" si="14"/>
        <v>1.1854341813908391E-7</v>
      </c>
    </row>
    <row r="58" spans="1:8" ht="15" customHeight="1" x14ac:dyDescent="0.35">
      <c r="A58" s="95" t="s">
        <v>133</v>
      </c>
      <c r="B58" s="211"/>
      <c r="C58" s="91">
        <v>0</v>
      </c>
      <c r="D58" s="91">
        <v>0</v>
      </c>
      <c r="E58" s="91">
        <v>0</v>
      </c>
      <c r="F58" s="91">
        <v>0.5</v>
      </c>
      <c r="G58" s="29">
        <f t="shared" si="13"/>
        <v>0.5</v>
      </c>
      <c r="H58" s="164">
        <f t="shared" si="14"/>
        <v>7.9028945426055945E-7</v>
      </c>
    </row>
    <row r="59" spans="1:8" x14ac:dyDescent="0.35">
      <c r="A59" s="95" t="s">
        <v>134</v>
      </c>
      <c r="B59" s="211"/>
      <c r="C59" s="91">
        <v>0</v>
      </c>
      <c r="D59" s="91">
        <v>0</v>
      </c>
      <c r="E59" s="91">
        <v>0</v>
      </c>
      <c r="F59" s="91">
        <v>1.2</v>
      </c>
      <c r="G59" s="29">
        <f t="shared" ref="G59" si="15">SUM(C59:F59)</f>
        <v>1.2</v>
      </c>
      <c r="H59" s="164">
        <f t="shared" si="11"/>
        <v>1.8966946902253425E-6</v>
      </c>
    </row>
    <row r="60" spans="1:8" x14ac:dyDescent="0.35">
      <c r="A60" s="95" t="s">
        <v>135</v>
      </c>
      <c r="B60" s="211"/>
      <c r="C60" s="91">
        <v>0</v>
      </c>
      <c r="D60" s="91">
        <v>0</v>
      </c>
      <c r="E60" s="91">
        <v>0</v>
      </c>
      <c r="F60" s="91">
        <v>3</v>
      </c>
      <c r="G60" s="29">
        <f t="shared" si="12"/>
        <v>3</v>
      </c>
      <c r="H60" s="164">
        <f t="shared" si="11"/>
        <v>4.7417367255633565E-6</v>
      </c>
    </row>
    <row r="61" spans="1:8" x14ac:dyDescent="0.35">
      <c r="A61" s="225" t="s">
        <v>186</v>
      </c>
      <c r="B61" s="211"/>
      <c r="C61" s="91">
        <v>1.4</v>
      </c>
      <c r="D61" s="91">
        <v>1.22</v>
      </c>
      <c r="E61" s="91">
        <v>0</v>
      </c>
      <c r="F61" s="91">
        <v>0.98</v>
      </c>
      <c r="G61" s="29">
        <f t="shared" si="12"/>
        <v>3.6</v>
      </c>
      <c r="H61" s="164">
        <f t="shared" si="11"/>
        <v>5.690084070676028E-6</v>
      </c>
    </row>
    <row r="62" spans="1:8" x14ac:dyDescent="0.35">
      <c r="A62" s="225" t="s">
        <v>203</v>
      </c>
      <c r="B62" s="211"/>
      <c r="C62" s="91">
        <v>0</v>
      </c>
      <c r="D62" s="91">
        <v>10.9</v>
      </c>
      <c r="E62" s="91">
        <v>0</v>
      </c>
      <c r="F62" s="91">
        <v>0</v>
      </c>
      <c r="G62" s="29">
        <f t="shared" si="12"/>
        <v>10.9</v>
      </c>
      <c r="H62" s="164">
        <f t="shared" si="11"/>
        <v>1.7228310102880195E-5</v>
      </c>
    </row>
    <row r="63" spans="1:8" x14ac:dyDescent="0.35">
      <c r="A63" s="225" t="s">
        <v>191</v>
      </c>
      <c r="B63" s="211"/>
      <c r="C63" s="91">
        <v>0</v>
      </c>
      <c r="D63" s="91">
        <v>1.25</v>
      </c>
      <c r="E63" s="91">
        <v>0</v>
      </c>
      <c r="F63" s="91">
        <v>0</v>
      </c>
      <c r="G63" s="29">
        <f t="shared" si="12"/>
        <v>1.25</v>
      </c>
      <c r="H63" s="164">
        <f t="shared" si="11"/>
        <v>1.9757236356513987E-6</v>
      </c>
    </row>
    <row r="64" spans="1:8" x14ac:dyDescent="0.35">
      <c r="A64" s="96" t="s">
        <v>136</v>
      </c>
      <c r="B64" s="129"/>
      <c r="C64" s="97">
        <v>0</v>
      </c>
      <c r="D64" s="97">
        <v>0</v>
      </c>
      <c r="E64" s="97">
        <v>0</v>
      </c>
      <c r="F64" s="97">
        <v>0</v>
      </c>
      <c r="G64" s="30">
        <f t="shared" si="12"/>
        <v>0</v>
      </c>
      <c r="H64" s="167" t="str">
        <f t="shared" si="11"/>
        <v>-</v>
      </c>
    </row>
    <row r="65" spans="1:10" x14ac:dyDescent="0.35">
      <c r="A65" s="156"/>
      <c r="B65" s="156"/>
      <c r="C65" s="157"/>
      <c r="D65" s="157"/>
      <c r="E65" s="157"/>
      <c r="F65" s="157"/>
      <c r="G65" s="31"/>
      <c r="H65" s="157"/>
    </row>
    <row r="66" spans="1:10" x14ac:dyDescent="0.35">
      <c r="A66" s="9" t="s">
        <v>137</v>
      </c>
      <c r="B66" s="177" t="s">
        <v>75</v>
      </c>
      <c r="C66" s="159" t="s">
        <v>76</v>
      </c>
      <c r="D66" s="159" t="s">
        <v>77</v>
      </c>
      <c r="E66" s="159" t="s">
        <v>78</v>
      </c>
      <c r="F66" s="159" t="s">
        <v>79</v>
      </c>
      <c r="G66" s="27" t="s">
        <v>80</v>
      </c>
      <c r="H66" s="160" t="s">
        <v>138</v>
      </c>
    </row>
    <row r="67" spans="1:10" ht="15.65" customHeight="1" x14ac:dyDescent="0.35">
      <c r="A67" s="93" t="s">
        <v>139</v>
      </c>
      <c r="B67" s="134" t="s">
        <v>140</v>
      </c>
      <c r="C67" s="90">
        <v>16428</v>
      </c>
      <c r="D67" s="90">
        <v>16372</v>
      </c>
      <c r="E67" s="90">
        <v>19059.799999999988</v>
      </c>
      <c r="F67" s="90">
        <v>16302</v>
      </c>
      <c r="G67" s="28">
        <f t="shared" ref="G67:G74" si="16">SUM(C67:F67)</f>
        <v>68161.799999999988</v>
      </c>
      <c r="H67" s="178">
        <f>IF(G67&gt;0,G67/$G$21,"-")</f>
        <v>0.10773510344683478</v>
      </c>
    </row>
    <row r="68" spans="1:10" x14ac:dyDescent="0.35">
      <c r="A68" s="94" t="s">
        <v>141</v>
      </c>
      <c r="B68" s="134" t="s">
        <v>140</v>
      </c>
      <c r="C68" s="91">
        <v>11759.446</v>
      </c>
      <c r="D68" s="91">
        <v>9598.6890000000021</v>
      </c>
      <c r="E68" s="91">
        <v>9821.726999999999</v>
      </c>
      <c r="F68" s="91">
        <v>15188.921000000002</v>
      </c>
      <c r="G68" s="29">
        <f t="shared" si="16"/>
        <v>46368.783000000003</v>
      </c>
      <c r="H68" s="178">
        <f t="shared" ref="H68:H72" si="17">IF(G68&gt;0,G68/$G$21,"-")</f>
        <v>7.3289520423592616E-2</v>
      </c>
      <c r="I68" s="84"/>
      <c r="J68" s="84"/>
    </row>
    <row r="69" spans="1:10" ht="15.65" customHeight="1" x14ac:dyDescent="0.35">
      <c r="A69" s="94" t="s">
        <v>142</v>
      </c>
      <c r="B69" s="134" t="s">
        <v>143</v>
      </c>
      <c r="C69" s="91">
        <v>99921.3943</v>
      </c>
      <c r="D69" s="91">
        <v>130183.2714</v>
      </c>
      <c r="E69" s="91">
        <v>116926.5643</v>
      </c>
      <c r="F69" s="91">
        <v>77131.508999999991</v>
      </c>
      <c r="G69" s="29">
        <f t="shared" si="16"/>
        <v>424162.73899999994</v>
      </c>
      <c r="H69" s="178">
        <f t="shared" si="17"/>
        <v>0.67042267904394814</v>
      </c>
      <c r="I69" s="84"/>
      <c r="J69" s="84"/>
    </row>
    <row r="70" spans="1:10" x14ac:dyDescent="0.35">
      <c r="A70" s="94" t="s">
        <v>144</v>
      </c>
      <c r="B70" s="134" t="s">
        <v>143</v>
      </c>
      <c r="C70" s="91">
        <v>63016</v>
      </c>
      <c r="D70" s="91">
        <v>57851.39</v>
      </c>
      <c r="E70" s="91">
        <v>65758.720000000001</v>
      </c>
      <c r="F70" s="91">
        <v>95964</v>
      </c>
      <c r="G70" s="29">
        <f t="shared" si="16"/>
        <v>282590.11</v>
      </c>
      <c r="H70" s="178">
        <f t="shared" si="17"/>
        <v>0.44665596762266291</v>
      </c>
      <c r="I70" s="84"/>
      <c r="J70" s="84"/>
    </row>
    <row r="71" spans="1:10" x14ac:dyDescent="0.35">
      <c r="A71" s="94" t="s">
        <v>145</v>
      </c>
      <c r="B71" s="134" t="s">
        <v>143</v>
      </c>
      <c r="C71" s="91">
        <v>3055300</v>
      </c>
      <c r="D71" s="91">
        <v>2531343</v>
      </c>
      <c r="E71" s="91">
        <v>3034648</v>
      </c>
      <c r="F71" s="91">
        <v>3219140</v>
      </c>
      <c r="G71" s="29">
        <f t="shared" si="16"/>
        <v>11840431</v>
      </c>
      <c r="H71" s="178">
        <f t="shared" si="17"/>
        <v>18.71473550639962</v>
      </c>
      <c r="I71" s="84"/>
      <c r="J71" s="84"/>
    </row>
    <row r="72" spans="1:10" x14ac:dyDescent="0.35">
      <c r="A72" s="94" t="s">
        <v>146</v>
      </c>
      <c r="B72" s="134" t="s">
        <v>140</v>
      </c>
      <c r="C72" s="91">
        <v>44144.942999999999</v>
      </c>
      <c r="D72" s="91">
        <v>152760.32999999999</v>
      </c>
      <c r="E72" s="91">
        <v>373460.75099999999</v>
      </c>
      <c r="F72" s="91">
        <v>14529.34</v>
      </c>
      <c r="G72" s="29">
        <f t="shared" si="16"/>
        <v>584895.36399999994</v>
      </c>
      <c r="H72" s="178">
        <f t="shared" si="17"/>
        <v>0.92447327603018237</v>
      </c>
      <c r="I72" s="84"/>
      <c r="J72" s="84"/>
    </row>
    <row r="73" spans="1:10" x14ac:dyDescent="0.35">
      <c r="A73" s="94" t="s">
        <v>147</v>
      </c>
      <c r="B73" s="134" t="s">
        <v>148</v>
      </c>
      <c r="C73" s="91">
        <v>0</v>
      </c>
      <c r="D73" s="91">
        <v>0</v>
      </c>
      <c r="E73" s="91">
        <v>0</v>
      </c>
      <c r="F73" s="91">
        <v>0</v>
      </c>
      <c r="G73" s="29">
        <f t="shared" si="16"/>
        <v>0</v>
      </c>
      <c r="H73" s="179"/>
      <c r="I73" s="84"/>
      <c r="J73" s="84"/>
    </row>
    <row r="74" spans="1:10" x14ac:dyDescent="0.35">
      <c r="A74" s="86" t="s">
        <v>136</v>
      </c>
      <c r="B74" s="180"/>
      <c r="C74" s="97">
        <v>0</v>
      </c>
      <c r="D74" s="97">
        <v>0</v>
      </c>
      <c r="E74" s="97">
        <v>0</v>
      </c>
      <c r="F74" s="97">
        <v>0</v>
      </c>
      <c r="G74" s="30">
        <f t="shared" si="16"/>
        <v>0</v>
      </c>
      <c r="H74" s="181"/>
      <c r="I74" s="84"/>
      <c r="J74" s="84"/>
    </row>
    <row r="75" spans="1:10" x14ac:dyDescent="0.35">
      <c r="A75" s="156"/>
      <c r="B75" s="156"/>
      <c r="C75" s="157"/>
      <c r="D75" s="157"/>
      <c r="E75" s="157"/>
      <c r="F75" s="157"/>
      <c r="G75" s="31"/>
      <c r="H75" s="157"/>
      <c r="I75" s="84"/>
      <c r="J75" s="84"/>
    </row>
    <row r="76" spans="1:10" x14ac:dyDescent="0.35">
      <c r="A76" s="9" t="s">
        <v>149</v>
      </c>
      <c r="B76" s="182" t="s">
        <v>150</v>
      </c>
      <c r="C76" s="168" t="s">
        <v>76</v>
      </c>
      <c r="D76" s="168" t="s">
        <v>77</v>
      </c>
      <c r="E76" s="168" t="s">
        <v>78</v>
      </c>
      <c r="F76" s="168" t="s">
        <v>79</v>
      </c>
      <c r="G76" s="32" t="s">
        <v>80</v>
      </c>
      <c r="H76" s="160"/>
      <c r="I76" s="84"/>
      <c r="J76" s="78" t="s">
        <v>151</v>
      </c>
    </row>
    <row r="77" spans="1:10" ht="14.25" customHeight="1" x14ac:dyDescent="0.35">
      <c r="A77" s="250" t="s">
        <v>152</v>
      </c>
      <c r="B77" s="168">
        <v>1</v>
      </c>
      <c r="C77" s="90">
        <v>2156</v>
      </c>
      <c r="D77" s="90">
        <v>1879</v>
      </c>
      <c r="E77" s="90">
        <v>1950</v>
      </c>
      <c r="F77" s="90">
        <v>2208</v>
      </c>
      <c r="G77" s="28">
        <f t="shared" ref="G77:G85" si="18">SUM(C77:F77)</f>
        <v>8193</v>
      </c>
      <c r="H77" s="162">
        <f>G77/$J$77</f>
        <v>0.9352739726027397</v>
      </c>
      <c r="I77" s="84"/>
      <c r="J77" s="79">
        <v>8760</v>
      </c>
    </row>
    <row r="78" spans="1:10" ht="14.25" customHeight="1" x14ac:dyDescent="0.35">
      <c r="A78" s="251"/>
      <c r="B78" s="157">
        <v>2</v>
      </c>
      <c r="C78" s="89">
        <v>2148</v>
      </c>
      <c r="D78" s="89">
        <v>1891</v>
      </c>
      <c r="E78" s="89">
        <v>1924</v>
      </c>
      <c r="F78" s="89">
        <v>2207</v>
      </c>
      <c r="G78" s="29">
        <f t="shared" si="18"/>
        <v>8170</v>
      </c>
      <c r="H78" s="164">
        <f t="shared" ref="H78:H80" si="19">G78/$J$77</f>
        <v>0.93264840182648401</v>
      </c>
      <c r="I78" s="84"/>
      <c r="J78" s="84"/>
    </row>
    <row r="79" spans="1:10" ht="28" customHeight="1" x14ac:dyDescent="0.35">
      <c r="A79" s="183" t="s">
        <v>153</v>
      </c>
      <c r="B79" s="157"/>
      <c r="C79" s="89">
        <v>2152</v>
      </c>
      <c r="D79" s="89">
        <v>1885</v>
      </c>
      <c r="E79" s="89">
        <v>1937</v>
      </c>
      <c r="F79" s="89">
        <v>2207.5</v>
      </c>
      <c r="G79" s="29">
        <f>AVERAGE(G77:G78)</f>
        <v>8181.5</v>
      </c>
      <c r="H79" s="164">
        <f t="shared" si="19"/>
        <v>0.93396118721461185</v>
      </c>
      <c r="I79" s="84"/>
      <c r="J79" s="84"/>
    </row>
    <row r="80" spans="1:10" ht="14.25" customHeight="1" x14ac:dyDescent="0.35">
      <c r="A80" s="94" t="s">
        <v>154</v>
      </c>
      <c r="B80" s="157">
        <v>1</v>
      </c>
      <c r="C80" s="89">
        <v>2155</v>
      </c>
      <c r="D80" s="89">
        <v>2017</v>
      </c>
      <c r="E80" s="89">
        <v>1691</v>
      </c>
      <c r="F80" s="89">
        <v>2208</v>
      </c>
      <c r="G80" s="29">
        <f t="shared" si="18"/>
        <v>8071</v>
      </c>
      <c r="H80" s="164">
        <f t="shared" si="19"/>
        <v>0.92134703196347034</v>
      </c>
      <c r="I80" s="84"/>
      <c r="J80" s="84"/>
    </row>
    <row r="81" spans="1:10" x14ac:dyDescent="0.35">
      <c r="A81" s="94" t="s">
        <v>155</v>
      </c>
      <c r="B81" s="157"/>
      <c r="C81" s="91">
        <v>0</v>
      </c>
      <c r="D81" s="91">
        <v>0</v>
      </c>
      <c r="E81" s="91">
        <v>0</v>
      </c>
      <c r="F81" s="91">
        <v>0</v>
      </c>
      <c r="G81" s="29">
        <f t="shared" si="18"/>
        <v>0</v>
      </c>
      <c r="H81" s="164" t="str">
        <f>IF(B81&gt;0,#REF!/J77,"n/a")</f>
        <v>n/a</v>
      </c>
      <c r="I81" s="84"/>
      <c r="J81" s="84"/>
    </row>
    <row r="82" spans="1:10" x14ac:dyDescent="0.35">
      <c r="A82" s="94" t="s">
        <v>156</v>
      </c>
      <c r="B82" s="157" t="s">
        <v>157</v>
      </c>
      <c r="C82" s="91">
        <v>11749</v>
      </c>
      <c r="D82" s="91">
        <v>11871</v>
      </c>
      <c r="E82" s="91">
        <v>12129</v>
      </c>
      <c r="F82" s="91">
        <v>11524</v>
      </c>
      <c r="G82" s="29"/>
      <c r="H82" s="184" t="s">
        <v>158</v>
      </c>
      <c r="I82" s="84"/>
      <c r="J82" s="84"/>
    </row>
    <row r="83" spans="1:10" x14ac:dyDescent="0.35">
      <c r="A83" s="94" t="s">
        <v>159</v>
      </c>
      <c r="B83" s="157" t="s">
        <v>160</v>
      </c>
      <c r="C83" s="91">
        <v>8</v>
      </c>
      <c r="D83" s="91">
        <v>9</v>
      </c>
      <c r="E83" s="91">
        <v>0</v>
      </c>
      <c r="F83" s="91">
        <v>0</v>
      </c>
      <c r="G83" s="29">
        <f t="shared" si="18"/>
        <v>17</v>
      </c>
      <c r="H83" s="171" t="str">
        <f>IF(G83&gt;0,"yes","no")</f>
        <v>yes</v>
      </c>
      <c r="I83" s="84"/>
      <c r="J83" s="84"/>
    </row>
    <row r="84" spans="1:10" x14ac:dyDescent="0.35">
      <c r="A84" s="94" t="s">
        <v>161</v>
      </c>
      <c r="B84" s="157" t="s">
        <v>162</v>
      </c>
      <c r="C84" s="91">
        <v>4</v>
      </c>
      <c r="D84" s="91">
        <v>4.5</v>
      </c>
      <c r="E84" s="91">
        <v>0</v>
      </c>
      <c r="F84" s="91">
        <v>0</v>
      </c>
      <c r="G84" s="29">
        <f t="shared" si="18"/>
        <v>8.5</v>
      </c>
      <c r="H84" s="185">
        <f>+(G84)/J77</f>
        <v>9.7031963470319634E-4</v>
      </c>
    </row>
    <row r="85" spans="1:10" x14ac:dyDescent="0.35">
      <c r="A85" s="86" t="s">
        <v>163</v>
      </c>
      <c r="B85" s="186" t="s">
        <v>160</v>
      </c>
      <c r="C85" s="97">
        <v>2</v>
      </c>
      <c r="D85" s="97">
        <v>0</v>
      </c>
      <c r="E85" s="97">
        <v>0</v>
      </c>
      <c r="F85" s="97">
        <v>0</v>
      </c>
      <c r="G85" s="30">
        <f t="shared" si="18"/>
        <v>2</v>
      </c>
      <c r="H85" s="187" t="str">
        <f>IF(G85&gt;0,"yes","no")</f>
        <v>yes</v>
      </c>
    </row>
    <row r="98" spans="1:8" x14ac:dyDescent="0.35">
      <c r="A98" s="84"/>
      <c r="B98" s="156"/>
      <c r="C98" s="156"/>
      <c r="D98" s="156"/>
      <c r="E98" s="156"/>
      <c r="F98" s="3"/>
      <c r="H98" s="157"/>
    </row>
  </sheetData>
  <mergeCells count="7">
    <mergeCell ref="A77:A78"/>
    <mergeCell ref="K6:K7"/>
    <mergeCell ref="K8:K1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ignoredErrors>
    <ignoredError sqref="G80 G78"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55"/>
  <sheetViews>
    <sheetView tabSelected="1" topLeftCell="A31" workbookViewId="0">
      <selection activeCell="E53" sqref="E53"/>
    </sheetView>
  </sheetViews>
  <sheetFormatPr defaultColWidth="9.453125" defaultRowHeight="15.5" x14ac:dyDescent="0.35"/>
  <cols>
    <col min="1" max="1" width="9.453125" style="2" customWidth="1"/>
    <col min="2" max="2" width="14.54296875" style="2" bestFit="1" customWidth="1"/>
    <col min="3" max="9" width="9.453125" style="2"/>
    <col min="10" max="10" width="11.54296875" style="2" customWidth="1"/>
    <col min="11" max="16384" width="9.453125" style="2"/>
  </cols>
  <sheetData>
    <row r="1" spans="1:14" x14ac:dyDescent="0.35">
      <c r="A1" s="84" t="str">
        <f>+'Cover Page'!$B$29</f>
        <v>Annual Performance Report 2022</v>
      </c>
      <c r="B1" s="84"/>
      <c r="C1" s="84"/>
      <c r="D1" s="84"/>
      <c r="E1" s="84" t="str">
        <f>+'Cover Page'!$B$33</f>
        <v>Ferrybridge 2</v>
      </c>
      <c r="F1" s="84"/>
      <c r="G1" s="84"/>
      <c r="H1" s="84"/>
      <c r="I1" s="84"/>
      <c r="J1" s="84"/>
      <c r="K1" s="84"/>
      <c r="L1" s="84"/>
      <c r="M1" s="84"/>
      <c r="N1" s="84"/>
    </row>
    <row r="3" spans="1:14" x14ac:dyDescent="0.35">
      <c r="A3" s="47" t="s">
        <v>164</v>
      </c>
      <c r="B3" s="151"/>
      <c r="C3" s="151"/>
      <c r="D3" s="151"/>
      <c r="E3" s="151"/>
      <c r="F3" s="151"/>
      <c r="G3" s="151"/>
      <c r="H3" s="151"/>
      <c r="I3" s="152"/>
      <c r="J3" s="84"/>
      <c r="K3" s="76" t="s">
        <v>3</v>
      </c>
      <c r="L3" s="84"/>
      <c r="M3" s="84"/>
      <c r="N3" s="84"/>
    </row>
    <row r="4" spans="1:14" x14ac:dyDescent="0.35">
      <c r="A4" s="153"/>
      <c r="B4" s="154"/>
      <c r="C4" s="154"/>
      <c r="D4" s="154"/>
      <c r="E4" s="154"/>
      <c r="F4" s="154"/>
      <c r="G4" s="154"/>
      <c r="H4" s="154"/>
      <c r="I4" s="155"/>
      <c r="J4" s="84"/>
      <c r="K4" s="84"/>
      <c r="L4" s="84"/>
      <c r="M4" s="84"/>
      <c r="N4" s="84"/>
    </row>
    <row r="5" spans="1:14" ht="15.75" customHeight="1" x14ac:dyDescent="0.35">
      <c r="A5" s="240" t="s">
        <v>165</v>
      </c>
      <c r="B5" s="241"/>
      <c r="C5" s="241"/>
      <c r="D5" s="241"/>
      <c r="E5" s="241"/>
      <c r="F5" s="241"/>
      <c r="G5" s="241"/>
      <c r="H5" s="241"/>
      <c r="I5" s="242"/>
      <c r="J5" s="84"/>
      <c r="K5" s="249" t="s">
        <v>166</v>
      </c>
      <c r="L5" s="249"/>
      <c r="M5" s="249"/>
      <c r="N5" s="249"/>
    </row>
    <row r="6" spans="1:14" x14ac:dyDescent="0.35">
      <c r="A6" s="243"/>
      <c r="B6" s="244"/>
      <c r="C6" s="244"/>
      <c r="D6" s="244"/>
      <c r="E6" s="244"/>
      <c r="F6" s="244"/>
      <c r="G6" s="244"/>
      <c r="H6" s="244"/>
      <c r="I6" s="245"/>
      <c r="J6" s="84"/>
      <c r="K6" s="249"/>
      <c r="L6" s="249"/>
      <c r="M6" s="249"/>
      <c r="N6" s="249"/>
    </row>
    <row r="7" spans="1:14" x14ac:dyDescent="0.35">
      <c r="A7" s="243"/>
      <c r="B7" s="244"/>
      <c r="C7" s="244"/>
      <c r="D7" s="244"/>
      <c r="E7" s="244"/>
      <c r="F7" s="244"/>
      <c r="G7" s="244"/>
      <c r="H7" s="244"/>
      <c r="I7" s="245"/>
      <c r="J7" s="84"/>
      <c r="K7" s="249"/>
      <c r="L7" s="249"/>
      <c r="M7" s="249"/>
      <c r="N7" s="249"/>
    </row>
    <row r="8" spans="1:14" ht="15.75" customHeight="1" x14ac:dyDescent="0.35">
      <c r="A8" s="243"/>
      <c r="B8" s="244"/>
      <c r="C8" s="244"/>
      <c r="D8" s="244"/>
      <c r="E8" s="244"/>
      <c r="F8" s="244"/>
      <c r="G8" s="244"/>
      <c r="H8" s="244"/>
      <c r="I8" s="245"/>
      <c r="J8" s="84"/>
      <c r="K8" s="249"/>
      <c r="L8" s="249"/>
      <c r="M8" s="249"/>
      <c r="N8" s="249"/>
    </row>
    <row r="9" spans="1:14" ht="15.75" customHeight="1" x14ac:dyDescent="0.35">
      <c r="A9" s="243"/>
      <c r="B9" s="244"/>
      <c r="C9" s="244"/>
      <c r="D9" s="244"/>
      <c r="E9" s="244"/>
      <c r="F9" s="244"/>
      <c r="G9" s="244"/>
      <c r="H9" s="244"/>
      <c r="I9" s="245"/>
      <c r="J9" s="84"/>
      <c r="K9" s="249"/>
      <c r="L9" s="249"/>
      <c r="M9" s="249"/>
      <c r="N9" s="249"/>
    </row>
    <row r="10" spans="1:14" ht="15.75" customHeight="1" x14ac:dyDescent="0.35">
      <c r="A10" s="243"/>
      <c r="B10" s="244"/>
      <c r="C10" s="244"/>
      <c r="D10" s="244"/>
      <c r="E10" s="244"/>
      <c r="F10" s="244"/>
      <c r="G10" s="244"/>
      <c r="H10" s="244"/>
      <c r="I10" s="245"/>
      <c r="J10" s="84"/>
      <c r="K10" s="249"/>
      <c r="L10" s="249"/>
      <c r="M10" s="249"/>
      <c r="N10" s="249"/>
    </row>
    <row r="11" spans="1:14" ht="15.75" customHeight="1" x14ac:dyDescent="0.35">
      <c r="A11" s="243"/>
      <c r="B11" s="244"/>
      <c r="C11" s="244"/>
      <c r="D11" s="244"/>
      <c r="E11" s="244"/>
      <c r="F11" s="244"/>
      <c r="G11" s="244"/>
      <c r="H11" s="244"/>
      <c r="I11" s="245"/>
      <c r="J11" s="84"/>
      <c r="K11" s="249"/>
      <c r="L11" s="249"/>
      <c r="M11" s="249"/>
      <c r="N11" s="249"/>
    </row>
    <row r="12" spans="1:14" ht="15.75" customHeight="1" x14ac:dyDescent="0.35">
      <c r="A12" s="243"/>
      <c r="B12" s="244"/>
      <c r="C12" s="244"/>
      <c r="D12" s="244"/>
      <c r="E12" s="244"/>
      <c r="F12" s="244"/>
      <c r="G12" s="244"/>
      <c r="H12" s="244"/>
      <c r="I12" s="245"/>
      <c r="J12" s="84"/>
      <c r="K12" s="249"/>
      <c r="L12" s="249"/>
      <c r="M12" s="249"/>
      <c r="N12" s="249"/>
    </row>
    <row r="13" spans="1:14" ht="15.75" customHeight="1" x14ac:dyDescent="0.35">
      <c r="A13" s="243"/>
      <c r="B13" s="244"/>
      <c r="C13" s="244"/>
      <c r="D13" s="244"/>
      <c r="E13" s="244"/>
      <c r="F13" s="244"/>
      <c r="G13" s="244"/>
      <c r="H13" s="244"/>
      <c r="I13" s="245"/>
      <c r="J13" s="84"/>
      <c r="K13" s="249"/>
      <c r="L13" s="249"/>
      <c r="M13" s="249"/>
      <c r="N13" s="249"/>
    </row>
    <row r="14" spans="1:14" ht="15.75" customHeight="1" x14ac:dyDescent="0.35">
      <c r="A14" s="243"/>
      <c r="B14" s="244"/>
      <c r="C14" s="244"/>
      <c r="D14" s="244"/>
      <c r="E14" s="244"/>
      <c r="F14" s="244"/>
      <c r="G14" s="244"/>
      <c r="H14" s="244"/>
      <c r="I14" s="245"/>
      <c r="J14" s="84"/>
      <c r="K14" s="249"/>
      <c r="L14" s="249"/>
      <c r="M14" s="249"/>
      <c r="N14" s="249"/>
    </row>
    <row r="15" spans="1:14" ht="15.75" customHeight="1" x14ac:dyDescent="0.35">
      <c r="A15" s="243"/>
      <c r="B15" s="244"/>
      <c r="C15" s="244"/>
      <c r="D15" s="244"/>
      <c r="E15" s="244"/>
      <c r="F15" s="244"/>
      <c r="G15" s="244"/>
      <c r="H15" s="244"/>
      <c r="I15" s="245"/>
      <c r="J15" s="84"/>
      <c r="K15" s="84"/>
      <c r="L15" s="84"/>
      <c r="M15" s="84"/>
      <c r="N15" s="84"/>
    </row>
    <row r="16" spans="1:14" ht="15.75" customHeight="1" x14ac:dyDescent="0.35">
      <c r="A16" s="243"/>
      <c r="B16" s="244"/>
      <c r="C16" s="244"/>
      <c r="D16" s="244"/>
      <c r="E16" s="244"/>
      <c r="F16" s="244"/>
      <c r="G16" s="244"/>
      <c r="H16" s="244"/>
      <c r="I16" s="245"/>
      <c r="J16" s="84"/>
      <c r="K16" s="84"/>
      <c r="L16" s="84"/>
      <c r="M16" s="84"/>
      <c r="N16" s="84"/>
    </row>
    <row r="17" spans="1:14" ht="15.75" customHeight="1" x14ac:dyDescent="0.35">
      <c r="A17" s="243"/>
      <c r="B17" s="244"/>
      <c r="C17" s="244"/>
      <c r="D17" s="244"/>
      <c r="E17" s="244"/>
      <c r="F17" s="244"/>
      <c r="G17" s="244"/>
      <c r="H17" s="244"/>
      <c r="I17" s="245"/>
      <c r="J17" s="84"/>
      <c r="K17" s="84"/>
      <c r="L17" s="84"/>
      <c r="M17" s="84"/>
      <c r="N17" s="84"/>
    </row>
    <row r="18" spans="1:14" x14ac:dyDescent="0.35">
      <c r="A18" s="243"/>
      <c r="B18" s="244"/>
      <c r="C18" s="244"/>
      <c r="D18" s="244"/>
      <c r="E18" s="244"/>
      <c r="F18" s="244"/>
      <c r="G18" s="244"/>
      <c r="H18" s="244"/>
      <c r="I18" s="245"/>
      <c r="J18" s="84"/>
      <c r="K18" s="84"/>
      <c r="L18" s="84"/>
      <c r="M18" s="84"/>
      <c r="N18" s="84"/>
    </row>
    <row r="19" spans="1:14" x14ac:dyDescent="0.35">
      <c r="A19" s="243"/>
      <c r="B19" s="244"/>
      <c r="C19" s="244"/>
      <c r="D19" s="244"/>
      <c r="E19" s="244"/>
      <c r="F19" s="244"/>
      <c r="G19" s="244"/>
      <c r="H19" s="244"/>
      <c r="I19" s="245"/>
      <c r="J19" s="84"/>
      <c r="K19" s="84"/>
      <c r="L19" s="84"/>
      <c r="M19" s="84"/>
      <c r="N19" s="84"/>
    </row>
    <row r="20" spans="1:14" x14ac:dyDescent="0.35">
      <c r="A20" s="243"/>
      <c r="B20" s="244"/>
      <c r="C20" s="244"/>
      <c r="D20" s="244"/>
      <c r="E20" s="244"/>
      <c r="F20" s="244"/>
      <c r="G20" s="244"/>
      <c r="H20" s="244"/>
      <c r="I20" s="245"/>
      <c r="J20" s="84"/>
      <c r="K20" s="84"/>
      <c r="L20" s="84"/>
      <c r="M20" s="84"/>
      <c r="N20" s="84"/>
    </row>
    <row r="21" spans="1:14" x14ac:dyDescent="0.35">
      <c r="A21" s="243"/>
      <c r="B21" s="244"/>
      <c r="C21" s="244"/>
      <c r="D21" s="244"/>
      <c r="E21" s="244"/>
      <c r="F21" s="244"/>
      <c r="G21" s="244"/>
      <c r="H21" s="244"/>
      <c r="I21" s="245"/>
      <c r="J21" s="84"/>
      <c r="K21" s="84"/>
      <c r="L21" s="84"/>
      <c r="M21" s="84"/>
      <c r="N21" s="84"/>
    </row>
    <row r="22" spans="1:14" ht="15.65" customHeight="1" x14ac:dyDescent="0.35">
      <c r="A22" s="243"/>
      <c r="B22" s="244"/>
      <c r="C22" s="244"/>
      <c r="D22" s="244"/>
      <c r="E22" s="244"/>
      <c r="F22" s="244"/>
      <c r="G22" s="244"/>
      <c r="H22" s="244"/>
      <c r="I22" s="245"/>
      <c r="J22" s="84"/>
      <c r="K22" s="85"/>
      <c r="L22" s="85"/>
      <c r="M22" s="85"/>
      <c r="N22" s="85"/>
    </row>
    <row r="23" spans="1:14" x14ac:dyDescent="0.35">
      <c r="A23" s="243"/>
      <c r="B23" s="244"/>
      <c r="C23" s="244"/>
      <c r="D23" s="244"/>
      <c r="E23" s="244"/>
      <c r="F23" s="244"/>
      <c r="G23" s="244"/>
      <c r="H23" s="244"/>
      <c r="I23" s="245"/>
      <c r="J23" s="84"/>
      <c r="K23" s="85"/>
      <c r="L23" s="85"/>
      <c r="M23" s="85"/>
      <c r="N23" s="85"/>
    </row>
    <row r="24" spans="1:14" x14ac:dyDescent="0.35">
      <c r="A24" s="243"/>
      <c r="B24" s="244"/>
      <c r="C24" s="244"/>
      <c r="D24" s="244"/>
      <c r="E24" s="244"/>
      <c r="F24" s="244"/>
      <c r="G24" s="244"/>
      <c r="H24" s="244"/>
      <c r="I24" s="245"/>
      <c r="J24" s="84"/>
      <c r="K24" s="85"/>
      <c r="L24" s="85"/>
      <c r="M24" s="85"/>
      <c r="N24" s="85"/>
    </row>
    <row r="25" spans="1:14" x14ac:dyDescent="0.35">
      <c r="A25" s="243"/>
      <c r="B25" s="244"/>
      <c r="C25" s="244"/>
      <c r="D25" s="244"/>
      <c r="E25" s="244"/>
      <c r="F25" s="244"/>
      <c r="G25" s="244"/>
      <c r="H25" s="244"/>
      <c r="I25" s="245"/>
      <c r="J25" s="84"/>
      <c r="K25" s="85"/>
      <c r="L25" s="85"/>
      <c r="M25" s="85"/>
      <c r="N25" s="85"/>
    </row>
    <row r="26" spans="1:14" x14ac:dyDescent="0.35">
      <c r="A26" s="243"/>
      <c r="B26" s="244"/>
      <c r="C26" s="244"/>
      <c r="D26" s="244"/>
      <c r="E26" s="244"/>
      <c r="F26" s="244"/>
      <c r="G26" s="244"/>
      <c r="H26" s="244"/>
      <c r="I26" s="245"/>
      <c r="J26" s="84"/>
      <c r="K26" s="85"/>
      <c r="L26" s="85"/>
      <c r="M26" s="85"/>
      <c r="N26" s="85"/>
    </row>
    <row r="27" spans="1:14" ht="56.5" customHeight="1" x14ac:dyDescent="0.35">
      <c r="A27" s="246"/>
      <c r="B27" s="247"/>
      <c r="C27" s="247"/>
      <c r="D27" s="247"/>
      <c r="E27" s="247"/>
      <c r="F27" s="247"/>
      <c r="G27" s="247"/>
      <c r="H27" s="247"/>
      <c r="I27" s="248"/>
      <c r="J27" s="84"/>
      <c r="K27" s="85"/>
      <c r="L27" s="85"/>
      <c r="M27" s="85"/>
      <c r="N27" s="85"/>
    </row>
    <row r="28" spans="1:14" x14ac:dyDescent="0.35">
      <c r="A28" s="84"/>
      <c r="B28" s="84"/>
      <c r="C28" s="84"/>
      <c r="D28" s="84"/>
      <c r="E28" s="84"/>
      <c r="F28" s="84"/>
      <c r="G28" s="84"/>
      <c r="H28" s="84"/>
      <c r="I28" s="84"/>
      <c r="J28" s="84"/>
      <c r="K28" s="85"/>
      <c r="L28" s="85"/>
      <c r="M28" s="85"/>
      <c r="N28" s="85"/>
    </row>
    <row r="29" spans="1:14" x14ac:dyDescent="0.35">
      <c r="A29" s="47" t="s">
        <v>167</v>
      </c>
      <c r="B29" s="151"/>
      <c r="C29" s="151"/>
      <c r="D29" s="151"/>
      <c r="E29" s="151"/>
      <c r="F29" s="151"/>
      <c r="G29" s="151"/>
      <c r="H29" s="151"/>
      <c r="I29" s="152"/>
      <c r="J29" s="84"/>
      <c r="K29" s="85"/>
      <c r="L29" s="85"/>
      <c r="M29" s="85"/>
      <c r="N29" s="85"/>
    </row>
    <row r="30" spans="1:14" x14ac:dyDescent="0.35">
      <c r="A30" s="153"/>
      <c r="B30" s="154"/>
      <c r="C30" s="154"/>
      <c r="D30" s="154"/>
      <c r="E30" s="154"/>
      <c r="F30" s="154"/>
      <c r="G30" s="154"/>
      <c r="H30" s="154"/>
      <c r="I30" s="155"/>
      <c r="J30" s="84"/>
      <c r="K30" s="85"/>
      <c r="L30" s="85"/>
      <c r="M30" s="85"/>
      <c r="N30" s="85"/>
    </row>
    <row r="31" spans="1:14" x14ac:dyDescent="0.35">
      <c r="A31" s="240" t="s">
        <v>168</v>
      </c>
      <c r="B31" s="258"/>
      <c r="C31" s="258"/>
      <c r="D31" s="258"/>
      <c r="E31" s="258"/>
      <c r="F31" s="258"/>
      <c r="G31" s="258"/>
      <c r="H31" s="258"/>
      <c r="I31" s="259"/>
      <c r="J31" s="84"/>
      <c r="K31" s="249" t="s">
        <v>169</v>
      </c>
      <c r="L31" s="249"/>
      <c r="M31" s="249"/>
      <c r="N31" s="249"/>
    </row>
    <row r="32" spans="1:14" x14ac:dyDescent="0.35">
      <c r="A32" s="260"/>
      <c r="B32" s="261"/>
      <c r="C32" s="261"/>
      <c r="D32" s="261"/>
      <c r="E32" s="261"/>
      <c r="F32" s="261"/>
      <c r="G32" s="261"/>
      <c r="H32" s="261"/>
      <c r="I32" s="262"/>
      <c r="J32" s="84"/>
      <c r="K32" s="249"/>
      <c r="L32" s="249"/>
      <c r="M32" s="249"/>
      <c r="N32" s="249"/>
    </row>
    <row r="33" spans="1:14" x14ac:dyDescent="0.35">
      <c r="A33" s="260"/>
      <c r="B33" s="261"/>
      <c r="C33" s="261"/>
      <c r="D33" s="261"/>
      <c r="E33" s="261"/>
      <c r="F33" s="261"/>
      <c r="G33" s="261"/>
      <c r="H33" s="261"/>
      <c r="I33" s="262"/>
      <c r="J33" s="84"/>
      <c r="K33" s="249"/>
      <c r="L33" s="249"/>
      <c r="M33" s="249"/>
      <c r="N33" s="249"/>
    </row>
    <row r="34" spans="1:14" x14ac:dyDescent="0.35">
      <c r="A34" s="260"/>
      <c r="B34" s="261"/>
      <c r="C34" s="261"/>
      <c r="D34" s="261"/>
      <c r="E34" s="261"/>
      <c r="F34" s="261"/>
      <c r="G34" s="261"/>
      <c r="H34" s="261"/>
      <c r="I34" s="262"/>
      <c r="J34" s="84"/>
      <c r="K34" s="249"/>
      <c r="L34" s="249"/>
      <c r="M34" s="249"/>
      <c r="N34" s="249"/>
    </row>
    <row r="35" spans="1:14" x14ac:dyDescent="0.35">
      <c r="A35" s="260"/>
      <c r="B35" s="261"/>
      <c r="C35" s="261"/>
      <c r="D35" s="261"/>
      <c r="E35" s="261"/>
      <c r="F35" s="261"/>
      <c r="G35" s="261"/>
      <c r="H35" s="261"/>
      <c r="I35" s="262"/>
      <c r="J35" s="84"/>
      <c r="K35" s="249"/>
      <c r="L35" s="249"/>
      <c r="M35" s="249"/>
      <c r="N35" s="249"/>
    </row>
    <row r="36" spans="1:14" x14ac:dyDescent="0.35">
      <c r="A36" s="260"/>
      <c r="B36" s="261"/>
      <c r="C36" s="261"/>
      <c r="D36" s="261"/>
      <c r="E36" s="261"/>
      <c r="F36" s="261"/>
      <c r="G36" s="261"/>
      <c r="H36" s="261"/>
      <c r="I36" s="262"/>
      <c r="J36" s="84"/>
      <c r="K36" s="249"/>
      <c r="L36" s="249"/>
      <c r="M36" s="249"/>
      <c r="N36" s="249"/>
    </row>
    <row r="37" spans="1:14" x14ac:dyDescent="0.35">
      <c r="A37" s="260"/>
      <c r="B37" s="261"/>
      <c r="C37" s="261"/>
      <c r="D37" s="261"/>
      <c r="E37" s="261"/>
      <c r="F37" s="261"/>
      <c r="G37" s="261"/>
      <c r="H37" s="261"/>
      <c r="I37" s="262"/>
      <c r="J37" s="84"/>
      <c r="K37" s="249"/>
      <c r="L37" s="249"/>
      <c r="M37" s="249"/>
      <c r="N37" s="249"/>
    </row>
    <row r="38" spans="1:14" ht="14.25" customHeight="1" x14ac:dyDescent="0.35">
      <c r="A38" s="260"/>
      <c r="B38" s="261"/>
      <c r="C38" s="261"/>
      <c r="D38" s="261"/>
      <c r="E38" s="261"/>
      <c r="F38" s="261"/>
      <c r="G38" s="261"/>
      <c r="H38" s="261"/>
      <c r="I38" s="262"/>
      <c r="J38" s="84"/>
      <c r="K38" s="249"/>
      <c r="L38" s="249"/>
      <c r="M38" s="249"/>
      <c r="N38" s="249"/>
    </row>
    <row r="39" spans="1:14" x14ac:dyDescent="0.35">
      <c r="A39" s="260"/>
      <c r="B39" s="261"/>
      <c r="C39" s="261"/>
      <c r="D39" s="261"/>
      <c r="E39" s="261"/>
      <c r="F39" s="261"/>
      <c r="G39" s="261"/>
      <c r="H39" s="261"/>
      <c r="I39" s="262"/>
      <c r="J39" s="84"/>
      <c r="K39" s="249"/>
      <c r="L39" s="249"/>
      <c r="M39" s="249"/>
      <c r="N39" s="249"/>
    </row>
    <row r="40" spans="1:14" x14ac:dyDescent="0.35">
      <c r="A40" s="260"/>
      <c r="B40" s="261"/>
      <c r="C40" s="261"/>
      <c r="D40" s="261"/>
      <c r="E40" s="261"/>
      <c r="F40" s="261"/>
      <c r="G40" s="261"/>
      <c r="H40" s="261"/>
      <c r="I40" s="262"/>
      <c r="J40" s="84"/>
      <c r="K40" s="249"/>
      <c r="L40" s="249"/>
      <c r="M40" s="249"/>
      <c r="N40" s="249"/>
    </row>
    <row r="41" spans="1:14" x14ac:dyDescent="0.35">
      <c r="A41" s="260"/>
      <c r="B41" s="261"/>
      <c r="C41" s="261"/>
      <c r="D41" s="261"/>
      <c r="E41" s="261"/>
      <c r="F41" s="261"/>
      <c r="G41" s="261"/>
      <c r="H41" s="261"/>
      <c r="I41" s="262"/>
      <c r="J41" s="84"/>
      <c r="K41" s="84"/>
      <c r="L41" s="84"/>
      <c r="M41" s="84"/>
      <c r="N41" s="84"/>
    </row>
    <row r="42" spans="1:14" x14ac:dyDescent="0.35">
      <c r="A42" s="260"/>
      <c r="B42" s="261"/>
      <c r="C42" s="261"/>
      <c r="D42" s="261"/>
      <c r="E42" s="261"/>
      <c r="F42" s="261"/>
      <c r="G42" s="261"/>
      <c r="H42" s="261"/>
      <c r="I42" s="262"/>
      <c r="J42" s="84"/>
      <c r="K42" s="84"/>
      <c r="L42" s="84"/>
      <c r="M42" s="84"/>
      <c r="N42" s="84"/>
    </row>
    <row r="43" spans="1:14" x14ac:dyDescent="0.35">
      <c r="A43" s="263"/>
      <c r="B43" s="264"/>
      <c r="C43" s="264"/>
      <c r="D43" s="264"/>
      <c r="E43" s="264"/>
      <c r="F43" s="264"/>
      <c r="G43" s="264"/>
      <c r="H43" s="264"/>
      <c r="I43" s="265"/>
      <c r="J43" s="84"/>
      <c r="K43" s="84"/>
      <c r="L43" s="84"/>
      <c r="M43" s="84"/>
      <c r="N43" s="84"/>
    </row>
    <row r="49" spans="3:7" x14ac:dyDescent="0.35">
      <c r="C49" s="84" t="s">
        <v>21</v>
      </c>
      <c r="D49" s="84"/>
      <c r="E49" s="84"/>
      <c r="F49" s="84"/>
      <c r="G49" s="84" t="s">
        <v>22</v>
      </c>
    </row>
    <row r="51" spans="3:7" x14ac:dyDescent="0.35">
      <c r="C51" s="84">
        <v>2</v>
      </c>
      <c r="D51" s="84"/>
      <c r="E51" s="84"/>
      <c r="F51" s="84"/>
      <c r="G51" s="84"/>
    </row>
    <row r="53" spans="3:7" x14ac:dyDescent="0.35">
      <c r="C53" s="127">
        <v>44978</v>
      </c>
      <c r="D53" s="84"/>
      <c r="E53" s="84"/>
      <c r="F53" s="84"/>
      <c r="G53" s="84"/>
    </row>
    <row r="55" spans="3:7" x14ac:dyDescent="0.35">
      <c r="C55" s="84"/>
      <c r="D55" s="84"/>
      <c r="E55" s="84"/>
      <c r="F55" s="3"/>
      <c r="G55" s="84"/>
    </row>
  </sheetData>
  <mergeCells count="4">
    <mergeCell ref="A5:I27"/>
    <mergeCell ref="A31:I43"/>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82"/>
  <sheetViews>
    <sheetView tabSelected="1" topLeftCell="A67" workbookViewId="0">
      <selection activeCell="E53" sqref="E53"/>
    </sheetView>
  </sheetViews>
  <sheetFormatPr defaultColWidth="9.453125" defaultRowHeight="15.5" x14ac:dyDescent="0.35"/>
  <cols>
    <col min="1" max="2" width="9.453125" style="2"/>
    <col min="3" max="3" width="15" style="2" customWidth="1"/>
    <col min="4" max="4" width="11" style="2" customWidth="1"/>
    <col min="5" max="16384" width="9.453125" style="2"/>
  </cols>
  <sheetData>
    <row r="1" spans="1:10" x14ac:dyDescent="0.35">
      <c r="A1" s="33">
        <f>+'Cover Page'!C39</f>
        <v>2022</v>
      </c>
      <c r="B1" s="34" t="s">
        <v>170</v>
      </c>
      <c r="C1" s="34"/>
      <c r="D1" s="34"/>
      <c r="E1" s="34"/>
      <c r="F1" s="34"/>
      <c r="G1" s="34"/>
      <c r="H1" s="34"/>
      <c r="I1" s="34"/>
      <c r="J1" s="34"/>
    </row>
    <row r="2" spans="1:10" ht="8.25" customHeight="1" x14ac:dyDescent="0.35">
      <c r="A2" s="84"/>
      <c r="B2" s="84"/>
      <c r="C2" s="84"/>
      <c r="D2" s="84"/>
      <c r="E2" s="84"/>
      <c r="F2" s="84"/>
      <c r="G2" s="84"/>
      <c r="H2" s="84"/>
      <c r="I2" s="84"/>
      <c r="J2" s="84"/>
    </row>
    <row r="3" spans="1:10" s="3" customFormat="1" ht="14" x14ac:dyDescent="0.3">
      <c r="A3" s="298" t="str">
        <f>+'Cover Page'!B31</f>
        <v>Permit EPR/XP3833DK</v>
      </c>
      <c r="B3" s="298"/>
      <c r="C3" s="298"/>
      <c r="D3" s="298"/>
      <c r="E3" s="298"/>
      <c r="F3" s="3" t="s">
        <v>171</v>
      </c>
      <c r="G3" s="299" t="str">
        <f>+'Cover Page'!$B$37</f>
        <v>enfinium Ferrybridge 2 Ltd</v>
      </c>
      <c r="H3" s="299"/>
      <c r="I3" s="299"/>
    </row>
    <row r="4" spans="1:10" s="3" customFormat="1" ht="14" x14ac:dyDescent="0.3">
      <c r="A4" s="3" t="s">
        <v>172</v>
      </c>
      <c r="B4" s="298" t="str">
        <f>+'Cover Page'!B33:I33</f>
        <v>Ferrybridge 2</v>
      </c>
      <c r="C4" s="298"/>
      <c r="D4" s="298"/>
      <c r="E4" s="298"/>
      <c r="F4" s="3" t="s">
        <v>173</v>
      </c>
      <c r="G4" s="3" t="s">
        <v>174</v>
      </c>
    </row>
    <row r="5" spans="1:10" s="3" customFormat="1" ht="6.75" customHeight="1" x14ac:dyDescent="0.3"/>
    <row r="6" spans="1:10" s="3" customFormat="1" ht="15.75" customHeight="1" x14ac:dyDescent="0.3">
      <c r="A6" s="3" t="s">
        <v>175</v>
      </c>
      <c r="D6" s="300">
        <v>44562</v>
      </c>
      <c r="E6" s="300"/>
      <c r="F6" s="35" t="s">
        <v>176</v>
      </c>
      <c r="G6" s="300">
        <v>44926</v>
      </c>
      <c r="H6" s="300"/>
    </row>
    <row r="7" spans="1:10" s="3" customFormat="1" ht="7.5" customHeight="1" x14ac:dyDescent="0.3"/>
    <row r="8" spans="1:10" s="3" customFormat="1" x14ac:dyDescent="0.35">
      <c r="A8" s="9">
        <f>+A1</f>
        <v>2022</v>
      </c>
      <c r="B8" s="34" t="s">
        <v>177</v>
      </c>
      <c r="C8"/>
      <c r="D8"/>
      <c r="E8"/>
      <c r="F8"/>
      <c r="G8"/>
    </row>
    <row r="9" spans="1:10" s="3" customFormat="1" ht="28.5" customHeight="1" x14ac:dyDescent="0.3">
      <c r="A9" s="301" t="s">
        <v>178</v>
      </c>
      <c r="B9" s="301"/>
      <c r="C9" s="301" t="s">
        <v>179</v>
      </c>
      <c r="D9" s="301"/>
      <c r="E9" s="301" t="s">
        <v>180</v>
      </c>
      <c r="F9" s="301"/>
      <c r="G9" s="301" t="s">
        <v>181</v>
      </c>
      <c r="H9" s="301"/>
      <c r="I9" s="301" t="s">
        <v>182</v>
      </c>
      <c r="J9" s="301"/>
    </row>
    <row r="10" spans="1:10" s="3" customFormat="1" ht="14.25" customHeight="1" x14ac:dyDescent="0.3">
      <c r="A10" s="266" t="s">
        <v>183</v>
      </c>
      <c r="B10" s="266"/>
      <c r="C10" s="266"/>
      <c r="D10" s="266"/>
      <c r="E10" s="266"/>
      <c r="F10" s="266"/>
      <c r="G10" s="266"/>
      <c r="H10" s="266"/>
      <c r="I10" s="266"/>
      <c r="J10" s="266"/>
    </row>
    <row r="11" spans="1:10" s="3" customFormat="1" ht="14.25" customHeight="1" x14ac:dyDescent="0.3">
      <c r="A11" s="266" t="s">
        <v>184</v>
      </c>
      <c r="B11" s="266"/>
      <c r="C11" s="292" t="s">
        <v>185</v>
      </c>
      <c r="D11" s="292"/>
      <c r="E11" s="293">
        <v>635.29999999999995</v>
      </c>
      <c r="F11" s="293"/>
      <c r="G11" s="293">
        <v>24085.96</v>
      </c>
      <c r="H11" s="293"/>
      <c r="I11" s="286">
        <f>IF((E11+G11)&gt;0,(E11+G11)/'Operational Data'!$G$21, "-")</f>
        <v>3.9073902148066789E-2</v>
      </c>
      <c r="J11" s="286"/>
    </row>
    <row r="12" spans="1:10" s="3" customFormat="1" ht="14.25" customHeight="1" x14ac:dyDescent="0.3">
      <c r="A12" s="266" t="s">
        <v>186</v>
      </c>
      <c r="B12" s="266"/>
      <c r="C12" s="292" t="s">
        <v>187</v>
      </c>
      <c r="D12" s="292"/>
      <c r="E12" s="293"/>
      <c r="F12" s="293"/>
      <c r="G12" s="293">
        <v>3.6</v>
      </c>
      <c r="H12" s="293"/>
      <c r="I12" s="286">
        <f>IF((E12+G12)&gt;0,(E12+G12)/'Operational Data'!$G$21, "-")</f>
        <v>5.690084070676028E-6</v>
      </c>
      <c r="J12" s="286"/>
    </row>
    <row r="13" spans="1:10" s="3" customFormat="1" ht="14.25" customHeight="1" x14ac:dyDescent="0.3">
      <c r="A13" s="270" t="s">
        <v>129</v>
      </c>
      <c r="B13" s="272"/>
      <c r="C13" s="280" t="s">
        <v>188</v>
      </c>
      <c r="D13" s="281"/>
      <c r="E13" s="290">
        <v>0.54</v>
      </c>
      <c r="F13" s="291"/>
      <c r="G13" s="290">
        <v>8.3000000000000007</v>
      </c>
      <c r="H13" s="291"/>
      <c r="I13" s="286">
        <f>IF((E13+G13)&gt;0,(E13+G13)/'Operational Data'!$G$21, "-")</f>
        <v>1.3972317551326689E-5</v>
      </c>
      <c r="J13" s="286"/>
    </row>
    <row r="14" spans="1:10" s="3" customFormat="1" ht="27.65" customHeight="1" x14ac:dyDescent="0.3">
      <c r="A14" s="270" t="s">
        <v>121</v>
      </c>
      <c r="B14" s="272"/>
      <c r="C14" s="280" t="s">
        <v>189</v>
      </c>
      <c r="D14" s="281"/>
      <c r="E14" s="290">
        <v>27.56</v>
      </c>
      <c r="F14" s="291"/>
      <c r="G14" s="290">
        <v>0</v>
      </c>
      <c r="H14" s="291"/>
      <c r="I14" s="286">
        <f>IF((E14+G14)&gt;0,(E14+G14)/'Operational Data'!$G$21, "-")</f>
        <v>4.3560754718842031E-5</v>
      </c>
      <c r="J14" s="286"/>
    </row>
    <row r="15" spans="1:10" s="3" customFormat="1" ht="14.25" customHeight="1" x14ac:dyDescent="0.3">
      <c r="A15" s="270" t="s">
        <v>190</v>
      </c>
      <c r="B15" s="272"/>
      <c r="C15" s="280" t="s">
        <v>187</v>
      </c>
      <c r="D15" s="281"/>
      <c r="E15" s="290">
        <v>0</v>
      </c>
      <c r="F15" s="291"/>
      <c r="G15" s="290">
        <v>4</v>
      </c>
      <c r="H15" s="291"/>
      <c r="I15" s="286">
        <f>IF((E15+G15)&gt;0,(E15+G15)/'Operational Data'!$G$21, "-")</f>
        <v>6.3223156340844756E-6</v>
      </c>
      <c r="J15" s="286"/>
    </row>
    <row r="16" spans="1:10" s="3" customFormat="1" ht="27" customHeight="1" x14ac:dyDescent="0.3">
      <c r="A16" s="270" t="s">
        <v>123</v>
      </c>
      <c r="B16" s="272"/>
      <c r="C16" s="280" t="s">
        <v>187</v>
      </c>
      <c r="D16" s="281"/>
      <c r="E16" s="290">
        <v>0</v>
      </c>
      <c r="F16" s="291"/>
      <c r="G16" s="290">
        <v>17.399999999999999</v>
      </c>
      <c r="H16" s="291"/>
      <c r="I16" s="286">
        <f>IF((E16+G16)&gt;0,(E16+G16)/'Operational Data'!$G$21, "-")</f>
        <v>2.7502073008267467E-5</v>
      </c>
      <c r="J16" s="286"/>
    </row>
    <row r="17" spans="1:10" s="3" customFormat="1" ht="26.15" customHeight="1" x14ac:dyDescent="0.3">
      <c r="A17" s="270" t="s">
        <v>127</v>
      </c>
      <c r="B17" s="272"/>
      <c r="C17" s="280" t="s">
        <v>187</v>
      </c>
      <c r="D17" s="281"/>
      <c r="E17" s="290">
        <v>0</v>
      </c>
      <c r="F17" s="291"/>
      <c r="G17" s="290">
        <v>0.5</v>
      </c>
      <c r="H17" s="291"/>
      <c r="I17" s="286">
        <f>IF((E17+G17)&gt;0,(E17+G17)/'Operational Data'!$G$21, "-")</f>
        <v>7.9028945426055945E-7</v>
      </c>
      <c r="J17" s="286"/>
    </row>
    <row r="18" spans="1:10" s="3" customFormat="1" ht="14.25" customHeight="1" x14ac:dyDescent="0.3">
      <c r="A18" s="270" t="s">
        <v>124</v>
      </c>
      <c r="B18" s="272"/>
      <c r="C18" s="280" t="s">
        <v>187</v>
      </c>
      <c r="D18" s="281"/>
      <c r="E18" s="290">
        <v>0</v>
      </c>
      <c r="F18" s="291"/>
      <c r="G18" s="290">
        <v>2</v>
      </c>
      <c r="H18" s="291"/>
      <c r="I18" s="286">
        <f>IF((E18+G18)&gt;0,(E18+G18)/'Operational Data'!$G$21, "-")</f>
        <v>3.1611578170422378E-6</v>
      </c>
      <c r="J18" s="286"/>
    </row>
    <row r="19" spans="1:10" s="3" customFormat="1" ht="27" customHeight="1" x14ac:dyDescent="0.3">
      <c r="A19" s="270" t="s">
        <v>125</v>
      </c>
      <c r="B19" s="272"/>
      <c r="C19" s="280" t="s">
        <v>187</v>
      </c>
      <c r="D19" s="281"/>
      <c r="E19" s="290">
        <v>0</v>
      </c>
      <c r="F19" s="291"/>
      <c r="G19" s="290">
        <v>1.9</v>
      </c>
      <c r="H19" s="291"/>
      <c r="I19" s="286">
        <f>IF((E19+G19)&gt;0,(E19+G19)/'Operational Data'!$G$21, "-")</f>
        <v>3.0030999261901255E-6</v>
      </c>
      <c r="J19" s="286"/>
    </row>
    <row r="20" spans="1:10" s="3" customFormat="1" ht="14.25" customHeight="1" x14ac:dyDescent="0.3">
      <c r="A20" s="270" t="s">
        <v>128</v>
      </c>
      <c r="B20" s="272"/>
      <c r="C20" s="280" t="s">
        <v>187</v>
      </c>
      <c r="D20" s="281"/>
      <c r="E20" s="290">
        <v>0</v>
      </c>
      <c r="F20" s="291"/>
      <c r="G20" s="290">
        <v>0.24</v>
      </c>
      <c r="H20" s="291"/>
      <c r="I20" s="286">
        <f>IF((E20+G20)&gt;0,(E20+G20)/'Operational Data'!$G$21, "-")</f>
        <v>3.7933893804506853E-7</v>
      </c>
      <c r="J20" s="286"/>
    </row>
    <row r="21" spans="1:10" s="3" customFormat="1" ht="14.25" customHeight="1" x14ac:dyDescent="0.3">
      <c r="A21" s="270" t="s">
        <v>191</v>
      </c>
      <c r="B21" s="272"/>
      <c r="C21" s="280" t="s">
        <v>187</v>
      </c>
      <c r="D21" s="281"/>
      <c r="E21" s="290">
        <v>0</v>
      </c>
      <c r="F21" s="291"/>
      <c r="G21" s="290">
        <v>1.25</v>
      </c>
      <c r="H21" s="291"/>
      <c r="I21" s="286">
        <f>IF((E21+G21)&gt;0,(E21+G21)/'Operational Data'!$G$21, "-")</f>
        <v>1.9757236356513987E-6</v>
      </c>
      <c r="J21" s="286"/>
    </row>
    <row r="22" spans="1:10" s="3" customFormat="1" ht="14.25" customHeight="1" x14ac:dyDescent="0.3">
      <c r="A22" s="270" t="s">
        <v>130</v>
      </c>
      <c r="B22" s="272"/>
      <c r="C22" s="280" t="s">
        <v>189</v>
      </c>
      <c r="D22" s="281"/>
      <c r="E22" s="290">
        <v>3</v>
      </c>
      <c r="F22" s="291"/>
      <c r="G22" s="290">
        <v>0</v>
      </c>
      <c r="H22" s="291"/>
      <c r="I22" s="286">
        <f>IF((E22+G22)&gt;0,(E22+G22)/'Operational Data'!$G$21, "-")</f>
        <v>4.7417367255633565E-6</v>
      </c>
      <c r="J22" s="286"/>
    </row>
    <row r="23" spans="1:10" s="3" customFormat="1" ht="14.25" customHeight="1" x14ac:dyDescent="0.3">
      <c r="A23" s="270" t="s">
        <v>122</v>
      </c>
      <c r="B23" s="272"/>
      <c r="C23" s="280" t="s">
        <v>192</v>
      </c>
      <c r="D23" s="281"/>
      <c r="E23" s="290">
        <v>3.08</v>
      </c>
      <c r="F23" s="291"/>
      <c r="G23" s="290">
        <v>0</v>
      </c>
      <c r="H23" s="291"/>
      <c r="I23" s="286">
        <f>IF((E23+G23)&gt;0,(E23+G23)/'Operational Data'!$G$21, "-")</f>
        <v>4.8681830382450457E-6</v>
      </c>
      <c r="J23" s="286"/>
    </row>
    <row r="24" spans="1:10" s="3" customFormat="1" ht="26.15" customHeight="1" x14ac:dyDescent="0.3">
      <c r="A24" s="270" t="s">
        <v>193</v>
      </c>
      <c r="B24" s="272"/>
      <c r="C24" s="280" t="s">
        <v>192</v>
      </c>
      <c r="D24" s="281"/>
      <c r="E24" s="290">
        <v>2.5</v>
      </c>
      <c r="F24" s="291"/>
      <c r="G24" s="290">
        <v>0</v>
      </c>
      <c r="H24" s="291"/>
      <c r="I24" s="286">
        <f>IF((E24+G24)&gt;0,(E24+G24)/'Operational Data'!$G$21, "-")</f>
        <v>3.9514472713027974E-6</v>
      </c>
      <c r="J24" s="286"/>
    </row>
    <row r="25" spans="1:10" s="3" customFormat="1" ht="14.25" customHeight="1" x14ac:dyDescent="0.3">
      <c r="A25" s="297" t="s">
        <v>194</v>
      </c>
      <c r="B25" s="297"/>
      <c r="C25" s="297"/>
      <c r="D25" s="297"/>
      <c r="E25" s="285">
        <f>SUM(E11:F24)</f>
        <v>671.9799999999999</v>
      </c>
      <c r="F25" s="285"/>
      <c r="G25" s="285">
        <f>SUM(G11:H24)</f>
        <v>24125.15</v>
      </c>
      <c r="H25" s="285"/>
      <c r="I25" s="286">
        <f>IF((E25+G25)&gt;0,(E25+G25)/'Operational Data'!$G$21, "-")</f>
        <v>3.9193820669856293E-2</v>
      </c>
      <c r="J25" s="286"/>
    </row>
    <row r="26" spans="1:10" s="3" customFormat="1" ht="14.25" customHeight="1" x14ac:dyDescent="0.3">
      <c r="A26" s="270"/>
      <c r="B26" s="271"/>
      <c r="C26" s="271"/>
      <c r="D26" s="271"/>
      <c r="E26" s="294"/>
      <c r="F26" s="294"/>
      <c r="G26" s="294"/>
      <c r="H26" s="294"/>
      <c r="I26" s="295"/>
      <c r="J26" s="274"/>
    </row>
    <row r="27" spans="1:10" s="3" customFormat="1" ht="14.25" customHeight="1" x14ac:dyDescent="0.3">
      <c r="A27" s="296" t="s">
        <v>195</v>
      </c>
      <c r="B27" s="296"/>
      <c r="C27" s="296"/>
      <c r="D27" s="296"/>
      <c r="E27" s="296"/>
      <c r="F27" s="296"/>
      <c r="G27" s="296"/>
      <c r="H27" s="296"/>
      <c r="I27" s="296"/>
      <c r="J27" s="296"/>
    </row>
    <row r="28" spans="1:10" ht="14.25" customHeight="1" x14ac:dyDescent="0.35">
      <c r="A28" s="266" t="s">
        <v>196</v>
      </c>
      <c r="B28" s="266"/>
      <c r="C28" s="292" t="s">
        <v>197</v>
      </c>
      <c r="D28" s="292"/>
      <c r="E28" s="293">
        <v>0</v>
      </c>
      <c r="F28" s="293"/>
      <c r="G28" s="293">
        <v>117903</v>
      </c>
      <c r="H28" s="293"/>
      <c r="I28" s="286">
        <f>IF((E28+G28)&gt;0,(E28+G28)/'Operational Data'!$G$21, "-")</f>
        <v>0.18635499505136546</v>
      </c>
      <c r="J28" s="286"/>
    </row>
    <row r="29" spans="1:10" s="3" customFormat="1" ht="14.25" customHeight="1" x14ac:dyDescent="0.3">
      <c r="A29" s="266" t="s">
        <v>198</v>
      </c>
      <c r="B29" s="266"/>
      <c r="C29" s="292" t="s">
        <v>199</v>
      </c>
      <c r="D29" s="292"/>
      <c r="E29" s="293">
        <v>0</v>
      </c>
      <c r="F29" s="293"/>
      <c r="G29" s="293">
        <v>5540.94</v>
      </c>
      <c r="H29" s="293"/>
      <c r="I29" s="286">
        <f>IF((E29+G29)&gt;0,(E29+G29)/'Operational Data'!$G$21, "-")</f>
        <v>8.7578928973810078E-3</v>
      </c>
      <c r="J29" s="286"/>
    </row>
    <row r="30" spans="1:10" s="3" customFormat="1" ht="14.25" customHeight="1" x14ac:dyDescent="0.3">
      <c r="A30" s="266" t="s">
        <v>200</v>
      </c>
      <c r="B30" s="266"/>
      <c r="C30" s="292" t="s">
        <v>187</v>
      </c>
      <c r="D30" s="292"/>
      <c r="E30" s="293">
        <v>0</v>
      </c>
      <c r="F30" s="293"/>
      <c r="G30" s="293">
        <v>5.26</v>
      </c>
      <c r="H30" s="293"/>
      <c r="I30" s="286">
        <f>IF((E30+G30)&gt;0,(E30+G30)/'Operational Data'!$G$21, "-")</f>
        <v>8.3138450588210846E-6</v>
      </c>
      <c r="J30" s="286"/>
    </row>
    <row r="31" spans="1:10" s="3" customFormat="1" ht="14.25" customHeight="1" x14ac:dyDescent="0.3">
      <c r="A31" s="270" t="s">
        <v>201</v>
      </c>
      <c r="B31" s="272"/>
      <c r="C31" s="280" t="s">
        <v>187</v>
      </c>
      <c r="D31" s="281"/>
      <c r="E31" s="290">
        <v>0</v>
      </c>
      <c r="F31" s="291"/>
      <c r="G31" s="290">
        <v>54.4</v>
      </c>
      <c r="H31" s="291"/>
      <c r="I31" s="286">
        <f>IF((E31+G31)&gt;0,(E31+G31)/'Operational Data'!$G$21, "-")</f>
        <v>8.5983492623548867E-5</v>
      </c>
      <c r="J31" s="286"/>
    </row>
    <row r="32" spans="1:10" s="3" customFormat="1" ht="14.25" customHeight="1" x14ac:dyDescent="0.3">
      <c r="A32" s="270" t="s">
        <v>115</v>
      </c>
      <c r="B32" s="272"/>
      <c r="C32" s="280" t="s">
        <v>202</v>
      </c>
      <c r="D32" s="281"/>
      <c r="E32" s="290">
        <v>0</v>
      </c>
      <c r="F32" s="291"/>
      <c r="G32" s="290">
        <v>12.5</v>
      </c>
      <c r="H32" s="291"/>
      <c r="I32" s="286">
        <f>IF((E32+G32)&gt;0,(E32+G32)/'Operational Data'!$G$21, "-")</f>
        <v>1.9757236356513985E-5</v>
      </c>
      <c r="J32" s="286"/>
    </row>
    <row r="33" spans="1:10" s="3" customFormat="1" ht="14.25" customHeight="1" x14ac:dyDescent="0.3">
      <c r="A33" s="270" t="s">
        <v>203</v>
      </c>
      <c r="B33" s="272"/>
      <c r="C33" s="280" t="s">
        <v>187</v>
      </c>
      <c r="D33" s="281"/>
      <c r="E33" s="290">
        <v>0</v>
      </c>
      <c r="F33" s="291"/>
      <c r="G33" s="290">
        <v>10.9</v>
      </c>
      <c r="H33" s="291"/>
      <c r="I33" s="286">
        <f>IF((E33+G33)&gt;0,(E33+G33)/'Operational Data'!$G$21, "-")</f>
        <v>1.7228310102880195E-5</v>
      </c>
      <c r="J33" s="286"/>
    </row>
    <row r="34" spans="1:10" s="3" customFormat="1" ht="14.25" customHeight="1" x14ac:dyDescent="0.3">
      <c r="A34" s="270" t="s">
        <v>117</v>
      </c>
      <c r="B34" s="272"/>
      <c r="C34" s="280" t="s">
        <v>204</v>
      </c>
      <c r="D34" s="281"/>
      <c r="E34" s="290">
        <v>77.040000000000006</v>
      </c>
      <c r="F34" s="291"/>
      <c r="G34" s="290">
        <v>0</v>
      </c>
      <c r="H34" s="291"/>
      <c r="I34" s="286">
        <f>IF((E34+G34)&gt;0,(E34+G34)/'Operational Data'!$G$21, "-")</f>
        <v>1.2176779911246701E-4</v>
      </c>
      <c r="J34" s="286"/>
    </row>
    <row r="35" spans="1:10" s="3" customFormat="1" ht="24" customHeight="1" x14ac:dyDescent="0.3">
      <c r="A35" s="270" t="s">
        <v>118</v>
      </c>
      <c r="B35" s="272"/>
      <c r="C35" s="280" t="s">
        <v>187</v>
      </c>
      <c r="D35" s="281"/>
      <c r="E35" s="290">
        <v>0</v>
      </c>
      <c r="F35" s="291"/>
      <c r="G35" s="290">
        <v>180.9</v>
      </c>
      <c r="H35" s="291"/>
      <c r="I35" s="286">
        <f>IF((E35+G35)&gt;0,(E35+G35)/'Operational Data'!$G$21, "-")</f>
        <v>2.859267245514704E-4</v>
      </c>
      <c r="J35" s="286"/>
    </row>
    <row r="36" spans="1:10" s="3" customFormat="1" ht="25" customHeight="1" x14ac:dyDescent="0.3">
      <c r="A36" s="270" t="s">
        <v>119</v>
      </c>
      <c r="B36" s="272"/>
      <c r="C36" s="280" t="s">
        <v>205</v>
      </c>
      <c r="D36" s="281"/>
      <c r="E36" s="290">
        <v>1</v>
      </c>
      <c r="F36" s="291"/>
      <c r="G36" s="290">
        <v>1.2</v>
      </c>
      <c r="H36" s="291"/>
      <c r="I36" s="286">
        <f>IF((E36+G36)&gt;0,(E36+G36)/'Operational Data'!$G$21, "-")</f>
        <v>3.4772735987464616E-6</v>
      </c>
      <c r="J36" s="286"/>
    </row>
    <row r="37" spans="1:10" s="3" customFormat="1" ht="14.25" customHeight="1" x14ac:dyDescent="0.3">
      <c r="A37" s="270" t="s">
        <v>120</v>
      </c>
      <c r="B37" s="272"/>
      <c r="C37" s="280" t="s">
        <v>187</v>
      </c>
      <c r="D37" s="281"/>
      <c r="E37" s="290">
        <v>0</v>
      </c>
      <c r="F37" s="291"/>
      <c r="G37" s="290">
        <v>3.3</v>
      </c>
      <c r="H37" s="291"/>
      <c r="I37" s="286">
        <f>IF((E37+G37)&gt;0,(E37+G37)/'Operational Data'!$G$21, "-")</f>
        <v>5.2159103981196918E-6</v>
      </c>
      <c r="J37" s="286"/>
    </row>
    <row r="38" spans="1:10" s="3" customFormat="1" ht="14.25" customHeight="1" x14ac:dyDescent="0.3">
      <c r="A38" s="270" t="s">
        <v>114</v>
      </c>
      <c r="B38" s="272"/>
      <c r="C38" s="280" t="s">
        <v>187</v>
      </c>
      <c r="D38" s="281"/>
      <c r="E38" s="290">
        <v>0</v>
      </c>
      <c r="F38" s="291"/>
      <c r="G38" s="290">
        <v>123.94</v>
      </c>
      <c r="H38" s="291"/>
      <c r="I38" s="286">
        <f>IF((E38+G38)&gt;0,(E38+G38)/'Operational Data'!$G$21, "-")</f>
        <v>1.9589694992210745E-4</v>
      </c>
      <c r="J38" s="286"/>
    </row>
    <row r="39" spans="1:10" s="3" customFormat="1" ht="14.25" customHeight="1" x14ac:dyDescent="0.3">
      <c r="A39" s="270" t="s">
        <v>116</v>
      </c>
      <c r="B39" s="272"/>
      <c r="C39" s="280" t="s">
        <v>204</v>
      </c>
      <c r="D39" s="281"/>
      <c r="E39" s="290">
        <v>717.94</v>
      </c>
      <c r="F39" s="291"/>
      <c r="G39" s="290">
        <v>0</v>
      </c>
      <c r="H39" s="291"/>
      <c r="I39" s="286">
        <f>IF((E39+G39)&gt;0,(E39+G39)/'Operational Data'!$G$21, "-")</f>
        <v>1.1347608215836521E-3</v>
      </c>
      <c r="J39" s="286"/>
    </row>
    <row r="40" spans="1:10" s="3" customFormat="1" ht="26.5" customHeight="1" x14ac:dyDescent="0.3">
      <c r="A40" s="270" t="s">
        <v>131</v>
      </c>
      <c r="B40" s="272"/>
      <c r="C40" s="280" t="s">
        <v>206</v>
      </c>
      <c r="D40" s="281"/>
      <c r="E40" s="290">
        <v>8</v>
      </c>
      <c r="F40" s="291"/>
      <c r="G40" s="290">
        <v>0</v>
      </c>
      <c r="H40" s="291"/>
      <c r="I40" s="286">
        <f>IF((E40+G40)&gt;0,(E40+G40)/'Operational Data'!$G$21, "-")</f>
        <v>1.2644631268168951E-5</v>
      </c>
      <c r="J40" s="286"/>
    </row>
    <row r="41" spans="1:10" s="3" customFormat="1" ht="14.25" customHeight="1" x14ac:dyDescent="0.3">
      <c r="A41" s="270" t="s">
        <v>132</v>
      </c>
      <c r="B41" s="272"/>
      <c r="C41" s="280" t="s">
        <v>206</v>
      </c>
      <c r="D41" s="281"/>
      <c r="E41" s="290">
        <v>0.08</v>
      </c>
      <c r="F41" s="291"/>
      <c r="G41" s="290">
        <v>0</v>
      </c>
      <c r="H41" s="291"/>
      <c r="I41" s="286">
        <f>IF((E41+G41)&gt;0,(E41+G41)/'Operational Data'!$G$21, "-")</f>
        <v>1.2644631268168951E-7</v>
      </c>
      <c r="J41" s="286"/>
    </row>
    <row r="42" spans="1:10" s="3" customFormat="1" ht="14.25" customHeight="1" x14ac:dyDescent="0.3">
      <c r="A42" s="270" t="s">
        <v>133</v>
      </c>
      <c r="B42" s="272"/>
      <c r="C42" s="280" t="s">
        <v>206</v>
      </c>
      <c r="D42" s="281"/>
      <c r="E42" s="290">
        <v>0.5</v>
      </c>
      <c r="F42" s="291"/>
      <c r="G42" s="290">
        <v>0</v>
      </c>
      <c r="H42" s="291"/>
      <c r="I42" s="286">
        <f>IF((E42+G42)&gt;0,(E42+G42)/'Operational Data'!$G$21, "-")</f>
        <v>7.9028945426055945E-7</v>
      </c>
      <c r="J42" s="286"/>
    </row>
    <row r="43" spans="1:10" s="3" customFormat="1" ht="14.25" customHeight="1" x14ac:dyDescent="0.3">
      <c r="A43" s="270" t="s">
        <v>134</v>
      </c>
      <c r="B43" s="272"/>
      <c r="C43" s="280" t="s">
        <v>206</v>
      </c>
      <c r="D43" s="281"/>
      <c r="E43" s="290">
        <v>1.2</v>
      </c>
      <c r="F43" s="291"/>
      <c r="G43" s="290">
        <v>0</v>
      </c>
      <c r="H43" s="291"/>
      <c r="I43" s="286">
        <f>IF((E43+G43)&gt;0,(E43+G43)/'Operational Data'!$G$21, "-")</f>
        <v>1.8966946902253425E-6</v>
      </c>
      <c r="J43" s="286"/>
    </row>
    <row r="44" spans="1:10" s="3" customFormat="1" ht="26.15" customHeight="1" x14ac:dyDescent="0.3">
      <c r="A44" s="270" t="s">
        <v>135</v>
      </c>
      <c r="B44" s="272"/>
      <c r="C44" s="280" t="s">
        <v>206</v>
      </c>
      <c r="D44" s="281"/>
      <c r="E44" s="290">
        <v>3</v>
      </c>
      <c r="F44" s="291"/>
      <c r="G44" s="290">
        <v>0</v>
      </c>
      <c r="H44" s="291"/>
      <c r="I44" s="286">
        <f>IF((E44+G44)&gt;0,(E44+G44)/'Operational Data'!$G$21, "-")</f>
        <v>4.7417367255633565E-6</v>
      </c>
      <c r="J44" s="286"/>
    </row>
    <row r="45" spans="1:10" s="3" customFormat="1" ht="14.25" customHeight="1" x14ac:dyDescent="0.3">
      <c r="A45" s="284" t="s">
        <v>207</v>
      </c>
      <c r="B45" s="284"/>
      <c r="C45" s="284"/>
      <c r="D45" s="284"/>
      <c r="E45" s="285">
        <f>SUM(E28:F44)</f>
        <v>808.7600000000001</v>
      </c>
      <c r="F45" s="285"/>
      <c r="G45" s="285">
        <f>SUM(G28:H44)</f>
        <v>123836.33999999998</v>
      </c>
      <c r="H45" s="285"/>
      <c r="I45" s="286">
        <f>IF((E45+G45)&gt;0,(E45+G45)/'Operational Data'!$G$21, "-")</f>
        <v>0.19701141611050568</v>
      </c>
      <c r="J45" s="286"/>
    </row>
    <row r="46" spans="1:10" s="3" customFormat="1" ht="14.25" customHeight="1" x14ac:dyDescent="0.3">
      <c r="A46" s="287" t="s">
        <v>208</v>
      </c>
      <c r="B46" s="287"/>
      <c r="C46" s="287"/>
      <c r="D46" s="287"/>
      <c r="E46" s="288">
        <f>+E45+E25</f>
        <v>1480.74</v>
      </c>
      <c r="F46" s="288"/>
      <c r="G46" s="288">
        <f>+G45+G25</f>
        <v>147961.49</v>
      </c>
      <c r="H46" s="288"/>
      <c r="I46" s="289">
        <f>IF((E46+G46)&gt;0,(E46+G46)/'Operational Data'!$G$21, "-")</f>
        <v>0.23620523678036198</v>
      </c>
      <c r="J46" s="289"/>
    </row>
    <row r="47" spans="1:10" s="3" customFormat="1" ht="8.25" customHeight="1" x14ac:dyDescent="0.35">
      <c r="A47" s="188"/>
      <c r="B47"/>
      <c r="C47"/>
      <c r="D47"/>
      <c r="E47"/>
      <c r="F47"/>
      <c r="G47"/>
    </row>
    <row r="48" spans="1:10" s="3" customFormat="1" ht="14.25" customHeight="1" x14ac:dyDescent="0.3">
      <c r="A48" s="267" t="s">
        <v>209</v>
      </c>
      <c r="B48" s="267"/>
      <c r="C48" s="267"/>
      <c r="D48" s="267"/>
      <c r="E48" s="267"/>
      <c r="F48" s="267"/>
      <c r="G48" s="267"/>
      <c r="H48" s="267"/>
      <c r="I48" s="267"/>
      <c r="J48" s="267"/>
    </row>
    <row r="49" spans="1:10" s="3" customFormat="1" ht="14.25" customHeight="1" x14ac:dyDescent="0.3">
      <c r="A49" s="268"/>
      <c r="B49" s="268"/>
      <c r="C49" s="268"/>
      <c r="D49" s="268"/>
      <c r="E49" s="268"/>
      <c r="F49" s="268"/>
      <c r="G49" s="268"/>
      <c r="H49" s="268"/>
      <c r="I49" s="268"/>
      <c r="J49" s="268"/>
    </row>
    <row r="50" spans="1:10" s="3" customFormat="1" ht="14.25" customHeight="1" x14ac:dyDescent="0.3">
      <c r="A50" s="268"/>
      <c r="B50" s="268"/>
      <c r="C50" s="268"/>
      <c r="D50" s="268"/>
      <c r="E50" s="268"/>
      <c r="F50" s="268"/>
      <c r="G50" s="268"/>
      <c r="H50" s="268"/>
      <c r="I50" s="268"/>
      <c r="J50" s="268"/>
    </row>
    <row r="51" spans="1:10" s="3" customFormat="1" ht="14.25" customHeight="1" x14ac:dyDescent="0.3">
      <c r="A51" s="268"/>
      <c r="B51" s="268"/>
      <c r="C51" s="268"/>
      <c r="D51" s="268"/>
      <c r="E51" s="268"/>
      <c r="F51" s="268"/>
      <c r="G51" s="268"/>
      <c r="H51" s="268"/>
      <c r="I51" s="268"/>
      <c r="J51" s="268"/>
    </row>
    <row r="52" spans="1:10" s="3" customFormat="1" ht="14.25" customHeight="1" x14ac:dyDescent="0.35">
      <c r="A52" s="188"/>
      <c r="B52"/>
      <c r="C52"/>
      <c r="D52"/>
      <c r="E52"/>
      <c r="F52"/>
      <c r="G52"/>
    </row>
    <row r="53" spans="1:10" s="3" customFormat="1" ht="14.25" customHeight="1" x14ac:dyDescent="0.3">
      <c r="A53" s="34">
        <f>+A1</f>
        <v>2022</v>
      </c>
      <c r="B53" s="214" t="s">
        <v>210</v>
      </c>
      <c r="C53" s="423">
        <v>44978</v>
      </c>
      <c r="D53" s="212"/>
      <c r="E53" s="212"/>
      <c r="F53" s="212"/>
      <c r="G53" s="212"/>
    </row>
    <row r="54" spans="1:10" s="3" customFormat="1" ht="14.25" customHeight="1" x14ac:dyDescent="0.3">
      <c r="A54" s="270" t="s">
        <v>211</v>
      </c>
      <c r="B54" s="271"/>
      <c r="C54" s="271"/>
      <c r="D54" s="272"/>
      <c r="E54" s="273">
        <f>+'[1]Operational Data'!G67+'[1]Operational Data'!G66</f>
        <v>114530.58299999998</v>
      </c>
      <c r="F54" s="274"/>
      <c r="G54" s="189" t="s">
        <v>212</v>
      </c>
      <c r="H54" s="275">
        <f>IF(E54&gt;0,E54/'Operational Data'!$G$21,"-")</f>
        <v>0.18102462387042739</v>
      </c>
      <c r="I54" s="276"/>
      <c r="J54" s="189" t="s">
        <v>213</v>
      </c>
    </row>
    <row r="55" spans="1:10" s="3" customFormat="1" ht="14.25" customHeight="1" x14ac:dyDescent="0.3">
      <c r="A55" s="270" t="s">
        <v>214</v>
      </c>
      <c r="B55" s="271"/>
      <c r="C55" s="271"/>
      <c r="D55" s="272"/>
      <c r="E55" s="273">
        <f>+'[1]Operational Data'!G68</f>
        <v>424162.73899999994</v>
      </c>
      <c r="F55" s="274"/>
      <c r="G55" s="189" t="s">
        <v>215</v>
      </c>
      <c r="H55" s="275">
        <f>IF(E55&gt;0,E55/'Operational Data'!$G$21,"-")</f>
        <v>0.67042267904394814</v>
      </c>
      <c r="I55" s="276"/>
      <c r="J55" s="189" t="s">
        <v>216</v>
      </c>
    </row>
    <row r="56" spans="1:10" s="3" customFormat="1" ht="14.25" customHeight="1" x14ac:dyDescent="0.3">
      <c r="A56" s="270" t="s">
        <v>144</v>
      </c>
      <c r="B56" s="271"/>
      <c r="C56" s="271"/>
      <c r="D56" s="272"/>
      <c r="E56" s="273">
        <f>+'[1]Operational Data'!G70</f>
        <v>282590.11</v>
      </c>
      <c r="F56" s="274"/>
      <c r="G56" s="189" t="s">
        <v>215</v>
      </c>
      <c r="H56" s="275">
        <f>IF(E56&gt;0,E56/'Operational Data'!$G$21,"-")</f>
        <v>0.44665596762266291</v>
      </c>
      <c r="I56" s="276"/>
      <c r="J56" s="189" t="s">
        <v>216</v>
      </c>
    </row>
    <row r="57" spans="1:10" s="3" customFormat="1" ht="14.25" customHeight="1" x14ac:dyDescent="0.3">
      <c r="A57" s="270" t="s">
        <v>217</v>
      </c>
      <c r="B57" s="271"/>
      <c r="C57" s="271"/>
      <c r="D57" s="272"/>
      <c r="E57" s="273">
        <f>+'[1]Operational Data'!G71</f>
        <v>11840431</v>
      </c>
      <c r="F57" s="274"/>
      <c r="G57" s="189" t="s">
        <v>215</v>
      </c>
      <c r="H57" s="275">
        <f>IF(E57&gt;0,E57/'Operational Data'!$G$21,"-")</f>
        <v>18.71473550639962</v>
      </c>
      <c r="I57" s="276"/>
      <c r="J57" s="189" t="s">
        <v>216</v>
      </c>
    </row>
    <row r="58" spans="1:10" s="3" customFormat="1" ht="14.25" customHeight="1" x14ac:dyDescent="0.3">
      <c r="A58" s="277"/>
      <c r="B58" s="278"/>
      <c r="C58" s="278"/>
      <c r="D58" s="279"/>
      <c r="E58" s="280"/>
      <c r="F58" s="281"/>
      <c r="G58" s="190"/>
      <c r="H58" s="282"/>
      <c r="I58" s="283"/>
      <c r="J58" s="190"/>
    </row>
    <row r="59" spans="1:10" s="3" customFormat="1" ht="14.25" customHeight="1" x14ac:dyDescent="0.3">
      <c r="A59" s="267" t="s">
        <v>209</v>
      </c>
      <c r="B59" s="267"/>
      <c r="C59" s="267"/>
      <c r="D59" s="267"/>
      <c r="E59" s="267"/>
      <c r="F59" s="267"/>
      <c r="G59" s="267"/>
      <c r="H59" s="267"/>
      <c r="I59" s="267"/>
      <c r="J59" s="267"/>
    </row>
    <row r="60" spans="1:10" s="3" customFormat="1" ht="14.25" customHeight="1" x14ac:dyDescent="0.3">
      <c r="A60" s="268"/>
      <c r="B60" s="268"/>
      <c r="C60" s="268"/>
      <c r="D60" s="268"/>
      <c r="E60" s="268"/>
      <c r="F60" s="268"/>
      <c r="G60" s="268"/>
      <c r="H60" s="268"/>
      <c r="I60" s="268"/>
      <c r="J60" s="268"/>
    </row>
    <row r="61" spans="1:10" s="3" customFormat="1" ht="14.25" customHeight="1" x14ac:dyDescent="0.3">
      <c r="A61" s="268"/>
      <c r="B61" s="268"/>
      <c r="C61" s="268"/>
      <c r="D61" s="268"/>
      <c r="E61" s="268"/>
      <c r="F61" s="268"/>
      <c r="G61" s="268"/>
      <c r="H61" s="268"/>
      <c r="I61" s="268"/>
      <c r="J61" s="268"/>
    </row>
    <row r="62" spans="1:10" s="3" customFormat="1" ht="14.25" customHeight="1" x14ac:dyDescent="0.3">
      <c r="A62" s="38"/>
      <c r="B62" s="38"/>
      <c r="C62" s="38"/>
      <c r="D62" s="38"/>
      <c r="E62" s="38"/>
      <c r="F62" s="38"/>
      <c r="G62" s="38"/>
      <c r="H62" s="38"/>
      <c r="I62" s="38"/>
      <c r="J62" s="38"/>
    </row>
    <row r="63" spans="1:10" s="3" customFormat="1" ht="14.25" customHeight="1" x14ac:dyDescent="0.35">
      <c r="A63" s="34">
        <f>+A53</f>
        <v>2022</v>
      </c>
      <c r="B63" s="215" t="s">
        <v>218</v>
      </c>
      <c r="C63" s="34"/>
      <c r="D63" s="34"/>
      <c r="E63" s="34"/>
      <c r="F63" s="34"/>
      <c r="G63" s="84"/>
    </row>
    <row r="64" spans="1:10" ht="18" customHeight="1" x14ac:dyDescent="0.35">
      <c r="A64" s="269" t="s">
        <v>219</v>
      </c>
      <c r="B64" s="269"/>
      <c r="C64" s="113" t="s">
        <v>220</v>
      </c>
      <c r="D64" s="113"/>
      <c r="E64" s="137"/>
      <c r="F64" s="139"/>
      <c r="G64" s="138"/>
      <c r="H64" s="138"/>
      <c r="I64" s="138"/>
      <c r="J64" s="138"/>
    </row>
    <row r="65" spans="1:10" ht="14.25" customHeight="1" x14ac:dyDescent="0.35">
      <c r="A65" s="39"/>
      <c r="B65" s="39"/>
      <c r="C65" s="36" t="s">
        <v>221</v>
      </c>
      <c r="D65" s="36" t="s">
        <v>222</v>
      </c>
      <c r="E65" s="131" t="s">
        <v>223</v>
      </c>
      <c r="F65" s="135"/>
      <c r="G65" s="133"/>
      <c r="H65" s="133"/>
      <c r="I65" s="133" t="s">
        <v>223</v>
      </c>
      <c r="J65" s="133"/>
    </row>
    <row r="66" spans="1:10" ht="31.5" customHeight="1" x14ac:dyDescent="0.35">
      <c r="A66" s="266" t="s">
        <v>224</v>
      </c>
      <c r="B66" s="266"/>
      <c r="C66" s="98">
        <v>8193</v>
      </c>
      <c r="D66" s="98">
        <v>8170</v>
      </c>
      <c r="E66" s="132">
        <v>8071</v>
      </c>
      <c r="F66" s="136"/>
      <c r="G66" s="134"/>
      <c r="H66" s="134"/>
      <c r="I66" s="134"/>
      <c r="J66" s="84"/>
    </row>
    <row r="67" spans="1:10" ht="43.5" customHeight="1" x14ac:dyDescent="0.35">
      <c r="A67" s="266" t="s">
        <v>225</v>
      </c>
      <c r="B67" s="266"/>
      <c r="C67" s="98">
        <v>8</v>
      </c>
      <c r="D67" s="98">
        <v>1</v>
      </c>
      <c r="E67" s="191"/>
      <c r="F67" s="192"/>
      <c r="G67" s="84"/>
      <c r="H67" s="84"/>
      <c r="I67" s="84"/>
      <c r="J67" s="84"/>
    </row>
    <row r="68" spans="1:10" ht="42.75" customHeight="1" x14ac:dyDescent="0.35">
      <c r="A68" s="266" t="s">
        <v>226</v>
      </c>
      <c r="B68" s="266"/>
      <c r="C68" s="98">
        <v>4</v>
      </c>
      <c r="D68" s="98">
        <v>0.5</v>
      </c>
      <c r="E68" s="191"/>
      <c r="F68" s="192"/>
      <c r="G68" s="84"/>
      <c r="H68" s="84"/>
      <c r="I68" s="84"/>
      <c r="J68" s="84"/>
    </row>
    <row r="69" spans="1:10" ht="8.25" customHeight="1" x14ac:dyDescent="0.35">
      <c r="A69" s="84"/>
      <c r="B69" s="84"/>
      <c r="C69" s="84"/>
      <c r="D69" s="84"/>
      <c r="E69" s="84"/>
      <c r="F69" s="84"/>
      <c r="G69" s="84"/>
      <c r="H69" s="84"/>
      <c r="I69" s="84"/>
      <c r="J69" s="84"/>
    </row>
    <row r="70" spans="1:10" x14ac:dyDescent="0.35">
      <c r="A70" s="267" t="s">
        <v>209</v>
      </c>
      <c r="B70" s="267"/>
      <c r="C70" s="267"/>
      <c r="D70" s="267"/>
      <c r="E70" s="267"/>
      <c r="F70" s="267"/>
      <c r="G70" s="267"/>
      <c r="H70" s="267"/>
      <c r="I70" s="267"/>
      <c r="J70" s="267"/>
    </row>
    <row r="71" spans="1:10" x14ac:dyDescent="0.35">
      <c r="A71" s="268"/>
      <c r="B71" s="268"/>
      <c r="C71" s="268"/>
      <c r="D71" s="268"/>
      <c r="E71" s="268"/>
      <c r="F71" s="268"/>
      <c r="G71" s="268"/>
      <c r="H71" s="268"/>
      <c r="I71" s="268"/>
      <c r="J71" s="268"/>
    </row>
    <row r="72" spans="1:10" x14ac:dyDescent="0.35">
      <c r="A72" s="268"/>
      <c r="B72" s="268"/>
      <c r="C72" s="268"/>
      <c r="D72" s="268"/>
      <c r="E72" s="268"/>
      <c r="F72" s="268"/>
      <c r="G72" s="268"/>
      <c r="H72" s="268"/>
      <c r="I72" s="268"/>
      <c r="J72" s="268"/>
    </row>
    <row r="74" spans="1:10" x14ac:dyDescent="0.35">
      <c r="A74" s="3" t="s">
        <v>227</v>
      </c>
      <c r="B74" s="40"/>
      <c r="C74" s="40"/>
      <c r="D74" s="40"/>
      <c r="E74" s="40"/>
      <c r="F74" s="3"/>
      <c r="G74" s="3" t="s">
        <v>228</v>
      </c>
      <c r="H74" s="40"/>
      <c r="I74" s="40"/>
      <c r="J74" s="84"/>
    </row>
    <row r="82" spans="6:6" x14ac:dyDescent="0.35">
      <c r="F82" s="3"/>
    </row>
  </sheetData>
  <mergeCells count="209">
    <mergeCell ref="A44:B44"/>
    <mergeCell ref="C44:D44"/>
    <mergeCell ref="E44:F44"/>
    <mergeCell ref="G44:H44"/>
    <mergeCell ref="I31:J31"/>
    <mergeCell ref="I32:J32"/>
    <mergeCell ref="I33:J33"/>
    <mergeCell ref="I34:J34"/>
    <mergeCell ref="I35:J35"/>
    <mergeCell ref="I36:J36"/>
    <mergeCell ref="I37:J37"/>
    <mergeCell ref="I38:J38"/>
    <mergeCell ref="I39:J39"/>
    <mergeCell ref="I40:J40"/>
    <mergeCell ref="I41:J41"/>
    <mergeCell ref="I42:J42"/>
    <mergeCell ref="I43:J43"/>
    <mergeCell ref="I44:J44"/>
    <mergeCell ref="A41:B41"/>
    <mergeCell ref="C41:D41"/>
    <mergeCell ref="E41:F41"/>
    <mergeCell ref="G41:H41"/>
    <mergeCell ref="A42:B42"/>
    <mergeCell ref="C42:D42"/>
    <mergeCell ref="A43:B43"/>
    <mergeCell ref="C43:D43"/>
    <mergeCell ref="E43:F43"/>
    <mergeCell ref="G43:H43"/>
    <mergeCell ref="A38:B38"/>
    <mergeCell ref="C38:D38"/>
    <mergeCell ref="E38:F38"/>
    <mergeCell ref="G38:H38"/>
    <mergeCell ref="A39:B39"/>
    <mergeCell ref="C39:D39"/>
    <mergeCell ref="E39:F39"/>
    <mergeCell ref="G39:H39"/>
    <mergeCell ref="A40:B40"/>
    <mergeCell ref="C40:D40"/>
    <mergeCell ref="E40:F40"/>
    <mergeCell ref="G40:H40"/>
    <mergeCell ref="A36:B36"/>
    <mergeCell ref="C36:D36"/>
    <mergeCell ref="E36:F36"/>
    <mergeCell ref="G36:H36"/>
    <mergeCell ref="A37:B37"/>
    <mergeCell ref="C37:D37"/>
    <mergeCell ref="E37:F37"/>
    <mergeCell ref="G37:H37"/>
    <mergeCell ref="E42:F42"/>
    <mergeCell ref="G42:H42"/>
    <mergeCell ref="I22:J22"/>
    <mergeCell ref="I23:J23"/>
    <mergeCell ref="I24:J24"/>
    <mergeCell ref="A31:B31"/>
    <mergeCell ref="C31:D31"/>
    <mergeCell ref="E31:F31"/>
    <mergeCell ref="G31:H31"/>
    <mergeCell ref="I13:J13"/>
    <mergeCell ref="I14:J14"/>
    <mergeCell ref="I15:J15"/>
    <mergeCell ref="I16:J16"/>
    <mergeCell ref="I17:J17"/>
    <mergeCell ref="I18:J18"/>
    <mergeCell ref="I19:J19"/>
    <mergeCell ref="I20:J20"/>
    <mergeCell ref="I21:J21"/>
    <mergeCell ref="A22:B22"/>
    <mergeCell ref="C22:D22"/>
    <mergeCell ref="E22:F22"/>
    <mergeCell ref="G22:H22"/>
    <mergeCell ref="A23:B23"/>
    <mergeCell ref="C23:D23"/>
    <mergeCell ref="E23:F23"/>
    <mergeCell ref="G23:H23"/>
    <mergeCell ref="A17:B17"/>
    <mergeCell ref="C17:D17"/>
    <mergeCell ref="E17:F17"/>
    <mergeCell ref="G17:H17"/>
    <mergeCell ref="A18:B18"/>
    <mergeCell ref="C18:D18"/>
    <mergeCell ref="E18:F18"/>
    <mergeCell ref="G18:H18"/>
    <mergeCell ref="A24:B24"/>
    <mergeCell ref="C24:D24"/>
    <mergeCell ref="E24:F24"/>
    <mergeCell ref="G24:H24"/>
    <mergeCell ref="A19:B19"/>
    <mergeCell ref="C19:D19"/>
    <mergeCell ref="E19:F19"/>
    <mergeCell ref="G19:H19"/>
    <mergeCell ref="A20:B20"/>
    <mergeCell ref="C20:D20"/>
    <mergeCell ref="E20:F20"/>
    <mergeCell ref="G20:H20"/>
    <mergeCell ref="A21:B21"/>
    <mergeCell ref="C21:D21"/>
    <mergeCell ref="E21:F21"/>
    <mergeCell ref="G21:H21"/>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A14:B14"/>
    <mergeCell ref="C14:D14"/>
    <mergeCell ref="E14:F14"/>
    <mergeCell ref="G14:H14"/>
    <mergeCell ref="A15:B15"/>
    <mergeCell ref="C15:D15"/>
    <mergeCell ref="E15:F15"/>
    <mergeCell ref="G15:H15"/>
    <mergeCell ref="A16:B16"/>
    <mergeCell ref="C16:D16"/>
    <mergeCell ref="E16:F16"/>
    <mergeCell ref="G16:H16"/>
    <mergeCell ref="A26:B26"/>
    <mergeCell ref="C26:D26"/>
    <mergeCell ref="E26:F26"/>
    <mergeCell ref="G26:H26"/>
    <mergeCell ref="I26:J26"/>
    <mergeCell ref="A27:J27"/>
    <mergeCell ref="A25:D25"/>
    <mergeCell ref="E25:F25"/>
    <mergeCell ref="G25:H25"/>
    <mergeCell ref="I25:J25"/>
    <mergeCell ref="A28:B28"/>
    <mergeCell ref="C28:D28"/>
    <mergeCell ref="E28:F28"/>
    <mergeCell ref="G28:H28"/>
    <mergeCell ref="I28:J28"/>
    <mergeCell ref="A29:B29"/>
    <mergeCell ref="C29:D29"/>
    <mergeCell ref="E29:F29"/>
    <mergeCell ref="G29:H29"/>
    <mergeCell ref="I29:J29"/>
    <mergeCell ref="A30:B30"/>
    <mergeCell ref="C30:D30"/>
    <mergeCell ref="E30:F30"/>
    <mergeCell ref="G30:H30"/>
    <mergeCell ref="I30:J30"/>
    <mergeCell ref="A32:B32"/>
    <mergeCell ref="C32:D32"/>
    <mergeCell ref="E32:F32"/>
    <mergeCell ref="G32:H32"/>
    <mergeCell ref="A33:B33"/>
    <mergeCell ref="C33:D33"/>
    <mergeCell ref="E33:F33"/>
    <mergeCell ref="G33:H33"/>
    <mergeCell ref="A34:B34"/>
    <mergeCell ref="C34:D34"/>
    <mergeCell ref="E34:F34"/>
    <mergeCell ref="G34:H34"/>
    <mergeCell ref="A35:B35"/>
    <mergeCell ref="C35:D35"/>
    <mergeCell ref="E35:F35"/>
    <mergeCell ref="G35:H35"/>
    <mergeCell ref="A55:D55"/>
    <mergeCell ref="E55:F55"/>
    <mergeCell ref="H55:I55"/>
    <mergeCell ref="A56:D56"/>
    <mergeCell ref="E56:F56"/>
    <mergeCell ref="H56:I56"/>
    <mergeCell ref="A45:D45"/>
    <mergeCell ref="E45:F45"/>
    <mergeCell ref="G45:H45"/>
    <mergeCell ref="I45:J45"/>
    <mergeCell ref="A54:D54"/>
    <mergeCell ref="E54:F54"/>
    <mergeCell ref="H54:I54"/>
    <mergeCell ref="A46:D46"/>
    <mergeCell ref="E46:F46"/>
    <mergeCell ref="G46:H46"/>
    <mergeCell ref="I46:J46"/>
    <mergeCell ref="A48:J48"/>
    <mergeCell ref="A49:J51"/>
    <mergeCell ref="A68:B68"/>
    <mergeCell ref="A70:J70"/>
    <mergeCell ref="A71:J72"/>
    <mergeCell ref="A59:J59"/>
    <mergeCell ref="A60:J61"/>
    <mergeCell ref="A64:B64"/>
    <mergeCell ref="A66:B66"/>
    <mergeCell ref="A67:B67"/>
    <mergeCell ref="A57:D57"/>
    <mergeCell ref="E57:F57"/>
    <mergeCell ref="H57:I57"/>
    <mergeCell ref="A58:D58"/>
    <mergeCell ref="E58:F58"/>
    <mergeCell ref="H58:I58"/>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0"/>
  <sheetViews>
    <sheetView tabSelected="1" topLeftCell="A22" workbookViewId="0">
      <selection activeCell="E53" sqref="E53"/>
    </sheetView>
  </sheetViews>
  <sheetFormatPr defaultColWidth="9.453125" defaultRowHeight="15.5" x14ac:dyDescent="0.35"/>
  <cols>
    <col min="1" max="1" width="9.453125" style="2" bestFit="1" customWidth="1"/>
    <col min="2" max="16384" width="9.453125" style="2"/>
  </cols>
  <sheetData>
    <row r="1" spans="1:10" x14ac:dyDescent="0.35">
      <c r="A1" s="33">
        <f>+'Cover Page'!C39</f>
        <v>2022</v>
      </c>
      <c r="B1" s="34" t="s">
        <v>229</v>
      </c>
      <c r="C1" s="34"/>
      <c r="D1" s="34"/>
      <c r="E1" s="34"/>
      <c r="F1" s="34"/>
      <c r="G1" s="34"/>
      <c r="H1" s="34"/>
      <c r="I1" s="34"/>
      <c r="J1" s="34"/>
    </row>
    <row r="3" spans="1:10" s="3" customFormat="1" ht="15" customHeight="1" x14ac:dyDescent="0.3">
      <c r="A3" s="3" t="str">
        <f>+'Cover Page'!B31</f>
        <v>Permit EPR/XP3833DK</v>
      </c>
      <c r="F3" s="3" t="s">
        <v>171</v>
      </c>
      <c r="G3" s="307" t="str">
        <f>+'Cover Page'!$B$37</f>
        <v>enfinium Ferrybridge 2 Ltd</v>
      </c>
      <c r="H3" s="307"/>
      <c r="I3" s="307"/>
    </row>
    <row r="4" spans="1:10" s="3" customFormat="1" ht="14" x14ac:dyDescent="0.3"/>
    <row r="5" spans="1:10" s="3" customFormat="1" ht="14" x14ac:dyDescent="0.3">
      <c r="A5" s="3" t="s">
        <v>172</v>
      </c>
      <c r="B5" s="298" t="str">
        <f>+'Cover Page'!B33:I33</f>
        <v>Ferrybridge 2</v>
      </c>
      <c r="C5" s="298"/>
      <c r="D5" s="298"/>
      <c r="E5" s="298"/>
      <c r="F5" s="3" t="s">
        <v>173</v>
      </c>
      <c r="G5" s="3" t="s">
        <v>230</v>
      </c>
    </row>
    <row r="6" spans="1:10" s="3" customFormat="1" ht="14" x14ac:dyDescent="0.3"/>
    <row r="7" spans="1:10" s="3" customFormat="1" ht="15.75" customHeight="1" x14ac:dyDescent="0.3">
      <c r="A7" s="3" t="s">
        <v>175</v>
      </c>
      <c r="D7" s="308">
        <f>+'Perf. Form 1'!D6:E6</f>
        <v>44562</v>
      </c>
      <c r="E7" s="308"/>
      <c r="F7" s="35" t="s">
        <v>176</v>
      </c>
      <c r="G7" s="308">
        <f>+'Perf. Form 1'!G6:H6</f>
        <v>44926</v>
      </c>
      <c r="H7" s="308"/>
    </row>
    <row r="8" spans="1:10" s="3" customFormat="1" ht="14.5" x14ac:dyDescent="0.35">
      <c r="B8"/>
      <c r="C8"/>
      <c r="D8"/>
    </row>
    <row r="9" spans="1:10" s="3" customFormat="1" ht="37.5" customHeight="1" x14ac:dyDescent="0.3">
      <c r="A9" s="269" t="s">
        <v>231</v>
      </c>
      <c r="B9" s="269"/>
      <c r="C9" s="269"/>
      <c r="D9" s="301" t="s">
        <v>232</v>
      </c>
      <c r="E9" s="301"/>
      <c r="F9" s="36" t="s">
        <v>75</v>
      </c>
      <c r="G9" s="269" t="s">
        <v>233</v>
      </c>
      <c r="H9" s="269"/>
      <c r="I9" s="269"/>
    </row>
    <row r="10" spans="1:10" s="3" customFormat="1" ht="24.75" customHeight="1" x14ac:dyDescent="0.3">
      <c r="A10" s="266" t="s">
        <v>234</v>
      </c>
      <c r="B10" s="266"/>
      <c r="C10" s="266"/>
      <c r="D10" s="302">
        <f>+'Operational Data'!G24</f>
        <v>650337.41999999993</v>
      </c>
      <c r="E10" s="302"/>
      <c r="F10" s="99" t="s">
        <v>99</v>
      </c>
      <c r="G10" s="303">
        <f>+'Operational Data'!H24</f>
        <v>1027.9096094740403</v>
      </c>
      <c r="H10" s="303"/>
      <c r="I10" s="303"/>
    </row>
    <row r="11" spans="1:10" s="3" customFormat="1" ht="24.75" customHeight="1" x14ac:dyDescent="0.3">
      <c r="A11" s="266" t="s">
        <v>235</v>
      </c>
      <c r="B11" s="266"/>
      <c r="C11" s="266"/>
      <c r="D11" s="306">
        <f>+'Operational Data'!G27</f>
        <v>2283.0650000000005</v>
      </c>
      <c r="E11" s="306"/>
      <c r="F11" s="99" t="s">
        <v>99</v>
      </c>
      <c r="G11" s="303">
        <f>+'Operational Data'!H27</f>
        <v>3.6085643857827687</v>
      </c>
      <c r="H11" s="303"/>
      <c r="I11" s="303"/>
    </row>
    <row r="12" spans="1:10" s="3" customFormat="1" ht="24.75" customHeight="1" x14ac:dyDescent="0.3">
      <c r="A12" s="266" t="s">
        <v>236</v>
      </c>
      <c r="B12" s="266"/>
      <c r="C12" s="266"/>
      <c r="D12" s="302">
        <f>+'Operational Data'!G25</f>
        <v>589182.69999999995</v>
      </c>
      <c r="E12" s="302"/>
      <c r="F12" s="99" t="s">
        <v>99</v>
      </c>
      <c r="G12" s="303">
        <f>+'Operational Data'!H25</f>
        <v>931.24974888552583</v>
      </c>
      <c r="H12" s="303"/>
      <c r="I12" s="303"/>
    </row>
    <row r="13" spans="1:10" s="3" customFormat="1" ht="24.75" customHeight="1" x14ac:dyDescent="0.3">
      <c r="A13" s="266" t="s">
        <v>237</v>
      </c>
      <c r="B13" s="266"/>
      <c r="C13" s="266"/>
      <c r="D13" s="305">
        <v>484.87799999999999</v>
      </c>
      <c r="E13" s="305"/>
      <c r="F13" s="99" t="s">
        <v>83</v>
      </c>
      <c r="G13" s="303">
        <f>+'Operational Data'!H26</f>
        <v>96.659860588514562</v>
      </c>
      <c r="H13" s="303"/>
      <c r="I13" s="303"/>
    </row>
    <row r="14" spans="1:10" s="3" customFormat="1" ht="24.75" customHeight="1" x14ac:dyDescent="0.3">
      <c r="A14" s="266" t="s">
        <v>238</v>
      </c>
      <c r="B14" s="266"/>
      <c r="C14" s="266"/>
      <c r="D14" s="302">
        <f>+'Operational Data'!G30</f>
        <v>0</v>
      </c>
      <c r="E14" s="302"/>
      <c r="F14" s="99" t="s">
        <v>239</v>
      </c>
      <c r="G14" s="303" t="str">
        <f>+'Operational Data'!H30</f>
        <v>-</v>
      </c>
      <c r="H14" s="303"/>
      <c r="I14" s="303"/>
    </row>
    <row r="15" spans="1:10" s="3" customFormat="1" ht="14.5" x14ac:dyDescent="0.35">
      <c r="A15" s="41"/>
      <c r="B15"/>
      <c r="C15"/>
      <c r="D15"/>
    </row>
    <row r="16" spans="1:10" s="3" customFormat="1" ht="24" customHeight="1" x14ac:dyDescent="0.3">
      <c r="A16" s="267" t="s">
        <v>209</v>
      </c>
      <c r="B16" s="267"/>
      <c r="C16" s="267"/>
      <c r="D16" s="267"/>
      <c r="E16" s="267"/>
      <c r="F16" s="267"/>
      <c r="G16" s="267"/>
      <c r="H16" s="267"/>
      <c r="I16" s="267"/>
    </row>
    <row r="17" spans="1:9" s="3" customFormat="1" ht="14" x14ac:dyDescent="0.3">
      <c r="A17" s="304" t="s">
        <v>240</v>
      </c>
      <c r="B17" s="304"/>
      <c r="C17" s="304"/>
      <c r="D17" s="304"/>
      <c r="E17" s="304"/>
      <c r="F17" s="304"/>
      <c r="G17" s="304"/>
      <c r="H17" s="304"/>
      <c r="I17" s="304"/>
    </row>
    <row r="18" spans="1:9" s="3" customFormat="1" ht="14" x14ac:dyDescent="0.3">
      <c r="A18" s="304"/>
      <c r="B18" s="304"/>
      <c r="C18" s="304"/>
      <c r="D18" s="304"/>
      <c r="E18" s="304"/>
      <c r="F18" s="304"/>
      <c r="G18" s="304"/>
      <c r="H18" s="304"/>
      <c r="I18" s="304"/>
    </row>
    <row r="19" spans="1:9" s="3" customFormat="1" ht="14" x14ac:dyDescent="0.3">
      <c r="A19" s="304"/>
      <c r="B19" s="304"/>
      <c r="C19" s="304"/>
      <c r="D19" s="304"/>
      <c r="E19" s="304"/>
      <c r="F19" s="304"/>
      <c r="G19" s="304"/>
      <c r="H19" s="304"/>
      <c r="I19" s="304"/>
    </row>
    <row r="20" spans="1:9" s="3" customFormat="1" ht="14" x14ac:dyDescent="0.3">
      <c r="A20" s="304"/>
      <c r="B20" s="304"/>
      <c r="C20" s="304"/>
      <c r="D20" s="304"/>
      <c r="E20" s="304"/>
      <c r="F20" s="304"/>
      <c r="G20" s="304"/>
      <c r="H20" s="304"/>
      <c r="I20" s="304"/>
    </row>
    <row r="21" spans="1:9" s="3" customFormat="1" ht="14" x14ac:dyDescent="0.3">
      <c r="A21" s="304"/>
      <c r="B21" s="304"/>
      <c r="C21" s="304"/>
      <c r="D21" s="304"/>
      <c r="E21" s="304"/>
      <c r="F21" s="304"/>
      <c r="G21" s="304"/>
      <c r="H21" s="304"/>
      <c r="I21" s="304"/>
    </row>
    <row r="22" spans="1:9" s="3" customFormat="1" ht="14" x14ac:dyDescent="0.3">
      <c r="A22" s="304"/>
      <c r="B22" s="304"/>
      <c r="C22" s="304"/>
      <c r="D22" s="304"/>
      <c r="E22" s="304"/>
      <c r="F22" s="304"/>
      <c r="G22" s="304"/>
      <c r="H22" s="304"/>
      <c r="I22" s="304"/>
    </row>
    <row r="23" spans="1:9" s="3" customFormat="1" ht="72" customHeight="1" x14ac:dyDescent="0.3">
      <c r="A23" s="304"/>
      <c r="B23" s="304"/>
      <c r="C23" s="304"/>
      <c r="D23" s="304"/>
      <c r="E23" s="304"/>
      <c r="F23" s="304"/>
      <c r="G23" s="304"/>
      <c r="H23" s="304"/>
      <c r="I23" s="304"/>
    </row>
    <row r="24" spans="1:9" s="3" customFormat="1" ht="14" x14ac:dyDescent="0.3">
      <c r="A24" s="38"/>
      <c r="B24" s="38"/>
      <c r="C24" s="38"/>
      <c r="D24" s="38"/>
      <c r="E24" s="38"/>
      <c r="F24" s="38"/>
      <c r="G24" s="38"/>
      <c r="H24" s="38"/>
      <c r="I24" s="38"/>
    </row>
    <row r="25" spans="1:9" s="3" customFormat="1" ht="14" x14ac:dyDescent="0.3"/>
    <row r="26" spans="1:9" s="3" customFormat="1" ht="14" x14ac:dyDescent="0.3"/>
    <row r="27" spans="1:9" s="3" customFormat="1" ht="14" x14ac:dyDescent="0.3">
      <c r="A27" s="3" t="s">
        <v>227</v>
      </c>
      <c r="B27" s="40"/>
      <c r="C27" s="40"/>
      <c r="D27" s="40"/>
      <c r="E27" s="40"/>
      <c r="G27" s="3" t="s">
        <v>228</v>
      </c>
      <c r="H27" s="40"/>
      <c r="I27" s="40"/>
    </row>
    <row r="28" spans="1:9" s="3" customFormat="1" ht="14" x14ac:dyDescent="0.3"/>
    <row r="29" spans="1:9" ht="14.25" customHeight="1" x14ac:dyDescent="0.35">
      <c r="A29" s="3"/>
      <c r="B29" s="3"/>
      <c r="C29" s="3"/>
      <c r="D29" s="3"/>
      <c r="E29" s="3"/>
      <c r="F29" s="3"/>
      <c r="G29" s="3"/>
      <c r="H29" s="3"/>
      <c r="I29" s="3"/>
    </row>
    <row r="30" spans="1:9" s="3" customFormat="1" ht="14" x14ac:dyDescent="0.3"/>
    <row r="31" spans="1:9" s="3" customFormat="1" ht="14" x14ac:dyDescent="0.3"/>
    <row r="32" spans="1:9" s="3" customFormat="1" x14ac:dyDescent="0.35">
      <c r="A32" s="84"/>
      <c r="B32" s="84"/>
      <c r="C32" s="84"/>
      <c r="D32" s="84"/>
      <c r="E32" s="84"/>
      <c r="F32" s="84"/>
      <c r="G32" s="84"/>
      <c r="H32" s="84"/>
      <c r="I32" s="84"/>
    </row>
    <row r="33" spans="1:9" s="3" customFormat="1" ht="14" x14ac:dyDescent="0.3"/>
    <row r="34" spans="1:9" s="3" customFormat="1" ht="14" x14ac:dyDescent="0.3"/>
    <row r="35" spans="1:9" s="3" customFormat="1" ht="14" x14ac:dyDescent="0.3"/>
    <row r="36" spans="1:9" s="3" customFormat="1" ht="14" x14ac:dyDescent="0.3"/>
    <row r="37" spans="1:9" s="3" customFormat="1" ht="14" x14ac:dyDescent="0.3"/>
    <row r="38" spans="1:9" s="3" customFormat="1" ht="14" x14ac:dyDescent="0.3"/>
    <row r="39" spans="1:9" s="3" customFormat="1" ht="14" x14ac:dyDescent="0.3"/>
    <row r="40" spans="1:9" s="3" customFormat="1" ht="14" x14ac:dyDescent="0.3"/>
    <row r="41" spans="1:9" x14ac:dyDescent="0.35">
      <c r="A41" s="3"/>
      <c r="B41" s="3"/>
      <c r="C41" s="3"/>
      <c r="D41" s="3"/>
      <c r="E41" s="3"/>
      <c r="F41" s="3"/>
      <c r="G41" s="3"/>
      <c r="H41" s="3"/>
      <c r="I41" s="3"/>
    </row>
    <row r="42" spans="1:9" x14ac:dyDescent="0.35">
      <c r="A42" s="3"/>
      <c r="B42" s="3"/>
      <c r="C42" s="3"/>
      <c r="D42" s="3"/>
      <c r="E42" s="3"/>
      <c r="F42" s="3"/>
      <c r="G42" s="3"/>
      <c r="H42" s="3"/>
      <c r="I42" s="3"/>
    </row>
    <row r="43" spans="1:9" x14ac:dyDescent="0.35">
      <c r="A43" s="3"/>
      <c r="B43" s="3"/>
      <c r="C43" s="3"/>
      <c r="D43" s="3"/>
      <c r="E43" s="3"/>
      <c r="F43" s="3"/>
      <c r="G43" s="3"/>
      <c r="H43" s="3"/>
      <c r="I43" s="3"/>
    </row>
    <row r="47" spans="1:9" x14ac:dyDescent="0.35">
      <c r="A47" s="84"/>
      <c r="B47" s="84"/>
      <c r="C47" s="84" t="s">
        <v>21</v>
      </c>
      <c r="D47" s="84"/>
      <c r="E47" s="84"/>
      <c r="F47" s="84"/>
      <c r="G47" s="84" t="s">
        <v>22</v>
      </c>
      <c r="H47" s="84"/>
      <c r="I47" s="84"/>
    </row>
    <row r="49" spans="3:6" x14ac:dyDescent="0.35">
      <c r="C49" s="84">
        <v>1</v>
      </c>
      <c r="D49" s="84"/>
      <c r="E49" s="84"/>
      <c r="F49" s="84"/>
    </row>
    <row r="51" spans="3:6" x14ac:dyDescent="0.35">
      <c r="C51" s="127">
        <v>2</v>
      </c>
      <c r="D51" s="84"/>
      <c r="E51" s="84"/>
      <c r="F51" s="84"/>
    </row>
    <row r="53" spans="3:6" x14ac:dyDescent="0.35">
      <c r="C53" s="422">
        <v>44978</v>
      </c>
    </row>
    <row r="60" spans="3:6" x14ac:dyDescent="0.35">
      <c r="C60" s="84"/>
      <c r="D60" s="84"/>
      <c r="E60" s="84"/>
      <c r="F60" s="3"/>
    </row>
  </sheetData>
  <mergeCells count="24">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6:I16"/>
    <mergeCell ref="A17:I23"/>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9"/>
  <sheetViews>
    <sheetView tabSelected="1" topLeftCell="A35" workbookViewId="0">
      <selection activeCell="E53" sqref="E53"/>
    </sheetView>
  </sheetViews>
  <sheetFormatPr defaultColWidth="9.453125" defaultRowHeight="15.5" x14ac:dyDescent="0.35"/>
  <cols>
    <col min="1" max="1" width="12.453125" style="2" customWidth="1"/>
    <col min="2" max="2" width="11.54296875" style="2" customWidth="1"/>
    <col min="3" max="3" width="13.81640625" style="2" customWidth="1"/>
    <col min="4" max="4" width="7.26953125" style="2" customWidth="1"/>
    <col min="5" max="5" width="3.453125" style="2" customWidth="1"/>
    <col min="6" max="6" width="9.453125" style="2"/>
    <col min="7" max="7" width="9.1796875" style="2" customWidth="1"/>
    <col min="8" max="8" width="14.453125" style="2" customWidth="1"/>
    <col min="9" max="9" width="15.81640625" style="2" customWidth="1"/>
    <col min="10" max="10" width="9.26953125" style="2" customWidth="1"/>
    <col min="11" max="11" width="10.54296875" style="2" bestFit="1" customWidth="1"/>
    <col min="12" max="12" width="31.81640625" style="2" customWidth="1"/>
    <col min="13" max="16384" width="9.453125" style="2"/>
  </cols>
  <sheetData>
    <row r="1" spans="1:15" x14ac:dyDescent="0.35">
      <c r="A1" s="84" t="str">
        <f>+'Cover Page'!$B$29</f>
        <v>Annual Performance Report 2022</v>
      </c>
      <c r="B1" s="84"/>
      <c r="C1" s="84"/>
      <c r="D1" s="84"/>
      <c r="E1" s="84" t="str">
        <f>+'Cover Page'!$B$37</f>
        <v>enfinium Ferrybridge 2 Ltd</v>
      </c>
      <c r="F1" s="84"/>
      <c r="G1" s="84"/>
      <c r="H1" s="84"/>
      <c r="I1" s="84"/>
      <c r="J1" s="84"/>
      <c r="K1" s="84"/>
      <c r="L1" s="84"/>
      <c r="M1" s="84"/>
      <c r="N1" s="84"/>
      <c r="O1" s="84"/>
    </row>
    <row r="3" spans="1:15" x14ac:dyDescent="0.35">
      <c r="A3" s="1" t="s">
        <v>241</v>
      </c>
      <c r="B3" s="84"/>
      <c r="C3" s="84"/>
      <c r="D3" s="84"/>
      <c r="E3" s="84"/>
      <c r="F3" s="84"/>
      <c r="G3" s="84"/>
      <c r="H3" s="84"/>
      <c r="I3" s="84"/>
      <c r="J3" s="84"/>
      <c r="K3" s="84"/>
      <c r="L3" s="84"/>
      <c r="M3" s="84"/>
      <c r="N3" s="84"/>
      <c r="O3" s="84"/>
    </row>
    <row r="4" spans="1:15" x14ac:dyDescent="0.35">
      <c r="A4" s="1"/>
      <c r="B4" s="84"/>
      <c r="C4" s="84"/>
      <c r="D4" s="84"/>
      <c r="E4" s="84"/>
      <c r="F4" s="84"/>
      <c r="G4" s="84"/>
      <c r="H4" s="84"/>
      <c r="I4" s="84"/>
      <c r="J4" s="84"/>
      <c r="K4" s="84"/>
      <c r="L4" s="84"/>
      <c r="M4" s="84"/>
      <c r="N4" s="84"/>
      <c r="O4" s="84"/>
    </row>
    <row r="5" spans="1:15" x14ac:dyDescent="0.35">
      <c r="A5" s="9" t="s">
        <v>242</v>
      </c>
      <c r="B5" s="84"/>
      <c r="C5" s="84"/>
      <c r="D5" s="84"/>
      <c r="E5" s="84"/>
      <c r="F5" s="84"/>
      <c r="G5" s="84"/>
      <c r="H5" s="84"/>
      <c r="I5" s="84"/>
      <c r="J5" s="84"/>
      <c r="K5" s="84"/>
      <c r="L5" s="84"/>
      <c r="M5" s="84"/>
      <c r="N5" s="84"/>
      <c r="O5" s="84"/>
    </row>
    <row r="6" spans="1:15" x14ac:dyDescent="0.35">
      <c r="A6" s="9"/>
      <c r="B6" s="84"/>
      <c r="C6" s="84"/>
      <c r="D6" s="84"/>
      <c r="E6" s="84"/>
      <c r="F6" s="84"/>
      <c r="G6" s="84"/>
      <c r="H6" s="84"/>
      <c r="I6" s="84"/>
      <c r="J6" s="84"/>
      <c r="K6" s="84"/>
      <c r="L6" s="84"/>
      <c r="M6" s="84"/>
      <c r="N6" s="84"/>
      <c r="O6" s="84"/>
    </row>
    <row r="7" spans="1:15" x14ac:dyDescent="0.35">
      <c r="A7" s="156" t="s">
        <v>243</v>
      </c>
      <c r="B7" s="84"/>
      <c r="C7" s="84"/>
      <c r="D7" s="84"/>
      <c r="E7" s="84"/>
      <c r="F7" s="84"/>
      <c r="G7" s="84"/>
      <c r="H7" s="84"/>
      <c r="I7" s="84"/>
      <c r="J7" s="84"/>
      <c r="K7" s="84"/>
      <c r="L7" s="84"/>
      <c r="M7" s="84"/>
      <c r="N7" s="84"/>
      <c r="O7" s="84"/>
    </row>
    <row r="8" spans="1:15" s="3" customFormat="1" ht="25.5" customHeight="1" x14ac:dyDescent="0.35">
      <c r="A8" s="322" t="s">
        <v>244</v>
      </c>
      <c r="B8" s="323"/>
      <c r="C8" s="322" t="s">
        <v>245</v>
      </c>
      <c r="D8" s="324"/>
      <c r="E8" s="324"/>
      <c r="F8" s="324"/>
      <c r="G8" s="324"/>
      <c r="H8" s="324"/>
      <c r="I8" s="323"/>
      <c r="L8" s="76" t="s">
        <v>3</v>
      </c>
    </row>
    <row r="9" spans="1:15" s="3" customFormat="1" ht="22.5" customHeight="1" x14ac:dyDescent="0.3">
      <c r="A9" s="325"/>
      <c r="B9" s="326"/>
      <c r="C9" s="327" t="s">
        <v>246</v>
      </c>
      <c r="D9" s="327"/>
      <c r="E9" s="327"/>
      <c r="F9" s="327" t="s">
        <v>247</v>
      </c>
      <c r="G9" s="327"/>
      <c r="H9" s="327"/>
      <c r="I9" s="327"/>
      <c r="L9" s="249" t="s">
        <v>248</v>
      </c>
      <c r="M9" s="249"/>
      <c r="N9" s="249"/>
      <c r="O9" s="249"/>
    </row>
    <row r="10" spans="1:15" s="3" customFormat="1" ht="22.5" customHeight="1" x14ac:dyDescent="0.3">
      <c r="A10" s="319" t="s">
        <v>249</v>
      </c>
      <c r="B10" s="319"/>
      <c r="C10" s="320">
        <v>1</v>
      </c>
      <c r="D10" s="321"/>
      <c r="E10" s="321"/>
      <c r="F10" s="316">
        <v>1</v>
      </c>
      <c r="G10" s="317"/>
      <c r="H10" s="317"/>
      <c r="I10" s="318"/>
      <c r="L10" s="249"/>
      <c r="M10" s="249"/>
      <c r="N10" s="249"/>
      <c r="O10" s="249"/>
    </row>
    <row r="11" spans="1:15" s="3" customFormat="1" ht="22.5" customHeight="1" x14ac:dyDescent="0.3">
      <c r="A11" s="319" t="s">
        <v>250</v>
      </c>
      <c r="B11" s="319"/>
      <c r="C11" s="320">
        <v>1</v>
      </c>
      <c r="D11" s="321"/>
      <c r="E11" s="321"/>
      <c r="F11" s="316">
        <v>0.99450000000000005</v>
      </c>
      <c r="G11" s="317"/>
      <c r="H11" s="317"/>
      <c r="I11" s="318"/>
      <c r="L11" s="249"/>
      <c r="M11" s="249"/>
      <c r="N11" s="249"/>
      <c r="O11" s="249"/>
    </row>
    <row r="12" spans="1:15" s="3" customFormat="1" ht="22.5" customHeight="1" x14ac:dyDescent="0.3">
      <c r="A12" s="319" t="s">
        <v>251</v>
      </c>
      <c r="B12" s="319"/>
      <c r="C12" s="320">
        <v>1</v>
      </c>
      <c r="D12" s="321"/>
      <c r="E12" s="321"/>
      <c r="F12" s="316">
        <v>1</v>
      </c>
      <c r="G12" s="317"/>
      <c r="H12" s="317"/>
      <c r="I12" s="318"/>
      <c r="L12" s="249"/>
      <c r="M12" s="249"/>
      <c r="N12" s="249"/>
      <c r="O12" s="249"/>
    </row>
    <row r="13" spans="1:15" s="3" customFormat="1" ht="22.5" customHeight="1" x14ac:dyDescent="0.3">
      <c r="A13" s="319" t="s">
        <v>252</v>
      </c>
      <c r="B13" s="319"/>
      <c r="C13" s="292" t="s">
        <v>253</v>
      </c>
      <c r="D13" s="321"/>
      <c r="E13" s="321"/>
      <c r="F13" s="316">
        <v>1</v>
      </c>
      <c r="G13" s="317"/>
      <c r="H13" s="317"/>
      <c r="I13" s="318"/>
      <c r="L13" s="249"/>
      <c r="M13" s="249"/>
      <c r="N13" s="249"/>
      <c r="O13" s="249"/>
    </row>
    <row r="14" spans="1:15" s="3" customFormat="1" ht="22.5" customHeight="1" x14ac:dyDescent="0.3">
      <c r="A14" s="319" t="s">
        <v>254</v>
      </c>
      <c r="B14" s="319"/>
      <c r="C14" s="320">
        <v>1</v>
      </c>
      <c r="D14" s="321"/>
      <c r="E14" s="321"/>
      <c r="F14" s="316">
        <v>1</v>
      </c>
      <c r="G14" s="317"/>
      <c r="H14" s="317"/>
      <c r="I14" s="318"/>
      <c r="L14" s="249"/>
      <c r="M14" s="249"/>
      <c r="N14" s="249"/>
      <c r="O14" s="249"/>
    </row>
    <row r="15" spans="1:15" s="3" customFormat="1" ht="22.5" customHeight="1" x14ac:dyDescent="0.3">
      <c r="A15" s="319" t="s">
        <v>255</v>
      </c>
      <c r="B15" s="319"/>
      <c r="C15" s="320">
        <v>1</v>
      </c>
      <c r="D15" s="321"/>
      <c r="E15" s="321"/>
      <c r="F15" s="316">
        <v>1</v>
      </c>
      <c r="G15" s="317"/>
      <c r="H15" s="317"/>
      <c r="I15" s="318"/>
      <c r="L15" s="249"/>
      <c r="M15" s="249"/>
      <c r="N15" s="249"/>
      <c r="O15" s="249"/>
    </row>
    <row r="16" spans="1:15" s="3" customFormat="1" ht="22.5" customHeight="1" x14ac:dyDescent="0.3">
      <c r="A16" s="319" t="s">
        <v>142</v>
      </c>
      <c r="B16" s="319"/>
      <c r="C16" s="320">
        <v>1</v>
      </c>
      <c r="D16" s="321"/>
      <c r="E16" s="321"/>
      <c r="F16" s="316">
        <v>1</v>
      </c>
      <c r="G16" s="317"/>
      <c r="H16" s="317"/>
      <c r="I16" s="318"/>
      <c r="L16" s="249"/>
      <c r="M16" s="249"/>
      <c r="N16" s="249"/>
      <c r="O16" s="249"/>
    </row>
    <row r="17" spans="1:15" s="3" customFormat="1" ht="14" x14ac:dyDescent="0.3">
      <c r="L17" s="249"/>
      <c r="M17" s="249"/>
      <c r="N17" s="249"/>
      <c r="O17" s="249"/>
    </row>
    <row r="18" spans="1:15" s="41" customFormat="1" ht="21.75" customHeight="1" x14ac:dyDescent="0.35">
      <c r="A18" s="331" t="s">
        <v>256</v>
      </c>
      <c r="B18" s="331"/>
      <c r="C18" s="331"/>
      <c r="D18" s="331"/>
      <c r="E18" s="331"/>
      <c r="F18" s="331"/>
      <c r="G18" s="331"/>
      <c r="H18" s="331"/>
      <c r="I18" s="331"/>
    </row>
    <row r="19" spans="1:15" s="3" customFormat="1" ht="38.25" customHeight="1" x14ac:dyDescent="0.3">
      <c r="A19" s="42" t="s">
        <v>53</v>
      </c>
      <c r="B19" s="309" t="s">
        <v>257</v>
      </c>
      <c r="C19" s="309"/>
      <c r="D19" s="309"/>
      <c r="E19" s="309" t="s">
        <v>258</v>
      </c>
      <c r="F19" s="309"/>
      <c r="G19" s="309"/>
      <c r="H19" s="309" t="s">
        <v>259</v>
      </c>
      <c r="I19" s="309"/>
    </row>
    <row r="20" spans="1:15" s="3" customFormat="1" ht="52.5" customHeight="1" x14ac:dyDescent="0.3">
      <c r="A20" s="198">
        <v>44769</v>
      </c>
      <c r="B20" s="311" t="s">
        <v>260</v>
      </c>
      <c r="C20" s="311"/>
      <c r="D20" s="311"/>
      <c r="E20" s="311" t="s">
        <v>261</v>
      </c>
      <c r="F20" s="311"/>
      <c r="G20" s="311"/>
      <c r="H20" s="315" t="s">
        <v>262</v>
      </c>
      <c r="I20" s="315"/>
    </row>
    <row r="21" spans="1:15" s="3" customFormat="1" ht="25.5" customHeight="1" x14ac:dyDescent="0.3">
      <c r="A21" s="198">
        <v>44805</v>
      </c>
      <c r="B21" s="311" t="s">
        <v>263</v>
      </c>
      <c r="C21" s="311"/>
      <c r="D21" s="311"/>
      <c r="E21" s="312" t="s">
        <v>264</v>
      </c>
      <c r="F21" s="312"/>
      <c r="G21" s="312"/>
      <c r="H21" s="332" t="s">
        <v>264</v>
      </c>
      <c r="I21" s="332"/>
    </row>
    <row r="22" spans="1:15" s="3" customFormat="1" ht="84.75" customHeight="1" x14ac:dyDescent="0.3">
      <c r="A22" s="198">
        <v>44809</v>
      </c>
      <c r="B22" s="311" t="s">
        <v>265</v>
      </c>
      <c r="C22" s="311"/>
      <c r="D22" s="311"/>
      <c r="E22" s="311" t="s">
        <v>266</v>
      </c>
      <c r="F22" s="311"/>
      <c r="G22" s="311"/>
      <c r="H22" s="315" t="s">
        <v>267</v>
      </c>
      <c r="I22" s="315"/>
    </row>
    <row r="23" spans="1:15" s="3" customFormat="1" ht="39.5" customHeight="1" x14ac:dyDescent="0.3">
      <c r="A23" s="198">
        <v>44838</v>
      </c>
      <c r="B23" s="311" t="s">
        <v>263</v>
      </c>
      <c r="C23" s="311"/>
      <c r="D23" s="311"/>
      <c r="E23" s="312" t="s">
        <v>264</v>
      </c>
      <c r="F23" s="312"/>
      <c r="G23" s="312"/>
      <c r="H23" s="333" t="s">
        <v>264</v>
      </c>
      <c r="I23" s="333"/>
    </row>
    <row r="24" spans="1:15" s="3" customFormat="1" ht="14" x14ac:dyDescent="0.3"/>
    <row r="25" spans="1:15" s="41" customFormat="1" ht="22.5" customHeight="1" x14ac:dyDescent="0.35">
      <c r="A25" s="313" t="s">
        <v>268</v>
      </c>
      <c r="B25" s="313"/>
      <c r="C25" s="313"/>
      <c r="D25" s="313"/>
      <c r="E25" s="313"/>
      <c r="F25" s="313"/>
      <c r="G25" s="313"/>
      <c r="H25" s="313"/>
      <c r="I25" s="313"/>
      <c r="J25" s="88"/>
      <c r="K25" s="88"/>
    </row>
    <row r="26" spans="1:15" s="3" customFormat="1" ht="39" customHeight="1" x14ac:dyDescent="0.3">
      <c r="A26" s="42" t="s">
        <v>53</v>
      </c>
      <c r="B26" s="309" t="s">
        <v>269</v>
      </c>
      <c r="C26" s="309"/>
      <c r="D26" s="309"/>
      <c r="E26" s="309" t="s">
        <v>270</v>
      </c>
      <c r="F26" s="309"/>
      <c r="G26" s="309"/>
      <c r="H26" s="309" t="s">
        <v>259</v>
      </c>
      <c r="I26" s="309"/>
    </row>
    <row r="27" spans="1:15" s="3" customFormat="1" ht="48.65" customHeight="1" x14ac:dyDescent="0.3">
      <c r="A27" s="199">
        <v>44715</v>
      </c>
      <c r="B27" s="310" t="s">
        <v>271</v>
      </c>
      <c r="C27" s="310"/>
      <c r="D27" s="310"/>
      <c r="E27" s="292" t="s">
        <v>272</v>
      </c>
      <c r="F27" s="292"/>
      <c r="G27" s="292"/>
      <c r="H27" s="310" t="s">
        <v>273</v>
      </c>
      <c r="I27" s="310"/>
    </row>
    <row r="28" spans="1:15" s="3" customFormat="1" ht="96.75" customHeight="1" x14ac:dyDescent="0.3">
      <c r="A28" s="200">
        <v>44754</v>
      </c>
      <c r="B28" s="310" t="s">
        <v>274</v>
      </c>
      <c r="C28" s="310" t="s">
        <v>274</v>
      </c>
      <c r="D28" s="310" t="s">
        <v>274</v>
      </c>
      <c r="E28" s="292" t="s">
        <v>272</v>
      </c>
      <c r="F28" s="292"/>
      <c r="G28" s="292"/>
      <c r="H28" s="310" t="s">
        <v>275</v>
      </c>
      <c r="I28" s="310"/>
    </row>
    <row r="29" spans="1:15" s="3" customFormat="1" ht="38.5" customHeight="1" x14ac:dyDescent="0.3">
      <c r="A29" s="200">
        <v>44763</v>
      </c>
      <c r="B29" s="310" t="s">
        <v>276</v>
      </c>
      <c r="C29" s="310" t="s">
        <v>276</v>
      </c>
      <c r="D29" s="310" t="s">
        <v>276</v>
      </c>
      <c r="E29" s="292" t="s">
        <v>272</v>
      </c>
      <c r="F29" s="292"/>
      <c r="G29" s="292"/>
      <c r="H29" s="310" t="s">
        <v>277</v>
      </c>
      <c r="I29" s="310"/>
    </row>
    <row r="30" spans="1:15" s="3" customFormat="1" ht="86.25" customHeight="1" x14ac:dyDescent="0.3">
      <c r="A30" s="199">
        <v>44785.643750000003</v>
      </c>
      <c r="B30" s="310" t="s">
        <v>278</v>
      </c>
      <c r="C30" s="310" t="s">
        <v>278</v>
      </c>
      <c r="D30" s="310" t="s">
        <v>278</v>
      </c>
      <c r="E30" s="292" t="s">
        <v>272</v>
      </c>
      <c r="F30" s="292"/>
      <c r="G30" s="292"/>
      <c r="H30" s="310" t="s">
        <v>279</v>
      </c>
      <c r="I30" s="310"/>
    </row>
    <row r="31" spans="1:15" s="3" customFormat="1" ht="76" customHeight="1" x14ac:dyDescent="0.3">
      <c r="A31" s="199">
        <v>44788.411805555559</v>
      </c>
      <c r="B31" s="310" t="s">
        <v>280</v>
      </c>
      <c r="C31" s="310" t="s">
        <v>280</v>
      </c>
      <c r="D31" s="310" t="s">
        <v>280</v>
      </c>
      <c r="E31" s="292" t="s">
        <v>272</v>
      </c>
      <c r="F31" s="292"/>
      <c r="G31" s="292"/>
      <c r="H31" s="310" t="s">
        <v>281</v>
      </c>
      <c r="I31" s="310"/>
    </row>
    <row r="32" spans="1:15" s="3" customFormat="1" ht="74.5" customHeight="1" x14ac:dyDescent="0.3">
      <c r="A32" s="199">
        <v>44788.438888888886</v>
      </c>
      <c r="B32" s="310" t="s">
        <v>282</v>
      </c>
      <c r="C32" s="310" t="s">
        <v>282</v>
      </c>
      <c r="D32" s="310" t="s">
        <v>282</v>
      </c>
      <c r="E32" s="292" t="s">
        <v>272</v>
      </c>
      <c r="F32" s="292"/>
      <c r="G32" s="292"/>
      <c r="H32" s="334" t="s">
        <v>281</v>
      </c>
      <c r="I32" s="334"/>
    </row>
    <row r="33" spans="1:11" s="3" customFormat="1" ht="62.5" customHeight="1" x14ac:dyDescent="0.3">
      <c r="A33" s="199">
        <v>44788.472916666666</v>
      </c>
      <c r="B33" s="310" t="s">
        <v>283</v>
      </c>
      <c r="C33" s="310" t="s">
        <v>283</v>
      </c>
      <c r="D33" s="310" t="s">
        <v>283</v>
      </c>
      <c r="E33" s="292" t="s">
        <v>272</v>
      </c>
      <c r="F33" s="292"/>
      <c r="G33" s="292"/>
      <c r="H33" s="334" t="s">
        <v>284</v>
      </c>
      <c r="I33" s="334"/>
    </row>
    <row r="34" spans="1:11" s="3" customFormat="1" ht="106.5" customHeight="1" x14ac:dyDescent="0.3">
      <c r="A34" s="199">
        <v>44796.852777777778</v>
      </c>
      <c r="B34" s="310" t="s">
        <v>285</v>
      </c>
      <c r="C34" s="310" t="s">
        <v>286</v>
      </c>
      <c r="D34" s="310" t="s">
        <v>286</v>
      </c>
      <c r="E34" s="292" t="s">
        <v>272</v>
      </c>
      <c r="F34" s="292"/>
      <c r="G34" s="292"/>
      <c r="H34" s="330" t="s">
        <v>287</v>
      </c>
      <c r="I34" s="330"/>
    </row>
    <row r="35" spans="1:11" ht="54.65" customHeight="1" x14ac:dyDescent="0.35">
      <c r="A35" s="200">
        <v>44831</v>
      </c>
      <c r="B35" s="310" t="s">
        <v>288</v>
      </c>
      <c r="C35" s="310" t="s">
        <v>288</v>
      </c>
      <c r="D35" s="310" t="s">
        <v>288</v>
      </c>
      <c r="E35" s="292" t="s">
        <v>272</v>
      </c>
      <c r="F35" s="292"/>
      <c r="G35" s="292"/>
      <c r="H35" s="329" t="s">
        <v>289</v>
      </c>
      <c r="I35" s="329"/>
      <c r="J35" s="84"/>
    </row>
    <row r="36" spans="1:11" s="3" customFormat="1" ht="51" customHeight="1" x14ac:dyDescent="0.3">
      <c r="A36" s="200">
        <v>44916</v>
      </c>
      <c r="B36" s="310" t="s">
        <v>290</v>
      </c>
      <c r="C36" s="310" t="s">
        <v>290</v>
      </c>
      <c r="D36" s="310" t="s">
        <v>290</v>
      </c>
      <c r="E36" s="292" t="s">
        <v>272</v>
      </c>
      <c r="F36" s="292"/>
      <c r="G36" s="292"/>
      <c r="H36" s="330" t="s">
        <v>291</v>
      </c>
      <c r="I36" s="330"/>
    </row>
    <row r="37" spans="1:11" s="3" customFormat="1" ht="14" x14ac:dyDescent="0.3">
      <c r="A37" s="193"/>
      <c r="B37" s="314"/>
      <c r="C37" s="314"/>
      <c r="D37" s="314"/>
      <c r="E37" s="314"/>
      <c r="F37" s="314"/>
      <c r="G37" s="314"/>
      <c r="H37" s="314"/>
      <c r="I37" s="314"/>
      <c r="J37" s="314"/>
    </row>
    <row r="38" spans="1:11" s="3" customFormat="1" ht="29.25" customHeight="1" x14ac:dyDescent="0.3">
      <c r="A38" s="156"/>
      <c r="E38" s="328" t="s">
        <v>292</v>
      </c>
      <c r="F38" s="328"/>
      <c r="G38" s="328"/>
      <c r="H38" s="328"/>
      <c r="I38" s="328"/>
      <c r="J38" s="156"/>
    </row>
    <row r="48" spans="1:11" x14ac:dyDescent="0.35">
      <c r="A48" s="84"/>
      <c r="B48" s="84"/>
      <c r="C48" s="84" t="s">
        <v>21</v>
      </c>
      <c r="D48" s="84"/>
      <c r="E48" s="84"/>
      <c r="F48" s="84"/>
      <c r="G48" s="84" t="s">
        <v>22</v>
      </c>
      <c r="H48" s="84"/>
      <c r="I48" s="84"/>
      <c r="J48" s="84"/>
      <c r="K48" s="84"/>
    </row>
    <row r="50" spans="3:7" x14ac:dyDescent="0.35">
      <c r="C50" s="84">
        <v>1</v>
      </c>
      <c r="D50" s="84"/>
      <c r="E50" s="84"/>
      <c r="F50" s="84"/>
      <c r="G50" s="84"/>
    </row>
    <row r="51" spans="3:7" x14ac:dyDescent="0.35">
      <c r="C51" s="2">
        <v>2</v>
      </c>
    </row>
    <row r="52" spans="3:7" x14ac:dyDescent="0.35">
      <c r="C52" s="127">
        <v>44984</v>
      </c>
      <c r="D52" s="84"/>
      <c r="E52" s="84"/>
      <c r="F52" s="84"/>
      <c r="G52" s="84"/>
    </row>
    <row r="53" spans="3:7" x14ac:dyDescent="0.35">
      <c r="C53" s="422">
        <v>44978</v>
      </c>
    </row>
    <row r="69" spans="6:6" x14ac:dyDescent="0.35">
      <c r="F69" s="3"/>
    </row>
  </sheetData>
  <mergeCells count="81">
    <mergeCell ref="H35:I35"/>
    <mergeCell ref="H36:I36"/>
    <mergeCell ref="H26:I26"/>
    <mergeCell ref="A18:I18"/>
    <mergeCell ref="H21:I21"/>
    <mergeCell ref="H22:I22"/>
    <mergeCell ref="H23:I23"/>
    <mergeCell ref="H32:I32"/>
    <mergeCell ref="H33:I33"/>
    <mergeCell ref="B31:D31"/>
    <mergeCell ref="E31:G31"/>
    <mergeCell ref="B34:D34"/>
    <mergeCell ref="E34:G34"/>
    <mergeCell ref="H34:I34"/>
    <mergeCell ref="H31:I31"/>
    <mergeCell ref="B19:D19"/>
    <mergeCell ref="L9:O17"/>
    <mergeCell ref="E38:I38"/>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C16:E16"/>
    <mergeCell ref="F16:I16"/>
    <mergeCell ref="A16:B16"/>
    <mergeCell ref="E19:G19"/>
    <mergeCell ref="B20:D20"/>
    <mergeCell ref="E20:G20"/>
    <mergeCell ref="H19:I19"/>
    <mergeCell ref="H20:I20"/>
    <mergeCell ref="B21:D21"/>
    <mergeCell ref="E21:G21"/>
    <mergeCell ref="B37:D37"/>
    <mergeCell ref="E37:G37"/>
    <mergeCell ref="H37:J37"/>
    <mergeCell ref="B33:D33"/>
    <mergeCell ref="E33:G33"/>
    <mergeCell ref="B35:D35"/>
    <mergeCell ref="E35:G35"/>
    <mergeCell ref="H27:I27"/>
    <mergeCell ref="H28:I28"/>
    <mergeCell ref="H29:I29"/>
    <mergeCell ref="H30:I30"/>
    <mergeCell ref="B36:D36"/>
    <mergeCell ref="E36:G36"/>
    <mergeCell ref="B26:D26"/>
    <mergeCell ref="E26:G26"/>
    <mergeCell ref="B32:D32"/>
    <mergeCell ref="E32:G32"/>
    <mergeCell ref="B22:D22"/>
    <mergeCell ref="E22:G22"/>
    <mergeCell ref="B23:D23"/>
    <mergeCell ref="E23:G23"/>
    <mergeCell ref="E30:G30"/>
    <mergeCell ref="B28:D28"/>
    <mergeCell ref="B29:D29"/>
    <mergeCell ref="B30:D30"/>
    <mergeCell ref="A25:I25"/>
    <mergeCell ref="B27:D27"/>
    <mergeCell ref="E27:G27"/>
    <mergeCell ref="E28:G28"/>
    <mergeCell ref="E29:G29"/>
  </mergeCells>
  <pageMargins left="0.70866141732283472" right="0.70866141732283472" top="0.74803149606299213" bottom="0.74803149606299213" header="0.31496062992125984" footer="0.31496062992125984"/>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53"/>
  <sheetViews>
    <sheetView tabSelected="1" workbookViewId="0">
      <selection activeCell="E53" sqref="E53"/>
    </sheetView>
  </sheetViews>
  <sheetFormatPr defaultColWidth="9.453125" defaultRowHeight="15.5" x14ac:dyDescent="0.35"/>
  <cols>
    <col min="1" max="1" width="9.453125" style="2" customWidth="1"/>
    <col min="2" max="2" width="14.54296875" style="2" bestFit="1" customWidth="1"/>
    <col min="3" max="8" width="9.453125" style="2"/>
    <col min="9" max="9" width="11.54296875" style="2" customWidth="1"/>
    <col min="10" max="16384" width="9.453125" style="2"/>
  </cols>
  <sheetData>
    <row r="1" spans="1:9" x14ac:dyDescent="0.35">
      <c r="A1" s="84" t="str">
        <f>+'Cover Page'!$B$29</f>
        <v>Annual Performance Report 2022</v>
      </c>
      <c r="B1" s="84"/>
      <c r="C1" s="84"/>
      <c r="D1" s="84"/>
      <c r="E1" s="84" t="str">
        <f>+'Cover Page'!$B$37</f>
        <v>enfinium Ferrybridge 2 Ltd</v>
      </c>
      <c r="F1" s="84"/>
      <c r="G1" s="84"/>
      <c r="H1" s="84"/>
      <c r="I1" s="84"/>
    </row>
    <row r="3" spans="1:9" x14ac:dyDescent="0.35">
      <c r="A3" s="1" t="s">
        <v>293</v>
      </c>
      <c r="B3" s="84"/>
      <c r="C3" s="84"/>
      <c r="D3" s="84"/>
      <c r="E3" s="84"/>
      <c r="F3" s="84"/>
      <c r="G3" s="84"/>
      <c r="H3" s="84"/>
      <c r="I3" s="84"/>
    </row>
    <row r="4" spans="1:9" x14ac:dyDescent="0.35">
      <c r="A4" s="1"/>
      <c r="B4" s="84"/>
      <c r="C4" s="84"/>
      <c r="D4" s="84"/>
      <c r="E4" s="84"/>
      <c r="F4" s="84"/>
      <c r="G4" s="84"/>
      <c r="H4" s="84"/>
      <c r="I4" s="84"/>
    </row>
    <row r="5" spans="1:9" s="3" customFormat="1" ht="14" x14ac:dyDescent="0.3">
      <c r="A5" s="339" t="s">
        <v>294</v>
      </c>
      <c r="B5" s="340"/>
      <c r="C5" s="340"/>
      <c r="D5" s="340"/>
      <c r="E5" s="340"/>
      <c r="F5" s="340"/>
      <c r="G5" s="340"/>
      <c r="H5" s="340"/>
      <c r="I5" s="341"/>
    </row>
    <row r="6" spans="1:9" s="3" customFormat="1" ht="15.75" customHeight="1" x14ac:dyDescent="0.3">
      <c r="A6" s="338" t="s">
        <v>298</v>
      </c>
      <c r="B6" s="338"/>
      <c r="C6" s="338"/>
      <c r="D6" s="338"/>
      <c r="E6" s="338"/>
      <c r="F6" s="338"/>
      <c r="G6" s="338"/>
      <c r="H6" s="338"/>
      <c r="I6" s="338"/>
    </row>
    <row r="7" spans="1:9" s="3" customFormat="1" ht="15.75" customHeight="1" x14ac:dyDescent="0.3">
      <c r="A7" s="338"/>
      <c r="B7" s="338"/>
      <c r="C7" s="338"/>
      <c r="D7" s="338"/>
      <c r="E7" s="338"/>
      <c r="F7" s="338"/>
      <c r="G7" s="338"/>
      <c r="H7" s="338"/>
      <c r="I7" s="338"/>
    </row>
    <row r="8" spans="1:9" s="3" customFormat="1" ht="15.75" customHeight="1" x14ac:dyDescent="0.3">
      <c r="A8" s="338"/>
      <c r="B8" s="338"/>
      <c r="C8" s="338"/>
      <c r="D8" s="338"/>
      <c r="E8" s="338"/>
      <c r="F8" s="338"/>
      <c r="G8" s="338"/>
      <c r="H8" s="338"/>
      <c r="I8" s="338"/>
    </row>
    <row r="9" spans="1:9" s="3" customFormat="1" ht="14" x14ac:dyDescent="0.3"/>
    <row r="10" spans="1:9" s="43" customFormat="1" ht="33.75" customHeight="1" x14ac:dyDescent="0.35">
      <c r="A10" s="335" t="s">
        <v>295</v>
      </c>
      <c r="B10" s="336"/>
      <c r="C10" s="336"/>
      <c r="D10" s="336"/>
      <c r="E10" s="336"/>
      <c r="F10" s="336"/>
      <c r="G10" s="336"/>
      <c r="H10" s="336"/>
      <c r="I10" s="337"/>
    </row>
    <row r="11" spans="1:9" ht="15.75" customHeight="1" x14ac:dyDescent="0.35">
      <c r="A11" s="231" t="s">
        <v>296</v>
      </c>
      <c r="B11" s="231"/>
      <c r="C11" s="231"/>
      <c r="D11" s="231"/>
      <c r="E11" s="231"/>
      <c r="F11" s="231"/>
      <c r="G11" s="231"/>
      <c r="H11" s="231"/>
      <c r="I11" s="231"/>
    </row>
    <row r="12" spans="1:9" ht="15.75" customHeight="1" x14ac:dyDescent="0.35">
      <c r="A12" s="231"/>
      <c r="B12" s="231"/>
      <c r="C12" s="231"/>
      <c r="D12" s="231"/>
      <c r="E12" s="231"/>
      <c r="F12" s="231"/>
      <c r="G12" s="231"/>
      <c r="H12" s="231"/>
      <c r="I12" s="231"/>
    </row>
    <row r="13" spans="1:9" ht="15.75" customHeight="1" x14ac:dyDescent="0.35">
      <c r="A13" s="231"/>
      <c r="B13" s="231"/>
      <c r="C13" s="231"/>
      <c r="D13" s="231"/>
      <c r="E13" s="231"/>
      <c r="F13" s="231"/>
      <c r="G13" s="231"/>
      <c r="H13" s="231"/>
      <c r="I13" s="231"/>
    </row>
    <row r="14" spans="1:9" x14ac:dyDescent="0.35">
      <c r="A14" s="1"/>
      <c r="B14" s="84"/>
      <c r="C14" s="84"/>
      <c r="D14" s="84"/>
      <c r="E14" s="84"/>
      <c r="F14" s="84"/>
      <c r="G14" s="84"/>
      <c r="H14" s="84"/>
      <c r="I14" s="84"/>
    </row>
    <row r="15" spans="1:9" ht="36.75" customHeight="1" x14ac:dyDescent="0.35">
      <c r="A15" s="335" t="s">
        <v>297</v>
      </c>
      <c r="B15" s="336"/>
      <c r="C15" s="336"/>
      <c r="D15" s="336"/>
      <c r="E15" s="336"/>
      <c r="F15" s="336"/>
      <c r="G15" s="336"/>
      <c r="H15" s="336"/>
      <c r="I15" s="337"/>
    </row>
    <row r="16" spans="1:9" ht="15.75" customHeight="1" x14ac:dyDescent="0.35">
      <c r="A16" s="338" t="s">
        <v>298</v>
      </c>
      <c r="B16" s="338"/>
      <c r="C16" s="338"/>
      <c r="D16" s="338"/>
      <c r="E16" s="338"/>
      <c r="F16" s="338"/>
      <c r="G16" s="338"/>
      <c r="H16" s="338"/>
      <c r="I16" s="338"/>
    </row>
    <row r="17" spans="1:9" ht="15.75" customHeight="1" x14ac:dyDescent="0.35">
      <c r="A17" s="338"/>
      <c r="B17" s="338"/>
      <c r="C17" s="338"/>
      <c r="D17" s="338"/>
      <c r="E17" s="338"/>
      <c r="F17" s="338"/>
      <c r="G17" s="338"/>
      <c r="H17" s="338"/>
      <c r="I17" s="338"/>
    </row>
    <row r="18" spans="1:9" ht="15.75" customHeight="1" x14ac:dyDescent="0.35">
      <c r="A18" s="338"/>
      <c r="B18" s="338"/>
      <c r="C18" s="338"/>
      <c r="D18" s="338"/>
      <c r="E18" s="338"/>
      <c r="F18" s="338"/>
      <c r="G18" s="338"/>
      <c r="H18" s="338"/>
      <c r="I18" s="338"/>
    </row>
    <row r="20" spans="1:9" ht="33" customHeight="1" x14ac:dyDescent="0.35">
      <c r="A20" s="335" t="s">
        <v>299</v>
      </c>
      <c r="B20" s="336"/>
      <c r="C20" s="336"/>
      <c r="D20" s="336"/>
      <c r="E20" s="336"/>
      <c r="F20" s="336"/>
      <c r="G20" s="336"/>
      <c r="H20" s="336"/>
      <c r="I20" s="337"/>
    </row>
    <row r="21" spans="1:9" ht="15.75" customHeight="1" x14ac:dyDescent="0.35">
      <c r="A21" s="338" t="s">
        <v>298</v>
      </c>
      <c r="B21" s="338"/>
      <c r="C21" s="338"/>
      <c r="D21" s="338"/>
      <c r="E21" s="338"/>
      <c r="F21" s="338"/>
      <c r="G21" s="338"/>
      <c r="H21" s="338"/>
      <c r="I21" s="338"/>
    </row>
    <row r="22" spans="1:9" ht="15.75" customHeight="1" x14ac:dyDescent="0.35">
      <c r="A22" s="338"/>
      <c r="B22" s="338"/>
      <c r="C22" s="338"/>
      <c r="D22" s="338"/>
      <c r="E22" s="338"/>
      <c r="F22" s="338"/>
      <c r="G22" s="338"/>
      <c r="H22" s="338"/>
      <c r="I22" s="338"/>
    </row>
    <row r="23" spans="1:9" ht="15.75" customHeight="1" x14ac:dyDescent="0.35">
      <c r="A23" s="338"/>
      <c r="B23" s="338"/>
      <c r="C23" s="338"/>
      <c r="D23" s="338"/>
      <c r="E23" s="338"/>
      <c r="F23" s="338"/>
      <c r="G23" s="338"/>
      <c r="H23" s="338"/>
      <c r="I23" s="338"/>
    </row>
    <row r="24" spans="1:9" x14ac:dyDescent="0.35">
      <c r="A24" s="84"/>
      <c r="B24" s="84"/>
      <c r="C24" s="84" t="s">
        <v>21</v>
      </c>
      <c r="D24" s="84"/>
      <c r="E24" s="84"/>
      <c r="F24" s="84"/>
      <c r="G24" s="84" t="s">
        <v>22</v>
      </c>
      <c r="H24" s="84"/>
      <c r="I24" s="84"/>
    </row>
    <row r="26" spans="1:9" x14ac:dyDescent="0.35">
      <c r="A26" s="84"/>
      <c r="B26" s="84"/>
      <c r="C26" s="84">
        <v>1</v>
      </c>
      <c r="D26" s="84"/>
      <c r="E26" s="84"/>
      <c r="F26" s="84"/>
      <c r="G26" s="84"/>
      <c r="H26" s="84"/>
      <c r="I26" s="84"/>
    </row>
    <row r="28" spans="1:9" x14ac:dyDescent="0.35">
      <c r="A28" s="84"/>
      <c r="B28" s="84"/>
      <c r="C28" s="127">
        <v>44984</v>
      </c>
      <c r="D28" s="84"/>
      <c r="E28" s="84"/>
      <c r="F28" s="84"/>
      <c r="G28" s="84"/>
      <c r="H28" s="84"/>
      <c r="I28" s="84"/>
    </row>
    <row r="39" spans="6:6" x14ac:dyDescent="0.35">
      <c r="F39" s="3"/>
    </row>
    <row r="51" spans="3:3" x14ac:dyDescent="0.35">
      <c r="C51" s="2">
        <v>2</v>
      </c>
    </row>
    <row r="53" spans="3:3" x14ac:dyDescent="0.35">
      <c r="C53" s="422">
        <v>44978</v>
      </c>
    </row>
  </sheetData>
  <mergeCells count="8">
    <mergeCell ref="A20:I20"/>
    <mergeCell ref="A21:I23"/>
    <mergeCell ref="A5:I5"/>
    <mergeCell ref="A6:I8"/>
    <mergeCell ref="A10:I10"/>
    <mergeCell ref="A11:I13"/>
    <mergeCell ref="A15:I15"/>
    <mergeCell ref="A16:I18"/>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53"/>
  <sheetViews>
    <sheetView tabSelected="1" topLeftCell="A5" workbookViewId="0">
      <selection activeCell="E53" sqref="E53"/>
    </sheetView>
  </sheetViews>
  <sheetFormatPr defaultColWidth="9.453125" defaultRowHeight="15.5" x14ac:dyDescent="0.35"/>
  <cols>
    <col min="1" max="1" width="9.453125" style="2" customWidth="1"/>
    <col min="2" max="2" width="14.54296875" style="2" bestFit="1" customWidth="1"/>
    <col min="3" max="8" width="9.453125" style="2"/>
    <col min="9" max="9" width="11.54296875" style="2" customWidth="1"/>
    <col min="10" max="16384" width="9.453125" style="2"/>
  </cols>
  <sheetData>
    <row r="1" spans="1:9" x14ac:dyDescent="0.35">
      <c r="A1" s="84" t="str">
        <f>+'Cover Page'!$B$29</f>
        <v>Annual Performance Report 2022</v>
      </c>
      <c r="B1" s="84"/>
      <c r="C1" s="84"/>
      <c r="D1" s="84"/>
      <c r="E1" s="84" t="str">
        <f>+'Cover Page'!$B$37</f>
        <v>enfinium Ferrybridge 2 Ltd</v>
      </c>
      <c r="F1" s="84"/>
      <c r="G1" s="84"/>
      <c r="H1" s="84"/>
      <c r="I1" s="84"/>
    </row>
    <row r="3" spans="1:9" x14ac:dyDescent="0.35">
      <c r="A3" s="1" t="s">
        <v>300</v>
      </c>
      <c r="B3" s="84"/>
      <c r="C3" s="84"/>
      <c r="D3" s="84"/>
      <c r="E3" s="84"/>
      <c r="F3" s="84"/>
      <c r="G3" s="84"/>
      <c r="H3" s="84"/>
      <c r="I3" s="84"/>
    </row>
    <row r="4" spans="1:9" x14ac:dyDescent="0.35">
      <c r="A4" s="1"/>
      <c r="B4" s="84"/>
      <c r="C4" s="84"/>
      <c r="D4" s="84"/>
      <c r="E4" s="84"/>
      <c r="F4" s="84"/>
      <c r="G4" s="84"/>
      <c r="H4" s="84"/>
      <c r="I4" s="84"/>
    </row>
    <row r="5" spans="1:9" s="3" customFormat="1" ht="28.5" customHeight="1" x14ac:dyDescent="0.3">
      <c r="A5" s="44" t="s">
        <v>301</v>
      </c>
      <c r="B5" s="45"/>
      <c r="C5" s="45"/>
      <c r="D5" s="45"/>
      <c r="E5" s="45"/>
      <c r="F5" s="45"/>
      <c r="G5" s="45"/>
      <c r="H5" s="45"/>
      <c r="I5" s="46"/>
    </row>
    <row r="6" spans="1:9" s="3" customFormat="1" ht="15.75" customHeight="1" x14ac:dyDescent="0.3">
      <c r="A6" s="339" t="s">
        <v>53</v>
      </c>
      <c r="B6" s="341"/>
      <c r="C6" s="339" t="s">
        <v>302</v>
      </c>
      <c r="D6" s="340"/>
      <c r="E6" s="340"/>
      <c r="F6" s="340"/>
      <c r="G6" s="340"/>
      <c r="H6" s="340"/>
      <c r="I6" s="341"/>
    </row>
    <row r="7" spans="1:9" s="3" customFormat="1" ht="15.75" customHeight="1" x14ac:dyDescent="0.3">
      <c r="A7" s="342" t="s">
        <v>303</v>
      </c>
      <c r="B7" s="259"/>
      <c r="C7" s="342" t="s">
        <v>303</v>
      </c>
      <c r="D7" s="258"/>
      <c r="E7" s="258"/>
      <c r="F7" s="258"/>
      <c r="G7" s="258"/>
      <c r="H7" s="258"/>
      <c r="I7" s="259"/>
    </row>
    <row r="8" spans="1:9" s="3" customFormat="1" ht="15.75" customHeight="1" x14ac:dyDescent="0.3">
      <c r="A8" s="263"/>
      <c r="B8" s="265"/>
      <c r="C8" s="263"/>
      <c r="D8" s="264"/>
      <c r="E8" s="264"/>
      <c r="F8" s="264"/>
      <c r="G8" s="264"/>
      <c r="H8" s="264"/>
      <c r="I8" s="265"/>
    </row>
    <row r="9" spans="1:9" s="3" customFormat="1" ht="14" x14ac:dyDescent="0.3"/>
    <row r="10" spans="1:9" s="43" customFormat="1" ht="33.75" customHeight="1" x14ac:dyDescent="0.35">
      <c r="A10" s="335" t="s">
        <v>304</v>
      </c>
      <c r="B10" s="336"/>
      <c r="C10" s="336"/>
      <c r="D10" s="336"/>
      <c r="E10" s="336"/>
      <c r="F10" s="336"/>
      <c r="G10" s="336"/>
      <c r="H10" s="336"/>
      <c r="I10" s="337"/>
    </row>
    <row r="11" spans="1:9" ht="15.75" customHeight="1" x14ac:dyDescent="0.35">
      <c r="A11" s="339" t="s">
        <v>53</v>
      </c>
      <c r="B11" s="341"/>
      <c r="C11" s="339" t="s">
        <v>302</v>
      </c>
      <c r="D11" s="340"/>
      <c r="E11" s="340"/>
      <c r="F11" s="340"/>
      <c r="G11" s="340"/>
      <c r="H11" s="340"/>
      <c r="I11" s="340"/>
    </row>
    <row r="12" spans="1:9" ht="15.75" customHeight="1" x14ac:dyDescent="0.35">
      <c r="A12" s="342" t="s">
        <v>305</v>
      </c>
      <c r="B12" s="259"/>
      <c r="C12" s="342" t="s">
        <v>306</v>
      </c>
      <c r="D12" s="258"/>
      <c r="E12" s="258"/>
      <c r="F12" s="258"/>
      <c r="G12" s="258"/>
      <c r="H12" s="258"/>
      <c r="I12" s="259"/>
    </row>
    <row r="13" spans="1:9" ht="15.75" customHeight="1" x14ac:dyDescent="0.35">
      <c r="A13" s="263"/>
      <c r="B13" s="265"/>
      <c r="C13" s="263"/>
      <c r="D13" s="264"/>
      <c r="E13" s="264"/>
      <c r="F13" s="264"/>
      <c r="G13" s="264"/>
      <c r="H13" s="264"/>
      <c r="I13" s="265"/>
    </row>
    <row r="14" spans="1:9" ht="15.75" customHeight="1" x14ac:dyDescent="0.35">
      <c r="A14" s="342" t="s">
        <v>307</v>
      </c>
      <c r="B14" s="259"/>
      <c r="C14" s="342" t="s">
        <v>308</v>
      </c>
      <c r="D14" s="258"/>
      <c r="E14" s="258"/>
      <c r="F14" s="258"/>
      <c r="G14" s="258"/>
      <c r="H14" s="258"/>
      <c r="I14" s="259"/>
    </row>
    <row r="15" spans="1:9" ht="15.75" customHeight="1" x14ac:dyDescent="0.35">
      <c r="A15" s="263"/>
      <c r="B15" s="265"/>
      <c r="C15" s="263"/>
      <c r="D15" s="264"/>
      <c r="E15" s="264"/>
      <c r="F15" s="264"/>
      <c r="G15" s="264"/>
      <c r="H15" s="264"/>
      <c r="I15" s="265"/>
    </row>
    <row r="16" spans="1:9" x14ac:dyDescent="0.35">
      <c r="A16" s="1"/>
      <c r="B16" s="84"/>
      <c r="C16" s="84"/>
      <c r="D16" s="84"/>
      <c r="E16" s="84"/>
      <c r="F16" s="84"/>
      <c r="G16" s="84"/>
      <c r="H16" s="84"/>
      <c r="I16" s="84"/>
    </row>
    <row r="17" spans="1:9" ht="36.75" customHeight="1" x14ac:dyDescent="0.35">
      <c r="A17" s="335" t="s">
        <v>309</v>
      </c>
      <c r="B17" s="336"/>
      <c r="C17" s="336"/>
      <c r="D17" s="336"/>
      <c r="E17" s="336"/>
      <c r="F17" s="336"/>
      <c r="G17" s="336"/>
      <c r="H17" s="336"/>
      <c r="I17" s="337"/>
    </row>
    <row r="37" spans="3:7" x14ac:dyDescent="0.35">
      <c r="C37" s="84" t="s">
        <v>21</v>
      </c>
      <c r="D37" s="84"/>
      <c r="E37" s="84"/>
      <c r="F37" s="84"/>
      <c r="G37" s="84" t="s">
        <v>22</v>
      </c>
    </row>
    <row r="39" spans="3:7" x14ac:dyDescent="0.35">
      <c r="C39" s="84">
        <v>1</v>
      </c>
      <c r="D39" s="84"/>
      <c r="E39" s="84"/>
      <c r="F39" s="84"/>
      <c r="G39" s="84"/>
    </row>
    <row r="41" spans="3:7" x14ac:dyDescent="0.35">
      <c r="C41" s="127">
        <v>44984</v>
      </c>
      <c r="D41" s="84"/>
      <c r="E41" s="84"/>
      <c r="F41" s="84"/>
      <c r="G41" s="84"/>
    </row>
    <row r="51" spans="3:6" x14ac:dyDescent="0.35">
      <c r="C51" s="2">
        <v>2</v>
      </c>
    </row>
    <row r="52" spans="3:6" x14ac:dyDescent="0.35">
      <c r="F52" s="3"/>
    </row>
    <row r="53" spans="3:6" x14ac:dyDescent="0.35">
      <c r="C53" s="422">
        <v>44978</v>
      </c>
    </row>
  </sheetData>
  <mergeCells count="12">
    <mergeCell ref="A11:B11"/>
    <mergeCell ref="C11:I11"/>
    <mergeCell ref="A6:B6"/>
    <mergeCell ref="C6:I6"/>
    <mergeCell ref="A7:B8"/>
    <mergeCell ref="C7:I8"/>
    <mergeCell ref="A10:I10"/>
    <mergeCell ref="A12:B13"/>
    <mergeCell ref="C12:I13"/>
    <mergeCell ref="A14:B15"/>
    <mergeCell ref="C14:I15"/>
    <mergeCell ref="A17:I17"/>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53"/>
  <sheetViews>
    <sheetView tabSelected="1" zoomScaleNormal="100" workbookViewId="0">
      <selection activeCell="E53" sqref="E53"/>
    </sheetView>
  </sheetViews>
  <sheetFormatPr defaultColWidth="8.81640625" defaultRowHeight="15.5" x14ac:dyDescent="0.35"/>
  <cols>
    <col min="1" max="1" width="36.54296875" style="84" customWidth="1"/>
    <col min="2" max="2" width="16.54296875" style="84" customWidth="1"/>
    <col min="3" max="3" width="25.7265625" style="84" customWidth="1"/>
    <col min="4" max="14" width="8.81640625" style="84"/>
    <col min="15" max="15" width="9" style="84" customWidth="1"/>
    <col min="16" max="16384" width="8.81640625" style="84"/>
  </cols>
  <sheetData>
    <row r="1" spans="1:15" x14ac:dyDescent="0.35">
      <c r="A1" s="84" t="str">
        <f>+'Cover Page'!$B$29</f>
        <v>Annual Performance Report 2022</v>
      </c>
      <c r="C1" s="84" t="str">
        <f>+'Cover Page'!$B$33</f>
        <v>Ferrybridge 2</v>
      </c>
    </row>
    <row r="2" spans="1:15" ht="10" customHeight="1" x14ac:dyDescent="0.35"/>
    <row r="3" spans="1:15" x14ac:dyDescent="0.35">
      <c r="A3" s="9" t="s">
        <v>310</v>
      </c>
      <c r="B3" s="156"/>
      <c r="C3" s="156"/>
      <c r="E3" s="76" t="s">
        <v>3</v>
      </c>
    </row>
    <row r="4" spans="1:15" ht="9.65" customHeight="1" x14ac:dyDescent="0.35">
      <c r="A4" s="156"/>
      <c r="B4" s="156"/>
      <c r="C4" s="156"/>
    </row>
    <row r="5" spans="1:15" x14ac:dyDescent="0.35">
      <c r="A5" s="343" t="s">
        <v>517</v>
      </c>
      <c r="B5" s="344"/>
      <c r="C5" s="344"/>
    </row>
    <row r="6" spans="1:15" x14ac:dyDescent="0.35">
      <c r="A6" s="216" t="s">
        <v>311</v>
      </c>
      <c r="B6" s="217" t="s">
        <v>312</v>
      </c>
      <c r="C6" s="218"/>
    </row>
    <row r="7" spans="1:15" ht="25" x14ac:dyDescent="0.35">
      <c r="A7" s="216" t="s">
        <v>313</v>
      </c>
      <c r="B7" s="217" t="s">
        <v>314</v>
      </c>
      <c r="C7" s="218"/>
    </row>
    <row r="8" spans="1:15" ht="25" x14ac:dyDescent="0.35">
      <c r="A8" s="216" t="s">
        <v>315</v>
      </c>
      <c r="B8" s="217" t="s">
        <v>316</v>
      </c>
      <c r="C8" s="218"/>
    </row>
    <row r="9" spans="1:15" ht="45.5" customHeight="1" x14ac:dyDescent="0.35">
      <c r="A9" s="216" t="s">
        <v>317</v>
      </c>
      <c r="B9" s="345" t="s">
        <v>318</v>
      </c>
      <c r="C9" s="346"/>
      <c r="E9" s="351" t="s">
        <v>319</v>
      </c>
      <c r="F9" s="350"/>
      <c r="G9" s="350"/>
      <c r="H9" s="350"/>
      <c r="I9" s="350"/>
      <c r="J9" s="350"/>
      <c r="K9" s="350"/>
      <c r="L9" s="350"/>
      <c r="M9" s="350"/>
      <c r="N9" s="350"/>
      <c r="O9" s="350"/>
    </row>
    <row r="10" spans="1:15" ht="14.15" customHeight="1" x14ac:dyDescent="0.35">
      <c r="A10" s="219"/>
      <c r="B10" s="220"/>
      <c r="C10" s="220"/>
    </row>
    <row r="11" spans="1:15" x14ac:dyDescent="0.35">
      <c r="A11" s="347" t="s">
        <v>518</v>
      </c>
      <c r="B11" s="344"/>
      <c r="C11" s="344"/>
    </row>
    <row r="12" spans="1:15" ht="18.5" customHeight="1" x14ac:dyDescent="0.35">
      <c r="A12" s="216" t="s">
        <v>320</v>
      </c>
      <c r="B12" s="217" t="s">
        <v>321</v>
      </c>
      <c r="C12" s="218"/>
    </row>
    <row r="13" spans="1:15" ht="37.5" customHeight="1" x14ac:dyDescent="0.35">
      <c r="A13" s="216" t="s">
        <v>322</v>
      </c>
      <c r="B13" s="345" t="s">
        <v>323</v>
      </c>
      <c r="C13" s="346"/>
      <c r="E13" s="249" t="s">
        <v>324</v>
      </c>
      <c r="F13" s="350"/>
      <c r="G13" s="350"/>
      <c r="H13" s="350"/>
      <c r="I13" s="350"/>
      <c r="J13" s="350"/>
      <c r="K13" s="350"/>
      <c r="L13" s="350"/>
      <c r="M13" s="350"/>
      <c r="N13" s="350"/>
      <c r="O13" s="350"/>
    </row>
    <row r="14" spans="1:15" ht="58.75" customHeight="1" x14ac:dyDescent="0.35">
      <c r="A14" s="216" t="s">
        <v>516</v>
      </c>
      <c r="B14" s="221" t="s">
        <v>325</v>
      </c>
      <c r="C14" s="218"/>
    </row>
    <row r="15" spans="1:15" ht="6.65" customHeight="1" x14ac:dyDescent="0.35">
      <c r="A15" s="219"/>
      <c r="B15" s="220"/>
      <c r="C15" s="220"/>
    </row>
    <row r="16" spans="1:15" ht="39" customHeight="1" x14ac:dyDescent="0.35">
      <c r="A16" s="343" t="s">
        <v>519</v>
      </c>
      <c r="B16" s="344"/>
      <c r="C16" s="344"/>
    </row>
    <row r="17" spans="1:15" ht="32.5" customHeight="1" x14ac:dyDescent="0.35">
      <c r="A17" s="216" t="s">
        <v>326</v>
      </c>
      <c r="B17" s="222">
        <v>0.55400000000000005</v>
      </c>
      <c r="C17" s="218"/>
    </row>
    <row r="18" spans="1:15" ht="62" customHeight="1" x14ac:dyDescent="0.35">
      <c r="A18" s="216" t="s">
        <v>327</v>
      </c>
      <c r="B18" s="348" t="s">
        <v>328</v>
      </c>
      <c r="C18" s="349"/>
      <c r="E18" s="249" t="s">
        <v>329</v>
      </c>
      <c r="F18" s="350"/>
      <c r="G18" s="350"/>
      <c r="H18" s="350"/>
      <c r="I18" s="350"/>
      <c r="J18" s="350"/>
      <c r="K18" s="350"/>
      <c r="L18" s="350"/>
      <c r="M18" s="350"/>
      <c r="N18" s="350"/>
      <c r="O18" s="350"/>
    </row>
    <row r="19" spans="1:15" ht="34" customHeight="1" x14ac:dyDescent="0.35">
      <c r="A19" s="216" t="s">
        <v>330</v>
      </c>
      <c r="B19" s="222">
        <v>0.55400000000000005</v>
      </c>
      <c r="C19" s="218"/>
    </row>
    <row r="20" spans="1:15" ht="50.5" customHeight="1" x14ac:dyDescent="0.35">
      <c r="A20" s="216" t="s">
        <v>331</v>
      </c>
      <c r="B20" s="348" t="s">
        <v>332</v>
      </c>
      <c r="C20" s="349"/>
      <c r="E20" s="249" t="s">
        <v>333</v>
      </c>
      <c r="F20" s="350"/>
      <c r="G20" s="350"/>
      <c r="H20" s="350"/>
      <c r="I20" s="350"/>
      <c r="J20" s="350"/>
      <c r="K20" s="350"/>
      <c r="L20" s="350"/>
      <c r="M20" s="350"/>
      <c r="N20" s="350"/>
      <c r="O20" s="350"/>
    </row>
    <row r="21" spans="1:15" ht="10" customHeight="1" x14ac:dyDescent="0.35">
      <c r="A21" s="156"/>
      <c r="B21" s="156"/>
      <c r="C21" s="156"/>
    </row>
    <row r="22" spans="1:15" x14ac:dyDescent="0.35">
      <c r="A22" s="156" t="s">
        <v>334</v>
      </c>
      <c r="B22" s="156"/>
      <c r="C22" s="156"/>
    </row>
    <row r="23" spans="1:15" x14ac:dyDescent="0.35">
      <c r="A23" s="311"/>
      <c r="B23" s="311"/>
      <c r="C23" s="311"/>
    </row>
    <row r="24" spans="1:15" ht="32" customHeight="1" x14ac:dyDescent="0.35">
      <c r="A24" s="311"/>
      <c r="B24" s="311"/>
      <c r="C24" s="311"/>
    </row>
    <row r="49" spans="3:7" x14ac:dyDescent="0.35">
      <c r="C49" s="84" t="s">
        <v>21</v>
      </c>
      <c r="G49" s="84" t="s">
        <v>22</v>
      </c>
    </row>
    <row r="51" spans="3:7" x14ac:dyDescent="0.35">
      <c r="C51" s="84">
        <v>2</v>
      </c>
    </row>
    <row r="53" spans="3:7" x14ac:dyDescent="0.35">
      <c r="C53" s="127">
        <v>44978</v>
      </c>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63500</xdr:colOff>
                <xdr:row>1</xdr:row>
                <xdr:rowOff>38100</xdr:rowOff>
              </from>
              <to>
                <xdr:col>8</xdr:col>
                <xdr:colOff>368300</xdr:colOff>
                <xdr:row>8</xdr:row>
                <xdr:rowOff>273050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3"/>
  <sheetViews>
    <sheetView tabSelected="1" workbookViewId="0">
      <selection activeCell="E53" sqref="E53"/>
    </sheetView>
  </sheetViews>
  <sheetFormatPr defaultColWidth="9.453125" defaultRowHeight="15.5" x14ac:dyDescent="0.35"/>
  <cols>
    <col min="1" max="1" width="9.453125" style="2" customWidth="1"/>
    <col min="2" max="2" width="14.54296875" style="2" bestFit="1" customWidth="1"/>
    <col min="3" max="3" width="9.453125" style="2"/>
    <col min="4" max="4" width="17.54296875" style="2" customWidth="1"/>
    <col min="5" max="5" width="9.453125" style="2" customWidth="1"/>
    <col min="6" max="6" width="21.54296875" style="2" customWidth="1"/>
    <col min="7" max="7" width="10.453125" style="2" customWidth="1"/>
    <col min="8" max="16384" width="9.453125" style="2"/>
  </cols>
  <sheetData>
    <row r="1" spans="1:7" x14ac:dyDescent="0.35">
      <c r="A1" s="84" t="str">
        <f>+'Cover Page'!$B$29</f>
        <v>Annual Performance Report 2022</v>
      </c>
      <c r="B1" s="84"/>
      <c r="C1" s="84"/>
      <c r="D1" s="84"/>
      <c r="E1" s="84" t="str">
        <f>+'Cover Page'!$B$33</f>
        <v>Ferrybridge 2</v>
      </c>
      <c r="F1" s="84"/>
      <c r="G1" s="84"/>
    </row>
    <row r="3" spans="1:7" x14ac:dyDescent="0.35">
      <c r="A3" s="1" t="s">
        <v>335</v>
      </c>
      <c r="B3" s="84"/>
      <c r="C3" s="84"/>
      <c r="D3" s="84"/>
      <c r="E3" s="84"/>
      <c r="F3" s="84"/>
      <c r="G3" s="84"/>
    </row>
    <row r="4" spans="1:7" x14ac:dyDescent="0.35">
      <c r="A4" s="1"/>
      <c r="B4" s="84"/>
      <c r="C4" s="84"/>
      <c r="D4" s="84"/>
      <c r="E4" s="84"/>
      <c r="F4" s="84"/>
      <c r="G4" s="84"/>
    </row>
    <row r="5" spans="1:7" s="3" customFormat="1" ht="21.75" customHeight="1" x14ac:dyDescent="0.3">
      <c r="A5" s="44" t="s">
        <v>336</v>
      </c>
      <c r="B5" s="45"/>
      <c r="C5" s="45"/>
      <c r="D5" s="45"/>
      <c r="E5" s="45"/>
      <c r="F5" s="45"/>
      <c r="G5" s="46"/>
    </row>
    <row r="6" spans="1:7" s="3" customFormat="1" ht="15.75" customHeight="1" x14ac:dyDescent="0.3">
      <c r="A6" s="240" t="s">
        <v>337</v>
      </c>
      <c r="B6" s="241"/>
      <c r="C6" s="241"/>
      <c r="D6" s="241"/>
      <c r="E6" s="241"/>
      <c r="F6" s="241"/>
      <c r="G6" s="242"/>
    </row>
    <row r="7" spans="1:7" s="3" customFormat="1" ht="28" customHeight="1" x14ac:dyDescent="0.3">
      <c r="A7" s="246"/>
      <c r="B7" s="247"/>
      <c r="C7" s="247"/>
      <c r="D7" s="247"/>
      <c r="E7" s="247"/>
      <c r="F7" s="247"/>
      <c r="G7" s="248"/>
    </row>
    <row r="8" spans="1:7" s="3" customFormat="1" ht="14" x14ac:dyDescent="0.3"/>
    <row r="9" spans="1:7" s="43" customFormat="1" ht="33.75" customHeight="1" x14ac:dyDescent="0.35">
      <c r="A9" s="335" t="s">
        <v>338</v>
      </c>
      <c r="B9" s="336"/>
      <c r="C9" s="336"/>
      <c r="D9" s="336"/>
      <c r="E9" s="336"/>
      <c r="F9" s="336"/>
      <c r="G9" s="337"/>
    </row>
    <row r="10" spans="1:7" ht="15.75" customHeight="1" x14ac:dyDescent="0.35">
      <c r="A10" s="339" t="s">
        <v>339</v>
      </c>
      <c r="B10" s="341"/>
      <c r="C10" s="339" t="s">
        <v>302</v>
      </c>
      <c r="D10" s="340"/>
      <c r="E10" s="340"/>
      <c r="F10" s="340"/>
      <c r="G10" s="340"/>
    </row>
    <row r="11" spans="1:7" ht="15.75" customHeight="1" x14ac:dyDescent="0.35">
      <c r="A11" s="240" t="s">
        <v>340</v>
      </c>
      <c r="B11" s="242"/>
      <c r="C11" s="240" t="s">
        <v>341</v>
      </c>
      <c r="D11" s="241"/>
      <c r="E11" s="241"/>
      <c r="F11" s="241"/>
      <c r="G11" s="242"/>
    </row>
    <row r="12" spans="1:7" ht="26.15" customHeight="1" x14ac:dyDescent="0.35">
      <c r="A12" s="246"/>
      <c r="B12" s="248"/>
      <c r="C12" s="246"/>
      <c r="D12" s="247"/>
      <c r="E12" s="247"/>
      <c r="F12" s="247"/>
      <c r="G12" s="248"/>
    </row>
    <row r="14" spans="1:7" x14ac:dyDescent="0.35">
      <c r="A14" s="156"/>
      <c r="B14" s="156"/>
      <c r="C14" s="156"/>
      <c r="D14" s="156"/>
      <c r="E14" s="156"/>
      <c r="F14" s="156"/>
      <c r="G14" s="156"/>
    </row>
    <row r="15" spans="1:7" s="52" customFormat="1" ht="16.5" customHeight="1" x14ac:dyDescent="0.35">
      <c r="A15" s="358" t="s">
        <v>342</v>
      </c>
      <c r="B15" s="358"/>
      <c r="C15" s="358"/>
      <c r="D15" s="358"/>
      <c r="E15" s="358"/>
      <c r="F15" s="358"/>
      <c r="G15" s="358"/>
    </row>
    <row r="16" spans="1:7" s="12" customFormat="1" ht="17.25" customHeight="1" x14ac:dyDescent="0.25">
      <c r="A16" s="353" t="s">
        <v>343</v>
      </c>
      <c r="B16" s="353"/>
      <c r="C16" s="309" t="s">
        <v>344</v>
      </c>
      <c r="D16" s="309" t="s">
        <v>345</v>
      </c>
      <c r="E16" s="309"/>
      <c r="F16" s="309"/>
      <c r="G16" s="309"/>
    </row>
    <row r="17" spans="1:11" s="12" customFormat="1" ht="17.25" customHeight="1" x14ac:dyDescent="0.25">
      <c r="A17" s="353"/>
      <c r="B17" s="353"/>
      <c r="C17" s="309"/>
      <c r="D17" s="309" t="s">
        <v>346</v>
      </c>
      <c r="E17" s="309"/>
      <c r="F17" s="309" t="s">
        <v>184</v>
      </c>
      <c r="G17" s="309"/>
      <c r="H17" s="156"/>
      <c r="I17" s="156"/>
      <c r="J17" s="156"/>
      <c r="K17" s="156"/>
    </row>
    <row r="18" spans="1:11" s="37" customFormat="1" ht="38.15" customHeight="1" x14ac:dyDescent="0.25">
      <c r="A18" s="266" t="s">
        <v>347</v>
      </c>
      <c r="B18" s="266"/>
      <c r="C18" s="194" t="s">
        <v>348</v>
      </c>
      <c r="D18" s="305">
        <v>1.5</v>
      </c>
      <c r="E18" s="305"/>
      <c r="F18" s="354"/>
      <c r="G18" s="355"/>
      <c r="H18" s="188"/>
      <c r="I18" s="188"/>
      <c r="J18" s="156"/>
      <c r="K18" s="156"/>
    </row>
    <row r="19" spans="1:11" s="37" customFormat="1" ht="38.15" customHeight="1" x14ac:dyDescent="0.25">
      <c r="A19" s="266" t="s">
        <v>349</v>
      </c>
      <c r="B19" s="266"/>
      <c r="C19" s="99" t="s">
        <v>350</v>
      </c>
      <c r="D19" s="305">
        <v>0.23</v>
      </c>
      <c r="E19" s="305"/>
      <c r="F19" s="354"/>
      <c r="G19" s="355"/>
      <c r="H19" s="188"/>
      <c r="I19" s="188"/>
      <c r="J19" s="156"/>
      <c r="K19" s="156"/>
    </row>
    <row r="20" spans="1:11" s="37" customFormat="1" ht="38.15" customHeight="1" x14ac:dyDescent="0.25">
      <c r="A20" s="266" t="s">
        <v>351</v>
      </c>
      <c r="B20" s="266"/>
      <c r="C20" s="99" t="s">
        <v>352</v>
      </c>
      <c r="D20" s="305">
        <v>24</v>
      </c>
      <c r="E20" s="305"/>
      <c r="F20" s="356">
        <v>4</v>
      </c>
      <c r="G20" s="357"/>
      <c r="H20" s="188"/>
      <c r="I20" s="188"/>
      <c r="J20" s="156"/>
      <c r="K20" s="156"/>
    </row>
    <row r="21" spans="1:11" s="37" customFormat="1" ht="38.15" customHeight="1" x14ac:dyDescent="0.35">
      <c r="A21" s="266" t="s">
        <v>353</v>
      </c>
      <c r="B21" s="266"/>
      <c r="C21" s="99" t="s">
        <v>352</v>
      </c>
      <c r="D21" s="305">
        <v>0</v>
      </c>
      <c r="E21" s="305"/>
      <c r="F21" s="354"/>
      <c r="G21" s="355"/>
      <c r="H21" s="188"/>
      <c r="I21" s="188"/>
      <c r="J21" s="188"/>
      <c r="K21" s="188"/>
    </row>
    <row r="23" spans="1:11" x14ac:dyDescent="0.35">
      <c r="A23" s="267" t="s">
        <v>354</v>
      </c>
      <c r="B23" s="267"/>
      <c r="C23" s="267"/>
      <c r="D23" s="267"/>
      <c r="E23" s="267"/>
      <c r="F23" s="267"/>
      <c r="G23" s="267"/>
      <c r="H23" s="84"/>
      <c r="I23" s="84"/>
      <c r="J23" s="84"/>
      <c r="K23" s="84"/>
    </row>
    <row r="24" spans="1:11" x14ac:dyDescent="0.35">
      <c r="A24" s="352"/>
      <c r="B24" s="352"/>
      <c r="C24" s="352"/>
      <c r="D24" s="352"/>
      <c r="E24" s="352"/>
      <c r="F24" s="352"/>
      <c r="G24" s="352"/>
      <c r="H24" s="84"/>
      <c r="I24" s="84"/>
      <c r="J24" s="84"/>
      <c r="K24" s="84"/>
    </row>
    <row r="25" spans="1:11" x14ac:dyDescent="0.35">
      <c r="A25" s="352"/>
      <c r="B25" s="352"/>
      <c r="C25" s="352"/>
      <c r="D25" s="352"/>
      <c r="E25" s="352"/>
      <c r="F25" s="352"/>
      <c r="G25" s="352"/>
      <c r="H25" s="84"/>
      <c r="I25" s="84"/>
      <c r="J25" s="84"/>
      <c r="K25" s="84"/>
    </row>
    <row r="26" spans="1:11" x14ac:dyDescent="0.35">
      <c r="A26" s="352"/>
      <c r="B26" s="352"/>
      <c r="C26" s="352"/>
      <c r="D26" s="352"/>
      <c r="E26" s="352"/>
      <c r="F26" s="352"/>
      <c r="G26" s="352"/>
      <c r="H26" s="84"/>
      <c r="I26" s="84"/>
      <c r="J26" s="84"/>
      <c r="K26" s="84"/>
    </row>
    <row r="27" spans="1:11" x14ac:dyDescent="0.35">
      <c r="A27" s="352"/>
      <c r="B27" s="352"/>
      <c r="C27" s="352"/>
      <c r="D27" s="352"/>
      <c r="E27" s="352"/>
      <c r="F27" s="352"/>
      <c r="G27" s="352"/>
      <c r="H27" s="84"/>
      <c r="I27" s="84"/>
      <c r="J27" s="84"/>
      <c r="K27" s="84"/>
    </row>
    <row r="28" spans="1:11" x14ac:dyDescent="0.35">
      <c r="A28" s="352"/>
      <c r="B28" s="352"/>
      <c r="C28" s="352"/>
      <c r="D28" s="352"/>
      <c r="E28" s="352"/>
      <c r="F28" s="352"/>
      <c r="G28" s="352"/>
      <c r="H28" s="84"/>
      <c r="I28" s="84"/>
      <c r="J28" s="84"/>
      <c r="K28" s="84"/>
    </row>
    <row r="29" spans="1:11" x14ac:dyDescent="0.35">
      <c r="A29" s="352"/>
      <c r="B29" s="352"/>
      <c r="C29" s="352"/>
      <c r="D29" s="352"/>
      <c r="E29" s="352"/>
      <c r="F29" s="352"/>
      <c r="G29" s="352"/>
      <c r="H29" s="84"/>
      <c r="I29" s="84"/>
      <c r="J29" s="84"/>
      <c r="K29" s="84"/>
    </row>
    <row r="44" spans="6:6" x14ac:dyDescent="0.35">
      <c r="F44" s="3"/>
    </row>
    <row r="49" spans="3:7" x14ac:dyDescent="0.35">
      <c r="C49" s="84" t="s">
        <v>21</v>
      </c>
      <c r="D49" s="84"/>
      <c r="E49" s="84"/>
      <c r="F49" s="84"/>
      <c r="G49" s="84" t="s">
        <v>22</v>
      </c>
    </row>
    <row r="51" spans="3:7" x14ac:dyDescent="0.35">
      <c r="C51" s="84">
        <v>2</v>
      </c>
      <c r="D51" s="84"/>
      <c r="E51" s="84"/>
      <c r="F51" s="84"/>
      <c r="G51" s="84"/>
    </row>
    <row r="53" spans="3:7" x14ac:dyDescent="0.35">
      <c r="C53" s="127">
        <v>44978</v>
      </c>
      <c r="D53" s="84"/>
      <c r="E53" s="84"/>
      <c r="F53" s="84"/>
      <c r="G53" s="84"/>
    </row>
  </sheetData>
  <mergeCells count="26">
    <mergeCell ref="A6:G7"/>
    <mergeCell ref="A11:B12"/>
    <mergeCell ref="C11:G12"/>
    <mergeCell ref="C16:C17"/>
    <mergeCell ref="D17:E17"/>
    <mergeCell ref="F17:G17"/>
    <mergeCell ref="D16:G16"/>
    <mergeCell ref="A9:G9"/>
    <mergeCell ref="A10:B10"/>
    <mergeCell ref="C10:G10"/>
    <mergeCell ref="A15:G15"/>
    <mergeCell ref="A24:G29"/>
    <mergeCell ref="D21:E21"/>
    <mergeCell ref="A23:G23"/>
    <mergeCell ref="A16:B17"/>
    <mergeCell ref="A18:B18"/>
    <mergeCell ref="A19:B19"/>
    <mergeCell ref="A20:B20"/>
    <mergeCell ref="A21:B21"/>
    <mergeCell ref="D18:E18"/>
    <mergeCell ref="D19:E19"/>
    <mergeCell ref="F18:G18"/>
    <mergeCell ref="F19:G19"/>
    <mergeCell ref="F20:G20"/>
    <mergeCell ref="F21:G21"/>
    <mergeCell ref="D20:E20"/>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56"/>
  <sheetViews>
    <sheetView tabSelected="1" topLeftCell="A11" workbookViewId="0">
      <selection activeCell="E53" sqref="E53"/>
    </sheetView>
  </sheetViews>
  <sheetFormatPr defaultColWidth="9.453125" defaultRowHeight="15.5" x14ac:dyDescent="0.35"/>
  <cols>
    <col min="1" max="1" width="9.453125" style="2" customWidth="1"/>
    <col min="2" max="2" width="14.54296875" style="2" bestFit="1" customWidth="1"/>
    <col min="3" max="8" width="9.453125" style="2"/>
    <col min="9" max="9" width="11.54296875" style="2" customWidth="1"/>
    <col min="10" max="16384" width="9.453125" style="2"/>
  </cols>
  <sheetData>
    <row r="1" spans="1:10" x14ac:dyDescent="0.35">
      <c r="A1" s="84" t="str">
        <f>+'Cover Page'!$B$29</f>
        <v>Annual Performance Report 2022</v>
      </c>
      <c r="B1" s="84"/>
      <c r="C1" s="84"/>
      <c r="D1" s="84"/>
      <c r="E1" s="84" t="str">
        <f>+'Cover Page'!$B$33</f>
        <v>Ferrybridge 2</v>
      </c>
      <c r="F1" s="84"/>
      <c r="G1" s="84"/>
      <c r="H1" s="84"/>
      <c r="I1" s="84"/>
      <c r="J1" s="84"/>
    </row>
    <row r="3" spans="1:10" x14ac:dyDescent="0.35">
      <c r="A3" s="1" t="s">
        <v>41</v>
      </c>
      <c r="B3" s="84"/>
      <c r="C3" s="84"/>
      <c r="D3" s="84"/>
      <c r="E3" s="84"/>
      <c r="F3" s="84"/>
      <c r="G3" s="84"/>
      <c r="H3" s="84"/>
      <c r="I3" s="84"/>
      <c r="J3" s="84"/>
    </row>
    <row r="4" spans="1:10" x14ac:dyDescent="0.35">
      <c r="A4" s="1"/>
      <c r="B4" s="84"/>
      <c r="C4" s="84"/>
      <c r="D4" s="84"/>
      <c r="E4" s="84"/>
      <c r="F4" s="84"/>
      <c r="G4" s="84"/>
      <c r="H4" s="84"/>
      <c r="I4" s="84"/>
      <c r="J4" s="84"/>
    </row>
    <row r="5" spans="1:10" s="3" customFormat="1" ht="21.75" customHeight="1" x14ac:dyDescent="0.3">
      <c r="A5" s="44" t="s">
        <v>336</v>
      </c>
      <c r="B5" s="45"/>
      <c r="C5" s="45"/>
      <c r="D5" s="45"/>
      <c r="E5" s="45"/>
      <c r="F5" s="45"/>
      <c r="G5" s="45"/>
      <c r="H5" s="45"/>
      <c r="I5" s="46"/>
    </row>
    <row r="6" spans="1:10" s="3" customFormat="1" ht="15.75" customHeight="1" x14ac:dyDescent="0.3">
      <c r="A6" s="240" t="s">
        <v>355</v>
      </c>
      <c r="B6" s="241"/>
      <c r="C6" s="241"/>
      <c r="D6" s="241"/>
      <c r="E6" s="241"/>
      <c r="F6" s="241"/>
      <c r="G6" s="241"/>
      <c r="H6" s="241"/>
      <c r="I6" s="242"/>
    </row>
    <row r="7" spans="1:10" s="3" customFormat="1" ht="15.75" customHeight="1" x14ac:dyDescent="0.3">
      <c r="A7" s="246"/>
      <c r="B7" s="247"/>
      <c r="C7" s="247"/>
      <c r="D7" s="247"/>
      <c r="E7" s="247"/>
      <c r="F7" s="247"/>
      <c r="G7" s="247"/>
      <c r="H7" s="247"/>
      <c r="I7" s="248"/>
    </row>
    <row r="8" spans="1:10" s="3" customFormat="1" ht="14" x14ac:dyDescent="0.3"/>
    <row r="9" spans="1:10" s="43" customFormat="1" ht="33.75" customHeight="1" x14ac:dyDescent="0.35">
      <c r="A9" s="335" t="s">
        <v>338</v>
      </c>
      <c r="B9" s="336"/>
      <c r="C9" s="336"/>
      <c r="D9" s="336"/>
      <c r="E9" s="336"/>
      <c r="F9" s="336"/>
      <c r="G9" s="336"/>
      <c r="H9" s="336"/>
      <c r="I9" s="337"/>
      <c r="J9" s="195"/>
    </row>
    <row r="10" spans="1:10" ht="15.75" customHeight="1" x14ac:dyDescent="0.35">
      <c r="A10" s="339" t="s">
        <v>339</v>
      </c>
      <c r="B10" s="341"/>
      <c r="C10" s="339" t="s">
        <v>302</v>
      </c>
      <c r="D10" s="340"/>
      <c r="E10" s="340"/>
      <c r="F10" s="340"/>
      <c r="G10" s="340"/>
      <c r="H10" s="340"/>
      <c r="I10" s="340"/>
      <c r="J10" s="84"/>
    </row>
    <row r="11" spans="1:10" ht="15.75" customHeight="1" x14ac:dyDescent="0.35">
      <c r="A11" s="240" t="s">
        <v>356</v>
      </c>
      <c r="B11" s="242"/>
      <c r="C11" s="240" t="s">
        <v>357</v>
      </c>
      <c r="D11" s="241"/>
      <c r="E11" s="241"/>
      <c r="F11" s="241"/>
      <c r="G11" s="241"/>
      <c r="H11" s="241"/>
      <c r="I11" s="242"/>
      <c r="J11" s="84"/>
    </row>
    <row r="12" spans="1:10" ht="64.75" customHeight="1" x14ac:dyDescent="0.35">
      <c r="A12" s="246"/>
      <c r="B12" s="248"/>
      <c r="C12" s="246"/>
      <c r="D12" s="247"/>
      <c r="E12" s="247"/>
      <c r="F12" s="247"/>
      <c r="G12" s="247"/>
      <c r="H12" s="247"/>
      <c r="I12" s="248"/>
      <c r="J12" s="84"/>
    </row>
    <row r="14" spans="1:10" ht="22.5" customHeight="1" x14ac:dyDescent="0.35">
      <c r="A14" s="319" t="s">
        <v>358</v>
      </c>
      <c r="B14" s="319"/>
      <c r="C14" s="319"/>
      <c r="D14" s="319"/>
      <c r="E14" s="319"/>
      <c r="F14" s="319"/>
      <c r="G14" s="319"/>
      <c r="H14" s="319"/>
      <c r="I14" s="319"/>
      <c r="J14" s="84"/>
    </row>
    <row r="15" spans="1:10" ht="19.5" customHeight="1" x14ac:dyDescent="0.35">
      <c r="A15" s="365" t="s">
        <v>219</v>
      </c>
      <c r="B15" s="366"/>
      <c r="C15" s="367"/>
      <c r="D15" s="368" t="s">
        <v>359</v>
      </c>
      <c r="E15" s="369"/>
      <c r="F15" s="50" t="s">
        <v>344</v>
      </c>
      <c r="G15" s="50" t="s">
        <v>360</v>
      </c>
      <c r="H15" s="50" t="s">
        <v>361</v>
      </c>
      <c r="I15" s="50" t="s">
        <v>362</v>
      </c>
      <c r="J15" s="84"/>
    </row>
    <row r="16" spans="1:10" ht="15" customHeight="1" x14ac:dyDescent="0.35">
      <c r="A16" s="362" t="s">
        <v>363</v>
      </c>
      <c r="B16" s="363"/>
      <c r="C16" s="364"/>
      <c r="D16" s="111" t="s">
        <v>298</v>
      </c>
      <c r="E16" s="112"/>
      <c r="F16" s="104" t="s">
        <v>298</v>
      </c>
      <c r="G16" s="104" t="s">
        <v>298</v>
      </c>
      <c r="H16" s="104" t="s">
        <v>298</v>
      </c>
      <c r="I16" s="104" t="s">
        <v>298</v>
      </c>
      <c r="J16" s="140"/>
    </row>
    <row r="17" spans="1:9" x14ac:dyDescent="0.35">
      <c r="A17" s="362"/>
      <c r="B17" s="363"/>
      <c r="C17" s="364"/>
      <c r="D17" s="360"/>
      <c r="E17" s="361"/>
      <c r="F17" s="104"/>
      <c r="G17" s="104"/>
      <c r="H17" s="104"/>
      <c r="I17" s="104"/>
    </row>
    <row r="18" spans="1:9" x14ac:dyDescent="0.35">
      <c r="A18" s="362"/>
      <c r="B18" s="363"/>
      <c r="C18" s="364"/>
      <c r="D18" s="360"/>
      <c r="E18" s="361"/>
      <c r="F18" s="104"/>
      <c r="G18" s="104"/>
      <c r="H18" s="104"/>
      <c r="I18" s="104"/>
    </row>
    <row r="19" spans="1:9" x14ac:dyDescent="0.35">
      <c r="A19" s="362"/>
      <c r="B19" s="363"/>
      <c r="C19" s="364"/>
      <c r="D19" s="360"/>
      <c r="E19" s="361"/>
      <c r="F19" s="104"/>
      <c r="G19" s="104"/>
      <c r="H19" s="104"/>
      <c r="I19" s="104"/>
    </row>
    <row r="20" spans="1:9" x14ac:dyDescent="0.35">
      <c r="A20" s="362"/>
      <c r="B20" s="363"/>
      <c r="C20" s="364"/>
      <c r="D20" s="360"/>
      <c r="E20" s="361"/>
      <c r="F20" s="104"/>
      <c r="G20" s="104"/>
      <c r="H20" s="104"/>
      <c r="I20" s="104"/>
    </row>
    <row r="21" spans="1:9" x14ac:dyDescent="0.35">
      <c r="A21" s="362"/>
      <c r="B21" s="363"/>
      <c r="C21" s="364"/>
      <c r="D21" s="360"/>
      <c r="E21" s="361"/>
      <c r="F21" s="104"/>
      <c r="G21" s="104"/>
      <c r="H21" s="104"/>
      <c r="I21" s="104"/>
    </row>
    <row r="22" spans="1:9" x14ac:dyDescent="0.35">
      <c r="A22" s="359"/>
      <c r="B22" s="359"/>
      <c r="C22" s="359"/>
      <c r="D22" s="360"/>
      <c r="E22" s="361"/>
      <c r="F22" s="104"/>
      <c r="G22" s="104"/>
      <c r="H22" s="104"/>
      <c r="I22" s="104"/>
    </row>
    <row r="23" spans="1:9" x14ac:dyDescent="0.35">
      <c r="A23" s="156"/>
      <c r="B23" s="156"/>
      <c r="C23" s="156"/>
      <c r="D23" s="156"/>
      <c r="E23" s="156"/>
      <c r="F23" s="156"/>
      <c r="G23" s="156"/>
      <c r="H23" s="156"/>
      <c r="I23" s="156"/>
    </row>
    <row r="24" spans="1:9" x14ac:dyDescent="0.35">
      <c r="A24" s="156"/>
      <c r="B24" s="156"/>
      <c r="C24" s="156"/>
      <c r="D24" s="156"/>
      <c r="E24" s="156"/>
      <c r="F24" s="156"/>
      <c r="G24" s="156"/>
      <c r="H24" s="156"/>
      <c r="I24" s="156"/>
    </row>
    <row r="25" spans="1:9" x14ac:dyDescent="0.35">
      <c r="A25" s="156"/>
      <c r="B25" s="156"/>
      <c r="C25" s="156"/>
      <c r="D25" s="156"/>
      <c r="E25" s="156"/>
      <c r="F25" s="156"/>
      <c r="G25" s="156"/>
      <c r="H25" s="156"/>
      <c r="I25" s="156"/>
    </row>
    <row r="49" spans="3:7" x14ac:dyDescent="0.35">
      <c r="C49" s="84" t="s">
        <v>21</v>
      </c>
      <c r="D49" s="84"/>
      <c r="E49" s="84"/>
      <c r="F49" s="84"/>
      <c r="G49" s="84" t="s">
        <v>22</v>
      </c>
    </row>
    <row r="51" spans="3:7" x14ac:dyDescent="0.35">
      <c r="C51" s="84">
        <v>2</v>
      </c>
      <c r="D51" s="84"/>
      <c r="E51" s="84"/>
      <c r="F51" s="84"/>
      <c r="G51" s="84"/>
    </row>
    <row r="53" spans="3:7" x14ac:dyDescent="0.35">
      <c r="C53" s="127">
        <v>44978</v>
      </c>
      <c r="D53" s="84"/>
      <c r="E53" s="84"/>
      <c r="F53" s="84"/>
      <c r="G53" s="84"/>
    </row>
    <row r="56" spans="3:7" x14ac:dyDescent="0.35">
      <c r="C56" s="84"/>
      <c r="D56" s="84"/>
      <c r="E56" s="3"/>
      <c r="F56" s="84"/>
      <c r="G56" s="84"/>
    </row>
  </sheetData>
  <mergeCells count="22">
    <mergeCell ref="A15:C15"/>
    <mergeCell ref="D15:E15"/>
    <mergeCell ref="A11:B12"/>
    <mergeCell ref="C11:I12"/>
    <mergeCell ref="A6:I7"/>
    <mergeCell ref="A9:I9"/>
    <mergeCell ref="A10:B10"/>
    <mergeCell ref="C10:I10"/>
    <mergeCell ref="A14:I14"/>
    <mergeCell ref="A16:C16"/>
    <mergeCell ref="A17:C17"/>
    <mergeCell ref="D17:E17"/>
    <mergeCell ref="A18:C18"/>
    <mergeCell ref="D18:E18"/>
    <mergeCell ref="A22:C22"/>
    <mergeCell ref="D22:E22"/>
    <mergeCell ref="A19:C19"/>
    <mergeCell ref="D19:E19"/>
    <mergeCell ref="A20:C20"/>
    <mergeCell ref="D20:E20"/>
    <mergeCell ref="A21:C21"/>
    <mergeCell ref="D21:E21"/>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M71"/>
  <sheetViews>
    <sheetView tabSelected="1" topLeftCell="A48" workbookViewId="0">
      <selection activeCell="E53" sqref="E53"/>
    </sheetView>
  </sheetViews>
  <sheetFormatPr defaultColWidth="9.453125" defaultRowHeight="15.5" x14ac:dyDescent="0.35"/>
  <cols>
    <col min="1" max="1" width="9.453125" style="2" customWidth="1"/>
    <col min="2" max="2" width="14.54296875" style="2" bestFit="1" customWidth="1"/>
    <col min="3" max="3" width="23.08984375" style="2" customWidth="1"/>
    <col min="4" max="16384" width="9.453125" style="2"/>
  </cols>
  <sheetData>
    <row r="1" spans="1:13" x14ac:dyDescent="0.35">
      <c r="A1" s="84" t="str">
        <f>+'Cover Page'!$B$29</f>
        <v>Annual Performance Report 2022</v>
      </c>
      <c r="B1" s="84"/>
      <c r="C1" s="84"/>
      <c r="D1" s="84"/>
      <c r="E1" s="84" t="str">
        <f>+'Cover Page'!$B$33</f>
        <v>Ferrybridge 2</v>
      </c>
      <c r="F1" s="84"/>
      <c r="G1" s="84"/>
      <c r="H1" s="84"/>
      <c r="I1" s="84"/>
      <c r="J1" s="84"/>
      <c r="K1" s="84"/>
      <c r="L1" s="84"/>
      <c r="M1" s="84"/>
    </row>
    <row r="2" spans="1:13" ht="7.5" customHeight="1" x14ac:dyDescent="0.35">
      <c r="A2" s="84"/>
      <c r="B2" s="84"/>
      <c r="C2" s="84"/>
      <c r="D2" s="84"/>
      <c r="E2" s="84"/>
      <c r="F2" s="84"/>
      <c r="G2" s="84"/>
      <c r="H2" s="84"/>
      <c r="I2" s="84"/>
      <c r="J2" s="84"/>
      <c r="K2" s="84"/>
      <c r="L2" s="84"/>
      <c r="M2" s="84"/>
    </row>
    <row r="3" spans="1:13" x14ac:dyDescent="0.35">
      <c r="A3" s="1" t="s">
        <v>42</v>
      </c>
      <c r="B3" s="84"/>
      <c r="C3" s="84"/>
      <c r="D3" s="84"/>
      <c r="E3" s="84"/>
      <c r="F3" s="84"/>
      <c r="G3" s="84"/>
      <c r="H3" s="84"/>
      <c r="I3" s="84"/>
      <c r="J3" s="84"/>
      <c r="K3" s="84"/>
      <c r="L3" s="84"/>
      <c r="M3" s="84"/>
    </row>
    <row r="4" spans="1:13" ht="9.75" customHeight="1" x14ac:dyDescent="0.35">
      <c r="A4" s="1"/>
      <c r="B4" s="84"/>
      <c r="C4" s="84"/>
      <c r="D4" s="84"/>
      <c r="E4" s="84"/>
      <c r="F4" s="84"/>
      <c r="G4" s="84"/>
      <c r="H4" s="84"/>
      <c r="I4" s="84"/>
      <c r="J4" s="84"/>
      <c r="K4" s="84"/>
      <c r="L4" s="84"/>
      <c r="M4" s="84"/>
    </row>
    <row r="5" spans="1:13" s="3" customFormat="1" ht="21.75" customHeight="1" x14ac:dyDescent="0.35">
      <c r="A5" s="370" t="s">
        <v>364</v>
      </c>
      <c r="B5" s="370"/>
      <c r="C5" s="370"/>
      <c r="D5" s="370"/>
      <c r="E5" s="370"/>
      <c r="F5" s="370"/>
      <c r="G5" s="370"/>
      <c r="J5" s="77" t="s">
        <v>3</v>
      </c>
    </row>
    <row r="6" spans="1:13" s="3" customFormat="1" ht="15.75" customHeight="1" x14ac:dyDescent="0.3">
      <c r="A6" s="311" t="s">
        <v>365</v>
      </c>
      <c r="B6" s="311"/>
      <c r="C6" s="311"/>
      <c r="D6" s="311"/>
      <c r="E6" s="311"/>
      <c r="F6" s="311"/>
      <c r="G6" s="311"/>
      <c r="J6" s="382" t="s">
        <v>366</v>
      </c>
      <c r="K6" s="382"/>
      <c r="L6" s="382"/>
      <c r="M6" s="382"/>
    </row>
    <row r="7" spans="1:13" s="3" customFormat="1" ht="39" customHeight="1" x14ac:dyDescent="0.3">
      <c r="A7" s="311"/>
      <c r="B7" s="311"/>
      <c r="C7" s="311"/>
      <c r="D7" s="311"/>
      <c r="E7" s="311"/>
      <c r="F7" s="311"/>
      <c r="G7" s="311"/>
      <c r="J7" s="382"/>
      <c r="K7" s="382"/>
      <c r="L7" s="382"/>
      <c r="M7" s="382"/>
    </row>
    <row r="8" spans="1:13" s="3" customFormat="1" ht="14" x14ac:dyDescent="0.3">
      <c r="J8" s="382"/>
      <c r="K8" s="382"/>
      <c r="L8" s="382"/>
      <c r="M8" s="382"/>
    </row>
    <row r="9" spans="1:13" s="52" customFormat="1" ht="16.5" customHeight="1" x14ac:dyDescent="0.35">
      <c r="A9" s="358" t="s">
        <v>367</v>
      </c>
      <c r="B9" s="358"/>
      <c r="C9" s="358"/>
      <c r="D9" s="358"/>
      <c r="E9" s="358"/>
      <c r="F9" s="358"/>
      <c r="G9" s="358"/>
      <c r="J9" s="382"/>
      <c r="K9" s="382"/>
      <c r="L9" s="382"/>
      <c r="M9" s="382"/>
    </row>
    <row r="10" spans="1:13" s="52" customFormat="1" ht="16.5" customHeight="1" x14ac:dyDescent="0.35">
      <c r="A10" s="371" t="s">
        <v>244</v>
      </c>
      <c r="B10" s="372"/>
      <c r="C10" s="375" t="s">
        <v>368</v>
      </c>
      <c r="D10" s="377" t="s">
        <v>369</v>
      </c>
      <c r="E10" s="383"/>
      <c r="F10" s="381" t="s">
        <v>362</v>
      </c>
      <c r="G10" s="381"/>
      <c r="J10" s="382" t="s">
        <v>370</v>
      </c>
      <c r="K10" s="382"/>
      <c r="L10" s="382"/>
      <c r="M10" s="382"/>
    </row>
    <row r="11" spans="1:13" s="12" customFormat="1" ht="17.25" customHeight="1" x14ac:dyDescent="0.25">
      <c r="A11" s="373"/>
      <c r="B11" s="374"/>
      <c r="C11" s="376"/>
      <c r="D11" s="379"/>
      <c r="E11" s="384"/>
      <c r="F11" s="42" t="s">
        <v>221</v>
      </c>
      <c r="G11" s="42" t="s">
        <v>222</v>
      </c>
      <c r="H11" s="156"/>
      <c r="I11" s="156"/>
      <c r="J11" s="382"/>
      <c r="K11" s="382"/>
      <c r="L11" s="382"/>
      <c r="M11" s="382"/>
    </row>
    <row r="12" spans="1:13" s="12" customFormat="1" ht="23.25" customHeight="1" x14ac:dyDescent="0.25">
      <c r="A12" s="266" t="s">
        <v>371</v>
      </c>
      <c r="B12" s="266"/>
      <c r="C12" s="196" t="s">
        <v>372</v>
      </c>
      <c r="D12" s="306" t="s">
        <v>373</v>
      </c>
      <c r="E12" s="306"/>
      <c r="F12" s="100" t="s">
        <v>374</v>
      </c>
      <c r="G12" s="100">
        <v>0.03</v>
      </c>
      <c r="H12" s="156"/>
      <c r="I12" s="156"/>
      <c r="J12" s="382"/>
      <c r="K12" s="382"/>
      <c r="L12" s="382"/>
      <c r="M12" s="382"/>
    </row>
    <row r="13" spans="1:13" s="12" customFormat="1" ht="23.25" customHeight="1" x14ac:dyDescent="0.25">
      <c r="A13" s="266" t="s">
        <v>375</v>
      </c>
      <c r="B13" s="266"/>
      <c r="C13" s="196" t="s">
        <v>376</v>
      </c>
      <c r="D13" s="306" t="s">
        <v>377</v>
      </c>
      <c r="E13" s="306"/>
      <c r="F13" s="101">
        <v>1.4E-3</v>
      </c>
      <c r="G13" s="102">
        <v>1.8E-3</v>
      </c>
      <c r="H13" s="156"/>
      <c r="I13" s="156"/>
      <c r="J13" s="156"/>
      <c r="K13" s="156"/>
      <c r="L13" s="156"/>
      <c r="M13" s="156"/>
    </row>
    <row r="14" spans="1:13" s="12" customFormat="1" ht="23.25" customHeight="1" x14ac:dyDescent="0.25">
      <c r="A14" s="266" t="s">
        <v>378</v>
      </c>
      <c r="B14" s="266"/>
      <c r="C14" s="196" t="s">
        <v>376</v>
      </c>
      <c r="D14" s="306" t="s">
        <v>377</v>
      </c>
      <c r="E14" s="306"/>
      <c r="F14" s="100">
        <v>1.1000000000000001E-3</v>
      </c>
      <c r="G14" s="100">
        <v>2E-3</v>
      </c>
      <c r="H14" s="156"/>
      <c r="I14" s="156"/>
      <c r="J14" s="156"/>
      <c r="K14" s="156"/>
      <c r="L14" s="156"/>
      <c r="M14" s="156"/>
    </row>
    <row r="15" spans="1:13" s="12" customFormat="1" ht="23.25" customHeight="1" x14ac:dyDescent="0.25">
      <c r="A15" s="266" t="s">
        <v>378</v>
      </c>
      <c r="B15" s="266"/>
      <c r="C15" s="196" t="s">
        <v>376</v>
      </c>
      <c r="D15" s="306" t="s">
        <v>377</v>
      </c>
      <c r="E15" s="306"/>
      <c r="F15" s="100">
        <v>1.6999999999999999E-3</v>
      </c>
      <c r="G15" s="100">
        <v>8.0000000000000004E-4</v>
      </c>
      <c r="H15" s="156"/>
      <c r="I15" s="156"/>
      <c r="J15" s="156"/>
      <c r="K15" s="156"/>
      <c r="L15" s="156"/>
      <c r="M15" s="156"/>
    </row>
    <row r="16" spans="1:13" s="12" customFormat="1" ht="23.25" customHeight="1" x14ac:dyDescent="0.25">
      <c r="A16" s="266" t="s">
        <v>378</v>
      </c>
      <c r="B16" s="266"/>
      <c r="C16" s="196" t="s">
        <v>376</v>
      </c>
      <c r="D16" s="306" t="s">
        <v>377</v>
      </c>
      <c r="E16" s="306"/>
      <c r="F16" s="100">
        <v>8.4000000000000003E-4</v>
      </c>
      <c r="G16" s="100">
        <v>5.9999999999999995E-4</v>
      </c>
      <c r="H16" s="156"/>
      <c r="I16" s="156"/>
      <c r="J16" s="156"/>
      <c r="K16" s="156"/>
      <c r="L16" s="156"/>
      <c r="M16" s="156"/>
    </row>
    <row r="17" spans="1:7" s="12" customFormat="1" ht="23.25" customHeight="1" x14ac:dyDescent="0.25">
      <c r="A17" s="266" t="s">
        <v>379</v>
      </c>
      <c r="B17" s="266"/>
      <c r="C17" s="196" t="s">
        <v>376</v>
      </c>
      <c r="D17" s="306" t="s">
        <v>380</v>
      </c>
      <c r="E17" s="306"/>
      <c r="F17" s="100">
        <v>3.4000000000000002E-2</v>
      </c>
      <c r="G17" s="100">
        <v>0.04</v>
      </c>
    </row>
    <row r="18" spans="1:7" s="12" customFormat="1" ht="23.25" customHeight="1" x14ac:dyDescent="0.25">
      <c r="A18" s="266" t="s">
        <v>381</v>
      </c>
      <c r="B18" s="266"/>
      <c r="C18" s="196" t="s">
        <v>376</v>
      </c>
      <c r="D18" s="306" t="s">
        <v>382</v>
      </c>
      <c r="E18" s="306"/>
      <c r="F18" s="100">
        <v>1.2E-2</v>
      </c>
      <c r="G18" s="100">
        <v>2.8E-3</v>
      </c>
    </row>
    <row r="19" spans="1:7" s="12" customFormat="1" ht="23.25" customHeight="1" x14ac:dyDescent="0.25">
      <c r="A19" s="266" t="s">
        <v>381</v>
      </c>
      <c r="B19" s="266"/>
      <c r="C19" s="196" t="s">
        <v>376</v>
      </c>
      <c r="D19" s="306" t="s">
        <v>382</v>
      </c>
      <c r="E19" s="306"/>
      <c r="F19" s="100">
        <v>9.4000000000000004E-3</v>
      </c>
      <c r="G19" s="100">
        <v>2.8E-3</v>
      </c>
    </row>
    <row r="20" spans="1:7" s="12" customFormat="1" ht="23.25" customHeight="1" x14ac:dyDescent="0.25">
      <c r="A20" s="266" t="s">
        <v>381</v>
      </c>
      <c r="B20" s="266"/>
      <c r="C20" s="196" t="s">
        <v>376</v>
      </c>
      <c r="D20" s="306" t="s">
        <v>382</v>
      </c>
      <c r="E20" s="306"/>
      <c r="F20" s="100">
        <v>8.8999999999999999E-3</v>
      </c>
      <c r="G20" s="100">
        <v>2.8E-3</v>
      </c>
    </row>
    <row r="21" spans="1:7" s="12" customFormat="1" ht="23.25" customHeight="1" x14ac:dyDescent="0.25">
      <c r="A21" s="266" t="s">
        <v>383</v>
      </c>
      <c r="B21" s="266"/>
      <c r="C21" s="196" t="s">
        <v>376</v>
      </c>
      <c r="D21" s="306" t="s">
        <v>384</v>
      </c>
      <c r="E21" s="306"/>
      <c r="F21" s="100">
        <v>9.1E-4</v>
      </c>
      <c r="G21" s="100">
        <v>2.4000000000000001E-4</v>
      </c>
    </row>
    <row r="22" spans="1:7" s="12" customFormat="1" ht="23.25" customHeight="1" x14ac:dyDescent="0.25">
      <c r="A22" s="266" t="s">
        <v>383</v>
      </c>
      <c r="B22" s="266"/>
      <c r="C22" s="196" t="s">
        <v>376</v>
      </c>
      <c r="D22" s="306" t="s">
        <v>384</v>
      </c>
      <c r="E22" s="306"/>
      <c r="F22" s="101">
        <v>2.2000000000000001E-3</v>
      </c>
      <c r="G22" s="101">
        <v>2.3000000000000001E-4</v>
      </c>
    </row>
    <row r="23" spans="1:7" s="12" customFormat="1" ht="23.25" customHeight="1" x14ac:dyDescent="0.25">
      <c r="A23" s="266" t="s">
        <v>383</v>
      </c>
      <c r="B23" s="266"/>
      <c r="C23" s="196" t="s">
        <v>376</v>
      </c>
      <c r="D23" s="306" t="s">
        <v>384</v>
      </c>
      <c r="E23" s="306"/>
      <c r="F23" s="100">
        <v>3.7000000000000002E-3</v>
      </c>
      <c r="G23" s="100">
        <v>1.8000000000000001E-4</v>
      </c>
    </row>
    <row r="24" spans="1:7" s="12" customFormat="1" ht="23.25" customHeight="1" x14ac:dyDescent="0.25">
      <c r="A24" s="266" t="s">
        <v>385</v>
      </c>
      <c r="B24" s="266"/>
      <c r="C24" s="196" t="s">
        <v>376</v>
      </c>
      <c r="D24" s="306" t="s">
        <v>386</v>
      </c>
      <c r="E24" s="306"/>
      <c r="F24" s="101">
        <v>2.3E-3</v>
      </c>
      <c r="G24" s="102">
        <v>2.2000000000000001E-4</v>
      </c>
    </row>
    <row r="25" spans="1:7" s="12" customFormat="1" ht="23.25" customHeight="1" x14ac:dyDescent="0.25">
      <c r="A25" s="266" t="s">
        <v>387</v>
      </c>
      <c r="B25" s="266"/>
      <c r="C25" s="196" t="s">
        <v>376</v>
      </c>
      <c r="D25" s="306" t="s">
        <v>386</v>
      </c>
      <c r="E25" s="306"/>
      <c r="F25" s="100">
        <v>1E-4</v>
      </c>
      <c r="G25" s="100">
        <v>1.0000000000000001E-5</v>
      </c>
    </row>
    <row r="26" spans="1:7" s="12" customFormat="1" ht="23.25" customHeight="1" x14ac:dyDescent="0.25">
      <c r="A26" s="266" t="s">
        <v>388</v>
      </c>
      <c r="B26" s="266"/>
      <c r="C26" s="196" t="s">
        <v>376</v>
      </c>
      <c r="D26" s="306" t="s">
        <v>386</v>
      </c>
      <c r="E26" s="306"/>
      <c r="F26" s="100">
        <v>4.7000000000000002E-3</v>
      </c>
      <c r="G26" s="100">
        <v>6.4000000000000005E-4</v>
      </c>
    </row>
    <row r="27" spans="1:7" s="12" customFormat="1" ht="23.25" customHeight="1" x14ac:dyDescent="0.25">
      <c r="A27" s="266" t="s">
        <v>389</v>
      </c>
      <c r="B27" s="266"/>
      <c r="C27" s="196" t="s">
        <v>376</v>
      </c>
      <c r="D27" s="306" t="s">
        <v>386</v>
      </c>
      <c r="E27" s="306"/>
      <c r="F27" s="100">
        <v>0.01</v>
      </c>
      <c r="G27" s="100">
        <v>2.8E-3</v>
      </c>
    </row>
    <row r="28" spans="1:7" s="12" customFormat="1" ht="23.25" customHeight="1" x14ac:dyDescent="0.25">
      <c r="A28" s="266" t="s">
        <v>390</v>
      </c>
      <c r="B28" s="266"/>
      <c r="C28" s="196" t="s">
        <v>376</v>
      </c>
      <c r="D28" s="306" t="s">
        <v>386</v>
      </c>
      <c r="E28" s="306"/>
      <c r="F28" s="100">
        <v>0.01</v>
      </c>
      <c r="G28" s="100">
        <v>2.8E-3</v>
      </c>
    </row>
    <row r="29" spans="1:7" s="12" customFormat="1" ht="23.25" customHeight="1" x14ac:dyDescent="0.25">
      <c r="A29" s="266" t="s">
        <v>391</v>
      </c>
      <c r="B29" s="266"/>
      <c r="C29" s="196" t="s">
        <v>376</v>
      </c>
      <c r="D29" s="306" t="s">
        <v>386</v>
      </c>
      <c r="E29" s="306"/>
      <c r="F29" s="100">
        <v>0.02</v>
      </c>
      <c r="G29" s="100">
        <v>4.4999999999999997E-3</v>
      </c>
    </row>
    <row r="30" spans="1:7" s="12" customFormat="1" ht="23.25" customHeight="1" x14ac:dyDescent="0.25">
      <c r="A30" s="266" t="s">
        <v>392</v>
      </c>
      <c r="B30" s="266"/>
      <c r="C30" s="196" t="s">
        <v>376</v>
      </c>
      <c r="D30" s="306" t="s">
        <v>393</v>
      </c>
      <c r="E30" s="306"/>
      <c r="F30" s="100" t="s">
        <v>394</v>
      </c>
      <c r="G30" s="100">
        <v>0.12</v>
      </c>
    </row>
    <row r="31" spans="1:7" s="12" customFormat="1" ht="23.25" customHeight="1" x14ac:dyDescent="0.25">
      <c r="A31" s="266" t="s">
        <v>395</v>
      </c>
      <c r="B31" s="266"/>
      <c r="C31" s="196" t="s">
        <v>376</v>
      </c>
      <c r="D31" s="306" t="s">
        <v>393</v>
      </c>
      <c r="E31" s="306"/>
      <c r="F31" s="100">
        <v>2.1999999999999999E-2</v>
      </c>
      <c r="G31" s="100">
        <v>0.1</v>
      </c>
    </row>
    <row r="32" spans="1:7" s="12" customFormat="1" ht="23.25" customHeight="1" x14ac:dyDescent="0.25">
      <c r="A32" s="266" t="s">
        <v>396</v>
      </c>
      <c r="B32" s="266"/>
      <c r="C32" s="196" t="s">
        <v>376</v>
      </c>
      <c r="D32" s="306" t="s">
        <v>393</v>
      </c>
      <c r="E32" s="306"/>
      <c r="F32" s="100">
        <v>1.4E-2</v>
      </c>
      <c r="G32" s="100">
        <v>0.1</v>
      </c>
    </row>
    <row r="33" spans="1:7" s="12" customFormat="1" ht="23.25" customHeight="1" x14ac:dyDescent="0.25">
      <c r="A33" s="266" t="s">
        <v>397</v>
      </c>
      <c r="B33" s="266"/>
      <c r="C33" s="196" t="s">
        <v>376</v>
      </c>
      <c r="D33" s="306" t="s">
        <v>393</v>
      </c>
      <c r="E33" s="306"/>
      <c r="F33" s="100">
        <v>2.8000000000000001E-2</v>
      </c>
      <c r="G33" s="100">
        <v>0.56999999999999995</v>
      </c>
    </row>
    <row r="34" spans="1:7" s="12" customFormat="1" ht="23.25" customHeight="1" x14ac:dyDescent="0.25">
      <c r="A34" s="266" t="s">
        <v>398</v>
      </c>
      <c r="B34" s="266"/>
      <c r="C34" s="196" t="s">
        <v>376</v>
      </c>
      <c r="D34" s="306" t="s">
        <v>393</v>
      </c>
      <c r="E34" s="306"/>
      <c r="F34" s="100">
        <v>6.3E-3</v>
      </c>
      <c r="G34" s="100">
        <v>3.5999999999999999E-3</v>
      </c>
    </row>
    <row r="35" spans="1:7" s="12" customFormat="1" ht="23.25" customHeight="1" x14ac:dyDescent="0.25">
      <c r="A35" s="266" t="s">
        <v>399</v>
      </c>
      <c r="B35" s="266"/>
      <c r="C35" s="196" t="s">
        <v>376</v>
      </c>
      <c r="D35" s="306" t="s">
        <v>393</v>
      </c>
      <c r="E35" s="306"/>
      <c r="F35" s="100">
        <v>2.5000000000000001E-2</v>
      </c>
      <c r="G35" s="100">
        <v>0.03</v>
      </c>
    </row>
    <row r="36" spans="1:7" s="12" customFormat="1" ht="23.25" customHeight="1" x14ac:dyDescent="0.25">
      <c r="A36" s="266" t="s">
        <v>400</v>
      </c>
      <c r="B36" s="266"/>
      <c r="C36" s="196" t="s">
        <v>376</v>
      </c>
      <c r="D36" s="306" t="s">
        <v>393</v>
      </c>
      <c r="E36" s="306"/>
      <c r="F36" s="100">
        <v>1.2999999999999999E-2</v>
      </c>
      <c r="G36" s="100">
        <v>0.7</v>
      </c>
    </row>
    <row r="37" spans="1:7" s="12" customFormat="1" ht="23.25" customHeight="1" x14ac:dyDescent="0.25">
      <c r="A37" s="266" t="s">
        <v>401</v>
      </c>
      <c r="B37" s="266"/>
      <c r="C37" s="196" t="s">
        <v>376</v>
      </c>
      <c r="D37" s="306" t="s">
        <v>393</v>
      </c>
      <c r="E37" s="306"/>
      <c r="F37" s="100">
        <v>1.4E-2</v>
      </c>
      <c r="G37" s="100">
        <v>0.22</v>
      </c>
    </row>
    <row r="38" spans="1:7" s="12" customFormat="1" ht="23.25" customHeight="1" x14ac:dyDescent="0.25">
      <c r="A38" s="266" t="s">
        <v>402</v>
      </c>
      <c r="B38" s="266"/>
      <c r="C38" s="196" t="s">
        <v>376</v>
      </c>
      <c r="D38" s="306" t="s">
        <v>393</v>
      </c>
      <c r="E38" s="306"/>
      <c r="F38" s="102" t="s">
        <v>394</v>
      </c>
      <c r="G38" s="102">
        <v>1.9E-3</v>
      </c>
    </row>
    <row r="39" spans="1:7" s="12" customFormat="1" ht="23.25" customHeight="1" x14ac:dyDescent="0.25">
      <c r="A39" s="266" t="s">
        <v>403</v>
      </c>
      <c r="B39" s="266"/>
      <c r="C39" s="196" t="s">
        <v>376</v>
      </c>
      <c r="D39" s="306" t="s">
        <v>393</v>
      </c>
      <c r="E39" s="306"/>
      <c r="F39" s="100">
        <v>5.6000000000000001E-2</v>
      </c>
      <c r="G39" s="100">
        <v>0.12</v>
      </c>
    </row>
    <row r="40" spans="1:7" s="12" customFormat="1" ht="23.25" customHeight="1" x14ac:dyDescent="0.25">
      <c r="A40" s="266" t="s">
        <v>404</v>
      </c>
      <c r="B40" s="266"/>
      <c r="C40" s="196" t="s">
        <v>376</v>
      </c>
      <c r="D40" s="306" t="s">
        <v>393</v>
      </c>
      <c r="E40" s="306"/>
      <c r="F40" s="100">
        <v>8.5000000000000006E-3</v>
      </c>
      <c r="G40" s="100">
        <v>0.05</v>
      </c>
    </row>
    <row r="41" spans="1:7" s="12" customFormat="1" ht="23.25" customHeight="1" x14ac:dyDescent="0.25">
      <c r="A41" s="266" t="s">
        <v>405</v>
      </c>
      <c r="B41" s="266"/>
      <c r="C41" s="196" t="s">
        <v>376</v>
      </c>
      <c r="D41" s="306" t="s">
        <v>393</v>
      </c>
      <c r="E41" s="306"/>
      <c r="F41" s="100" t="s">
        <v>394</v>
      </c>
      <c r="G41" s="100">
        <v>3.77</v>
      </c>
    </row>
    <row r="42" spans="1:7" s="12" customFormat="1" ht="23.25" customHeight="1" x14ac:dyDescent="0.25">
      <c r="A42" s="266" t="s">
        <v>406</v>
      </c>
      <c r="B42" s="266"/>
      <c r="C42" s="196" t="s">
        <v>376</v>
      </c>
      <c r="D42" s="306" t="s">
        <v>393</v>
      </c>
      <c r="E42" s="306"/>
      <c r="F42" s="100" t="s">
        <v>394</v>
      </c>
      <c r="G42" s="100">
        <v>0.23</v>
      </c>
    </row>
    <row r="43" spans="1:7" s="12" customFormat="1" ht="23.25" customHeight="1" x14ac:dyDescent="0.25">
      <c r="A43" s="266" t="s">
        <v>407</v>
      </c>
      <c r="B43" s="266"/>
      <c r="C43" s="196" t="s">
        <v>376</v>
      </c>
      <c r="D43" s="306" t="s">
        <v>393</v>
      </c>
      <c r="E43" s="306"/>
      <c r="F43" s="100">
        <v>0.3</v>
      </c>
      <c r="G43" s="100">
        <v>0.16</v>
      </c>
    </row>
    <row r="44" spans="1:7" s="12" customFormat="1" ht="23.25" customHeight="1" x14ac:dyDescent="0.25">
      <c r="A44" s="266" t="s">
        <v>408</v>
      </c>
      <c r="B44" s="266"/>
      <c r="C44" s="196" t="s">
        <v>376</v>
      </c>
      <c r="D44" s="306" t="s">
        <v>393</v>
      </c>
      <c r="E44" s="306"/>
      <c r="F44" s="100">
        <v>1.0999999999999999E-2</v>
      </c>
      <c r="G44" s="100">
        <v>1.1000000000000001</v>
      </c>
    </row>
    <row r="45" spans="1:7" s="12" customFormat="1" ht="23.25" customHeight="1" x14ac:dyDescent="0.25">
      <c r="A45" s="266" t="s">
        <v>409</v>
      </c>
      <c r="B45" s="266"/>
      <c r="C45" s="196" t="s">
        <v>376</v>
      </c>
      <c r="D45" s="306" t="s">
        <v>393</v>
      </c>
      <c r="E45" s="306"/>
      <c r="F45" s="100">
        <v>0.34839999999999999</v>
      </c>
      <c r="G45" s="102">
        <v>0.2</v>
      </c>
    </row>
    <row r="46" spans="1:7" x14ac:dyDescent="0.35">
      <c r="A46" s="267" t="s">
        <v>354</v>
      </c>
      <c r="B46" s="267"/>
      <c r="C46" s="267"/>
      <c r="D46" s="267"/>
      <c r="E46" s="267"/>
      <c r="F46" s="267"/>
      <c r="G46" s="267"/>
    </row>
    <row r="47" spans="1:7" x14ac:dyDescent="0.35">
      <c r="A47" s="352" t="s">
        <v>410</v>
      </c>
      <c r="B47" s="352"/>
      <c r="C47" s="352"/>
      <c r="D47" s="352"/>
      <c r="E47" s="352"/>
      <c r="F47" s="352"/>
      <c r="G47" s="352"/>
    </row>
    <row r="48" spans="1:7" x14ac:dyDescent="0.35">
      <c r="A48" s="352"/>
      <c r="B48" s="352"/>
      <c r="C48" s="352"/>
      <c r="D48" s="352"/>
      <c r="E48" s="352"/>
      <c r="F48" s="352"/>
      <c r="G48" s="352"/>
    </row>
    <row r="49" spans="1:7" x14ac:dyDescent="0.35">
      <c r="A49" s="115"/>
      <c r="B49" s="115"/>
      <c r="C49" s="115"/>
      <c r="D49" s="115"/>
      <c r="E49" s="115"/>
      <c r="F49" s="115"/>
      <c r="G49" s="115"/>
    </row>
    <row r="50" spans="1:7" x14ac:dyDescent="0.35">
      <c r="A50" s="358" t="s">
        <v>367</v>
      </c>
      <c r="B50" s="358"/>
      <c r="C50" s="358"/>
      <c r="D50" s="358"/>
      <c r="E50" s="358"/>
      <c r="F50" s="358"/>
      <c r="G50" s="358"/>
    </row>
    <row r="51" spans="1:7" x14ac:dyDescent="0.35">
      <c r="A51" s="371" t="s">
        <v>244</v>
      </c>
      <c r="B51" s="372"/>
      <c r="C51" s="375">
        <v>2</v>
      </c>
      <c r="D51" s="377" t="s">
        <v>369</v>
      </c>
      <c r="E51" s="378"/>
      <c r="F51" s="381" t="s">
        <v>362</v>
      </c>
      <c r="G51" s="381"/>
    </row>
    <row r="52" spans="1:7" x14ac:dyDescent="0.35">
      <c r="A52" s="373"/>
      <c r="B52" s="374"/>
      <c r="C52" s="376"/>
      <c r="D52" s="379"/>
      <c r="E52" s="380"/>
      <c r="F52" s="42" t="s">
        <v>221</v>
      </c>
      <c r="G52" s="42" t="s">
        <v>222</v>
      </c>
    </row>
    <row r="53" spans="1:7" ht="37" customHeight="1" x14ac:dyDescent="0.35">
      <c r="A53" s="266" t="s">
        <v>371</v>
      </c>
      <c r="B53" s="266"/>
      <c r="C53" s="421">
        <v>44978</v>
      </c>
      <c r="D53" s="273" t="s">
        <v>373</v>
      </c>
      <c r="E53" s="295"/>
      <c r="F53" s="224">
        <v>0.28999999999999998</v>
      </c>
      <c r="G53" s="224">
        <v>0.33</v>
      </c>
    </row>
    <row r="54" spans="1:7" ht="39.5" customHeight="1" x14ac:dyDescent="0.35">
      <c r="A54" s="266" t="s">
        <v>378</v>
      </c>
      <c r="B54" s="266"/>
      <c r="C54" s="110" t="s">
        <v>411</v>
      </c>
      <c r="D54" s="306" t="s">
        <v>377</v>
      </c>
      <c r="E54" s="273"/>
      <c r="F54" s="224">
        <v>3.5000000000000001E-3</v>
      </c>
      <c r="G54" s="224">
        <v>2.3E-3</v>
      </c>
    </row>
    <row r="55" spans="1:7" ht="39" customHeight="1" x14ac:dyDescent="0.35">
      <c r="A55" s="266" t="s">
        <v>378</v>
      </c>
      <c r="B55" s="266"/>
      <c r="C55" s="110" t="s">
        <v>411</v>
      </c>
      <c r="D55" s="306" t="s">
        <v>377</v>
      </c>
      <c r="E55" s="273"/>
      <c r="F55" s="224">
        <v>2.3999999999999998E-3</v>
      </c>
      <c r="G55" s="224">
        <v>2.3999999999999998E-3</v>
      </c>
    </row>
    <row r="56" spans="1:7" ht="39.5" customHeight="1" x14ac:dyDescent="0.35">
      <c r="A56" s="266" t="s">
        <v>378</v>
      </c>
      <c r="B56" s="266"/>
      <c r="C56" s="110" t="s">
        <v>411</v>
      </c>
      <c r="D56" s="306" t="s">
        <v>377</v>
      </c>
      <c r="E56" s="273"/>
      <c r="F56" s="224">
        <v>2.3999999999999998E-3</v>
      </c>
      <c r="G56" s="224">
        <v>2.8999999999999998E-3</v>
      </c>
    </row>
    <row r="57" spans="1:7" ht="29.5" customHeight="1" x14ac:dyDescent="0.35">
      <c r="A57" s="266" t="s">
        <v>379</v>
      </c>
      <c r="B57" s="266"/>
      <c r="C57" s="196" t="s">
        <v>376</v>
      </c>
      <c r="D57" s="306" t="s">
        <v>380</v>
      </c>
      <c r="E57" s="273"/>
      <c r="F57" s="224">
        <v>0.37</v>
      </c>
      <c r="G57" s="224">
        <v>9.5000000000000001E-2</v>
      </c>
    </row>
    <row r="58" spans="1:7" x14ac:dyDescent="0.35">
      <c r="A58" s="266" t="s">
        <v>381</v>
      </c>
      <c r="B58" s="266"/>
      <c r="C58" s="196" t="s">
        <v>376</v>
      </c>
      <c r="D58" s="306" t="s">
        <v>382</v>
      </c>
      <c r="E58" s="306"/>
      <c r="F58" s="223">
        <v>6.0000000000000001E-3</v>
      </c>
      <c r="G58" s="223">
        <v>6.0000000000000001E-3</v>
      </c>
    </row>
    <row r="59" spans="1:7" x14ac:dyDescent="0.35">
      <c r="A59" s="266" t="s">
        <v>383</v>
      </c>
      <c r="B59" s="266"/>
      <c r="C59" s="196" t="s">
        <v>376</v>
      </c>
      <c r="D59" s="306" t="s">
        <v>384</v>
      </c>
      <c r="E59" s="306"/>
      <c r="F59" s="100">
        <v>2.5000000000000001E-4</v>
      </c>
      <c r="G59" s="100">
        <v>2.7E-4</v>
      </c>
    </row>
    <row r="60" spans="1:7" ht="29.15" customHeight="1" x14ac:dyDescent="0.35">
      <c r="A60" s="266" t="s">
        <v>385</v>
      </c>
      <c r="B60" s="266"/>
      <c r="C60" s="196" t="s">
        <v>376</v>
      </c>
      <c r="D60" s="306" t="s">
        <v>386</v>
      </c>
      <c r="E60" s="306"/>
      <c r="F60" s="101">
        <v>2.5000000000000001E-4</v>
      </c>
      <c r="G60" s="102">
        <v>2.7E-4</v>
      </c>
    </row>
    <row r="61" spans="1:7" ht="14.15" customHeight="1" x14ac:dyDescent="0.35">
      <c r="A61" s="266" t="s">
        <v>387</v>
      </c>
      <c r="B61" s="266"/>
      <c r="C61" s="196" t="s">
        <v>376</v>
      </c>
      <c r="D61" s="306" t="s">
        <v>386</v>
      </c>
      <c r="E61" s="306"/>
      <c r="F61" s="100">
        <v>1.2E-5</v>
      </c>
      <c r="G61" s="100">
        <v>1.2999999999999999E-5</v>
      </c>
    </row>
    <row r="62" spans="1:7" x14ac:dyDescent="0.35">
      <c r="A62" s="266" t="s">
        <v>388</v>
      </c>
      <c r="B62" s="266"/>
      <c r="C62" s="196" t="s">
        <v>376</v>
      </c>
      <c r="D62" s="306" t="s">
        <v>386</v>
      </c>
      <c r="E62" s="306"/>
      <c r="F62" s="100">
        <v>6.6E-4</v>
      </c>
      <c r="G62" s="100">
        <v>6.9999999999999999E-4</v>
      </c>
    </row>
    <row r="63" spans="1:7" ht="26.5" customHeight="1" x14ac:dyDescent="0.35">
      <c r="A63" s="266" t="s">
        <v>389</v>
      </c>
      <c r="B63" s="266"/>
      <c r="C63" s="196" t="s">
        <v>376</v>
      </c>
      <c r="D63" s="306" t="s">
        <v>386</v>
      </c>
      <c r="E63" s="306"/>
      <c r="F63" s="100">
        <v>6.4000000000000003E-3</v>
      </c>
      <c r="G63" s="100">
        <v>6.1999999999999998E-3</v>
      </c>
    </row>
    <row r="64" spans="1:7" ht="29.15" customHeight="1" x14ac:dyDescent="0.35">
      <c r="A64" s="266" t="s">
        <v>390</v>
      </c>
      <c r="B64" s="266"/>
      <c r="C64" s="196" t="s">
        <v>376</v>
      </c>
      <c r="D64" s="306" t="s">
        <v>386</v>
      </c>
      <c r="E64" s="306"/>
      <c r="F64" s="100">
        <v>6.7000000000000002E-3</v>
      </c>
      <c r="G64" s="100">
        <v>6.4999999999999997E-3</v>
      </c>
    </row>
    <row r="65" spans="1:7" ht="29.15" customHeight="1" x14ac:dyDescent="0.35">
      <c r="A65" s="266" t="s">
        <v>391</v>
      </c>
      <c r="B65" s="266"/>
      <c r="C65" s="196" t="s">
        <v>376</v>
      </c>
      <c r="D65" s="306" t="s">
        <v>386</v>
      </c>
      <c r="E65" s="306"/>
      <c r="F65" s="100">
        <v>1.1000000000000001E-3</v>
      </c>
      <c r="G65" s="100">
        <v>1.1000000000000001E-3</v>
      </c>
    </row>
    <row r="66" spans="1:7" x14ac:dyDescent="0.35">
      <c r="A66" s="267" t="s">
        <v>354</v>
      </c>
      <c r="B66" s="267"/>
      <c r="C66" s="267"/>
      <c r="D66" s="267"/>
      <c r="E66" s="267"/>
      <c r="F66" s="267"/>
      <c r="G66" s="267"/>
    </row>
    <row r="67" spans="1:7" x14ac:dyDescent="0.35">
      <c r="A67" s="352" t="s">
        <v>412</v>
      </c>
      <c r="B67" s="352"/>
      <c r="C67" s="352"/>
      <c r="D67" s="352"/>
      <c r="E67" s="352"/>
      <c r="F67" s="352"/>
      <c r="G67" s="352"/>
    </row>
    <row r="68" spans="1:7" x14ac:dyDescent="0.35">
      <c r="A68" s="352"/>
      <c r="B68" s="352"/>
      <c r="C68" s="352"/>
      <c r="D68" s="352"/>
      <c r="E68" s="352"/>
      <c r="F68" s="352"/>
      <c r="G68" s="352"/>
    </row>
    <row r="69" spans="1:7" x14ac:dyDescent="0.35">
      <c r="A69" s="115"/>
      <c r="B69" s="115"/>
      <c r="C69" s="115"/>
      <c r="D69" s="115"/>
      <c r="E69" s="115"/>
      <c r="F69" s="115"/>
      <c r="G69" s="115"/>
    </row>
    <row r="70" spans="1:7" x14ac:dyDescent="0.35">
      <c r="A70" s="115"/>
      <c r="B70" s="115"/>
      <c r="C70" s="115"/>
      <c r="D70" s="115"/>
      <c r="E70" s="115"/>
      <c r="F70" s="115"/>
      <c r="G70" s="115"/>
    </row>
    <row r="71" spans="1:7" x14ac:dyDescent="0.35">
      <c r="A71" s="84"/>
      <c r="B71" s="84"/>
      <c r="C71" s="84" t="s">
        <v>21</v>
      </c>
      <c r="D71" s="84"/>
      <c r="E71" s="84"/>
      <c r="F71" s="84"/>
      <c r="G71" s="84" t="s">
        <v>22</v>
      </c>
    </row>
  </sheetData>
  <mergeCells count="112">
    <mergeCell ref="A54:B54"/>
    <mergeCell ref="D54:E54"/>
    <mergeCell ref="A14:B14"/>
    <mergeCell ref="D14:E14"/>
    <mergeCell ref="A15:B15"/>
    <mergeCell ref="D15:E15"/>
    <mergeCell ref="A24:B24"/>
    <mergeCell ref="A25:B25"/>
    <mergeCell ref="A26:B26"/>
    <mergeCell ref="A16:B16"/>
    <mergeCell ref="A17:B17"/>
    <mergeCell ref="A20:B20"/>
    <mergeCell ref="A19:B19"/>
    <mergeCell ref="A18:B18"/>
    <mergeCell ref="A21:B21"/>
    <mergeCell ref="A22:B22"/>
    <mergeCell ref="A23:B23"/>
    <mergeCell ref="D17:E17"/>
    <mergeCell ref="D20:E20"/>
    <mergeCell ref="D24:E24"/>
    <mergeCell ref="D25:E25"/>
    <mergeCell ref="D19:E19"/>
    <mergeCell ref="D18:E18"/>
    <mergeCell ref="D21:E21"/>
    <mergeCell ref="D22:E22"/>
    <mergeCell ref="D23:E23"/>
    <mergeCell ref="J6:M9"/>
    <mergeCell ref="J10:M12"/>
    <mergeCell ref="A9:G9"/>
    <mergeCell ref="A6:G7"/>
    <mergeCell ref="A12:B12"/>
    <mergeCell ref="A13:B13"/>
    <mergeCell ref="D12:E12"/>
    <mergeCell ref="D13:E13"/>
    <mergeCell ref="A10:B11"/>
    <mergeCell ref="F10:G10"/>
    <mergeCell ref="D10:E11"/>
    <mergeCell ref="C10:C11"/>
    <mergeCell ref="A47:G48"/>
    <mergeCell ref="A33:B33"/>
    <mergeCell ref="A34:B34"/>
    <mergeCell ref="A30:B30"/>
    <mergeCell ref="A31:B31"/>
    <mergeCell ref="A45:B45"/>
    <mergeCell ref="A35:B35"/>
    <mergeCell ref="A36:B36"/>
    <mergeCell ref="A37:B37"/>
    <mergeCell ref="A38:B38"/>
    <mergeCell ref="A39:B39"/>
    <mergeCell ref="A40:B40"/>
    <mergeCell ref="D45:E45"/>
    <mergeCell ref="D37:E37"/>
    <mergeCell ref="D38:E38"/>
    <mergeCell ref="D44:E44"/>
    <mergeCell ref="A46:G46"/>
    <mergeCell ref="A27:B27"/>
    <mergeCell ref="A28:B28"/>
    <mergeCell ref="A29:B29"/>
    <mergeCell ref="D42:E42"/>
    <mergeCell ref="D43:E43"/>
    <mergeCell ref="A41:B41"/>
    <mergeCell ref="A42:B42"/>
    <mergeCell ref="A43:B43"/>
    <mergeCell ref="A44:B44"/>
    <mergeCell ref="A32:B32"/>
    <mergeCell ref="D40:E40"/>
    <mergeCell ref="A5:G5"/>
    <mergeCell ref="A50:G50"/>
    <mergeCell ref="A51:B52"/>
    <mergeCell ref="C51:C52"/>
    <mergeCell ref="D51:E52"/>
    <mergeCell ref="F51:G51"/>
    <mergeCell ref="A53:B53"/>
    <mergeCell ref="D53:E53"/>
    <mergeCell ref="A55:B55"/>
    <mergeCell ref="D55:E55"/>
    <mergeCell ref="D26:E26"/>
    <mergeCell ref="D35:E35"/>
    <mergeCell ref="D41:E41"/>
    <mergeCell ref="D27:E27"/>
    <mergeCell ref="D28:E28"/>
    <mergeCell ref="D29:E29"/>
    <mergeCell ref="D30:E30"/>
    <mergeCell ref="D31:E31"/>
    <mergeCell ref="D32:E32"/>
    <mergeCell ref="D39:E39"/>
    <mergeCell ref="D33:E33"/>
    <mergeCell ref="D34:E34"/>
    <mergeCell ref="D36:E36"/>
    <mergeCell ref="D16:E16"/>
    <mergeCell ref="A56:B56"/>
    <mergeCell ref="D56:E56"/>
    <mergeCell ref="A57:B57"/>
    <mergeCell ref="D57:E57"/>
    <mergeCell ref="A58:B58"/>
    <mergeCell ref="D58:E58"/>
    <mergeCell ref="A59:B59"/>
    <mergeCell ref="D59:E59"/>
    <mergeCell ref="A60:B60"/>
    <mergeCell ref="D60:E60"/>
    <mergeCell ref="A66:G66"/>
    <mergeCell ref="A67:G68"/>
    <mergeCell ref="A61:B61"/>
    <mergeCell ref="D61:E61"/>
    <mergeCell ref="A62:B62"/>
    <mergeCell ref="D62:E62"/>
    <mergeCell ref="A63:B63"/>
    <mergeCell ref="D63:E63"/>
    <mergeCell ref="A64:B64"/>
    <mergeCell ref="D64:E64"/>
    <mergeCell ref="A65:B65"/>
    <mergeCell ref="D65:E65"/>
  </mergeCells>
  <pageMargins left="0.70866141732283472" right="0.70866141732283472" top="0.74803149606299213" bottom="0.74803149606299213" header="0.31496062992125984" footer="0.31496062992125984"/>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2"/>
  <sheetViews>
    <sheetView tabSelected="1" workbookViewId="0">
      <selection activeCell="E53" sqref="E53"/>
    </sheetView>
  </sheetViews>
  <sheetFormatPr defaultColWidth="9.453125" defaultRowHeight="15.5" x14ac:dyDescent="0.35"/>
  <cols>
    <col min="1" max="1" width="21.453125" style="2" customWidth="1"/>
    <col min="2" max="2" width="13.54296875" style="2" customWidth="1"/>
    <col min="3" max="3" width="16.453125" style="2" customWidth="1"/>
    <col min="4" max="12" width="9.453125" style="2"/>
    <col min="13" max="13" width="10.453125" style="2" customWidth="1"/>
    <col min="14" max="16384" width="9.453125" style="2"/>
  </cols>
  <sheetData>
    <row r="1" spans="1:16" x14ac:dyDescent="0.35">
      <c r="A1" s="84" t="str">
        <f>+'Cover Page'!$B$29</f>
        <v>Annual Performance Report 2022</v>
      </c>
      <c r="B1" s="84"/>
      <c r="C1" s="84"/>
      <c r="D1" s="84"/>
      <c r="E1" s="84"/>
      <c r="F1" s="84"/>
      <c r="G1" s="84" t="str">
        <f>+'Cover Page'!$B$33</f>
        <v>Ferrybridge 2</v>
      </c>
      <c r="H1" s="84"/>
      <c r="I1" s="84"/>
      <c r="J1" s="84"/>
      <c r="K1" s="84"/>
      <c r="L1" s="84"/>
      <c r="M1" s="84"/>
      <c r="N1" s="84"/>
      <c r="O1" s="84"/>
      <c r="P1" s="84"/>
    </row>
    <row r="3" spans="1:16" x14ac:dyDescent="0.35">
      <c r="A3" s="1" t="s">
        <v>413</v>
      </c>
      <c r="B3" s="84"/>
      <c r="C3" s="84"/>
      <c r="D3" s="84"/>
      <c r="E3" s="84"/>
      <c r="F3" s="84"/>
      <c r="G3" s="84"/>
      <c r="H3" s="84"/>
      <c r="I3" s="84"/>
      <c r="J3" s="84"/>
      <c r="K3" s="84"/>
      <c r="L3" s="84"/>
      <c r="M3" s="84"/>
      <c r="N3" s="84"/>
      <c r="O3" s="84"/>
      <c r="P3" s="84"/>
    </row>
    <row r="4" spans="1:16" x14ac:dyDescent="0.35">
      <c r="A4" s="1"/>
      <c r="B4" s="84"/>
      <c r="C4" s="84"/>
      <c r="D4" s="84"/>
      <c r="E4" s="84"/>
      <c r="F4" s="84"/>
      <c r="G4" s="84"/>
      <c r="H4" s="84"/>
      <c r="I4" s="84"/>
      <c r="J4" s="84"/>
      <c r="K4" s="84"/>
      <c r="L4" s="84"/>
      <c r="M4" s="84"/>
      <c r="N4" s="84"/>
      <c r="O4" s="84"/>
      <c r="P4" s="68" t="s">
        <v>3</v>
      </c>
    </row>
    <row r="5" spans="1:16" s="3" customFormat="1" ht="21.75" customHeight="1" x14ac:dyDescent="0.35">
      <c r="A5" s="44" t="s">
        <v>364</v>
      </c>
      <c r="B5" s="45"/>
      <c r="C5" s="45"/>
      <c r="D5" s="45"/>
      <c r="E5" s="45"/>
      <c r="F5" s="45"/>
      <c r="G5" s="45"/>
      <c r="H5" s="119"/>
      <c r="I5" s="64"/>
      <c r="J5" s="64"/>
      <c r="K5" s="64"/>
      <c r="L5" s="64"/>
      <c r="M5" s="64"/>
      <c r="P5" s="69" t="s">
        <v>414</v>
      </c>
    </row>
    <row r="6" spans="1:16" s="3" customFormat="1" ht="15.75" customHeight="1" x14ac:dyDescent="0.3">
      <c r="A6" s="240" t="s">
        <v>520</v>
      </c>
      <c r="B6" s="241"/>
      <c r="C6" s="241"/>
      <c r="D6" s="241"/>
      <c r="E6" s="241"/>
      <c r="F6" s="241"/>
      <c r="G6" s="241"/>
      <c r="H6" s="150"/>
      <c r="I6" s="149"/>
      <c r="J6" s="149"/>
      <c r="K6" s="149"/>
      <c r="L6" s="149"/>
      <c r="M6" s="149"/>
      <c r="P6" s="3" t="s">
        <v>415</v>
      </c>
    </row>
    <row r="7" spans="1:16" s="3" customFormat="1" ht="36" customHeight="1" x14ac:dyDescent="0.3">
      <c r="A7" s="246"/>
      <c r="B7" s="247"/>
      <c r="C7" s="247"/>
      <c r="D7" s="247"/>
      <c r="E7" s="247"/>
      <c r="F7" s="247"/>
      <c r="G7" s="247"/>
      <c r="H7" s="150"/>
      <c r="I7" s="149"/>
      <c r="J7" s="149"/>
      <c r="K7" s="149"/>
      <c r="L7" s="149"/>
      <c r="M7" s="149"/>
    </row>
    <row r="8" spans="1:16" s="3" customFormat="1" ht="14" x14ac:dyDescent="0.3"/>
    <row r="9" spans="1:16" s="52" customFormat="1" ht="23.5" customHeight="1" x14ac:dyDescent="0.35">
      <c r="A9" s="385" t="s">
        <v>416</v>
      </c>
      <c r="B9" s="386"/>
      <c r="C9" s="386"/>
      <c r="D9" s="386"/>
      <c r="E9" s="386"/>
      <c r="F9" s="386"/>
      <c r="G9" s="386"/>
      <c r="H9" s="125"/>
      <c r="I9" s="122"/>
      <c r="J9" s="122"/>
      <c r="K9" s="122"/>
      <c r="L9" s="122"/>
      <c r="M9" s="122"/>
    </row>
    <row r="10" spans="1:16" s="52" customFormat="1" ht="16.5" customHeight="1" x14ac:dyDescent="0.35">
      <c r="A10" s="394" t="s">
        <v>244</v>
      </c>
      <c r="B10" s="375" t="s">
        <v>417</v>
      </c>
      <c r="C10" s="309" t="s">
        <v>369</v>
      </c>
      <c r="D10" s="387" t="s">
        <v>221</v>
      </c>
      <c r="E10" s="388"/>
      <c r="F10" s="387" t="s">
        <v>222</v>
      </c>
      <c r="G10" s="389"/>
      <c r="H10" s="379"/>
      <c r="I10" s="380"/>
      <c r="J10" s="380"/>
      <c r="K10" s="380"/>
      <c r="L10" s="380"/>
      <c r="M10" s="380"/>
    </row>
    <row r="11" spans="1:16" s="12" customFormat="1" ht="17.25" customHeight="1" x14ac:dyDescent="0.25">
      <c r="A11" s="394"/>
      <c r="B11" s="395"/>
      <c r="C11" s="309"/>
      <c r="D11" s="42" t="s">
        <v>361</v>
      </c>
      <c r="E11" s="53" t="s">
        <v>418</v>
      </c>
      <c r="F11" s="42" t="s">
        <v>361</v>
      </c>
      <c r="G11" s="120" t="s">
        <v>418</v>
      </c>
      <c r="H11" s="116"/>
      <c r="I11" s="124"/>
      <c r="J11" s="123"/>
      <c r="K11" s="124"/>
      <c r="L11" s="123"/>
      <c r="M11" s="124"/>
      <c r="N11" s="156"/>
      <c r="O11" s="156"/>
      <c r="P11" s="156"/>
    </row>
    <row r="12" spans="1:16" s="12" customFormat="1" ht="23.25" customHeight="1" x14ac:dyDescent="0.25">
      <c r="A12" s="266" t="s">
        <v>250</v>
      </c>
      <c r="B12" s="99" t="s">
        <v>419</v>
      </c>
      <c r="C12" s="99" t="s">
        <v>420</v>
      </c>
      <c r="D12" s="105">
        <f>NOx!O19</f>
        <v>221</v>
      </c>
      <c r="E12" s="105">
        <f>NOx!N19</f>
        <v>168.93333333333334</v>
      </c>
      <c r="F12" s="105">
        <f>NOx!O34</f>
        <v>178</v>
      </c>
      <c r="G12" s="121">
        <f>NOx!N34</f>
        <v>171.17166666666665</v>
      </c>
      <c r="H12" s="140"/>
      <c r="I12" s="197"/>
      <c r="J12" s="197"/>
      <c r="K12" s="197"/>
      <c r="L12" s="197"/>
      <c r="M12" s="197"/>
      <c r="N12" s="156"/>
      <c r="O12" s="156"/>
      <c r="P12" s="156"/>
    </row>
    <row r="13" spans="1:16" s="12" customFormat="1" ht="23.25" customHeight="1" x14ac:dyDescent="0.25">
      <c r="A13" s="266"/>
      <c r="B13" s="99" t="s">
        <v>421</v>
      </c>
      <c r="C13" s="99" t="s">
        <v>422</v>
      </c>
      <c r="D13" s="105">
        <f>NOx!M19</f>
        <v>246</v>
      </c>
      <c r="E13" s="105">
        <f>NOx!L19</f>
        <v>169.5</v>
      </c>
      <c r="F13" s="105">
        <f>NOx!M34</f>
        <v>317</v>
      </c>
      <c r="G13" s="121">
        <f>NOx!L34</f>
        <v>171.75</v>
      </c>
      <c r="H13" s="140"/>
      <c r="I13" s="197"/>
      <c r="J13" s="197"/>
      <c r="K13" s="197"/>
      <c r="L13" s="197"/>
      <c r="M13" s="197"/>
      <c r="N13" s="156"/>
      <c r="O13" s="156"/>
      <c r="P13" s="156"/>
    </row>
    <row r="14" spans="1:16" s="12" customFormat="1" ht="23.25" customHeight="1" x14ac:dyDescent="0.25">
      <c r="A14" s="390" t="s">
        <v>249</v>
      </c>
      <c r="B14" s="103" t="s">
        <v>419</v>
      </c>
      <c r="C14" s="99" t="s">
        <v>423</v>
      </c>
      <c r="D14" s="105">
        <f>Particulates!O19</f>
        <v>6</v>
      </c>
      <c r="E14" s="105">
        <f>Particulates!N19</f>
        <v>2.0050000000000003</v>
      </c>
      <c r="F14" s="105">
        <f>Particulates!O34</f>
        <v>7</v>
      </c>
      <c r="G14" s="121">
        <f>Particulates!N34</f>
        <v>1.1791666666666665</v>
      </c>
      <c r="H14" s="140"/>
      <c r="I14" s="197"/>
      <c r="J14" s="197"/>
      <c r="K14" s="197"/>
      <c r="L14" s="197"/>
      <c r="M14" s="197"/>
      <c r="N14" s="156"/>
      <c r="O14" s="156"/>
      <c r="P14" s="156"/>
    </row>
    <row r="15" spans="1:16" s="12" customFormat="1" ht="23.25" customHeight="1" x14ac:dyDescent="0.25">
      <c r="A15" s="391"/>
      <c r="B15" s="99" t="s">
        <v>421</v>
      </c>
      <c r="C15" s="99" t="s">
        <v>424</v>
      </c>
      <c r="D15" s="105">
        <f>Particulates!M19</f>
        <v>16</v>
      </c>
      <c r="E15" s="105">
        <f>Particulates!L19</f>
        <v>2</v>
      </c>
      <c r="F15" s="105">
        <f>Particulates!M34</f>
        <v>66</v>
      </c>
      <c r="G15" s="121">
        <f>Particulates!L34</f>
        <v>1</v>
      </c>
      <c r="H15" s="140"/>
      <c r="I15" s="197"/>
      <c r="J15" s="197"/>
      <c r="K15" s="197"/>
      <c r="L15" s="197"/>
      <c r="M15" s="197"/>
      <c r="N15" s="156"/>
      <c r="O15" s="156"/>
      <c r="P15" s="156"/>
    </row>
    <row r="16" spans="1:16" s="12" customFormat="1" ht="23.25" customHeight="1" x14ac:dyDescent="0.25">
      <c r="A16" s="390" t="s">
        <v>425</v>
      </c>
      <c r="B16" s="99" t="s">
        <v>419</v>
      </c>
      <c r="C16" s="99" t="s">
        <v>426</v>
      </c>
      <c r="D16" s="105">
        <f>TOC!O19</f>
        <v>0</v>
      </c>
      <c r="E16" s="105">
        <f>TOC!N19</f>
        <v>0.24249999999999997</v>
      </c>
      <c r="F16" s="105">
        <f>TOC!O34</f>
        <v>2</v>
      </c>
      <c r="G16" s="121">
        <f>TOC!N34</f>
        <v>0.40833333333333338</v>
      </c>
      <c r="H16" s="140"/>
      <c r="I16" s="197"/>
      <c r="J16" s="197"/>
      <c r="K16" s="197"/>
      <c r="L16" s="197"/>
      <c r="M16" s="197"/>
      <c r="N16" s="156"/>
      <c r="O16" s="156"/>
      <c r="P16" s="156"/>
    </row>
    <row r="17" spans="1:14" s="12" customFormat="1" ht="23.25" customHeight="1" x14ac:dyDescent="0.25">
      <c r="A17" s="391"/>
      <c r="B17" s="99" t="s">
        <v>421</v>
      </c>
      <c r="C17" s="99" t="s">
        <v>427</v>
      </c>
      <c r="D17" s="105">
        <f>TOC!M19</f>
        <v>6</v>
      </c>
      <c r="E17" s="105">
        <f>TOC!L19</f>
        <v>0</v>
      </c>
      <c r="F17" s="105">
        <f>TOC!M34</f>
        <v>5</v>
      </c>
      <c r="G17" s="121">
        <f>TOC!L34</f>
        <v>8.3333333333333329E-2</v>
      </c>
      <c r="H17" s="140"/>
      <c r="I17" s="197"/>
      <c r="J17" s="197"/>
      <c r="K17" s="197"/>
      <c r="L17" s="197"/>
      <c r="M17" s="197"/>
      <c r="N17" s="156"/>
    </row>
    <row r="18" spans="1:14" s="12" customFormat="1" ht="23.25" customHeight="1" x14ac:dyDescent="0.25">
      <c r="A18" s="390" t="s">
        <v>428</v>
      </c>
      <c r="B18" s="99" t="s">
        <v>419</v>
      </c>
      <c r="C18" s="99" t="s">
        <v>426</v>
      </c>
      <c r="D18" s="105">
        <f>HCl!O19</f>
        <v>9</v>
      </c>
      <c r="E18" s="105">
        <f>HCl!N19</f>
        <v>3.8283333333333331</v>
      </c>
      <c r="F18" s="105">
        <f>HCl!O34</f>
        <v>9</v>
      </c>
      <c r="G18" s="121">
        <f>HCl!N34</f>
        <v>4.8758333333333335</v>
      </c>
      <c r="H18" s="140"/>
      <c r="I18" s="197"/>
      <c r="J18" s="197"/>
      <c r="K18" s="197"/>
      <c r="L18" s="197"/>
      <c r="M18" s="197"/>
      <c r="N18" s="156"/>
    </row>
    <row r="19" spans="1:14" s="12" customFormat="1" ht="23.25" customHeight="1" x14ac:dyDescent="0.25">
      <c r="A19" s="391"/>
      <c r="B19" s="99" t="s">
        <v>421</v>
      </c>
      <c r="C19" s="99" t="s">
        <v>429</v>
      </c>
      <c r="D19" s="105">
        <f>HCl!M19</f>
        <v>18</v>
      </c>
      <c r="E19" s="105">
        <f>HCl!L19</f>
        <v>3.6666666666666665</v>
      </c>
      <c r="F19" s="105">
        <f>HCl!M34</f>
        <v>26</v>
      </c>
      <c r="G19" s="121">
        <f>HCl!L34</f>
        <v>4.916666666666667</v>
      </c>
      <c r="H19" s="140"/>
      <c r="I19" s="197"/>
      <c r="J19" s="197"/>
      <c r="K19" s="197"/>
      <c r="L19" s="197"/>
      <c r="M19" s="197"/>
      <c r="N19" s="156"/>
    </row>
    <row r="20" spans="1:14" s="12" customFormat="1" ht="23.25" customHeight="1" x14ac:dyDescent="0.25">
      <c r="A20" s="390" t="s">
        <v>251</v>
      </c>
      <c r="B20" s="99" t="s">
        <v>419</v>
      </c>
      <c r="C20" s="99" t="s">
        <v>430</v>
      </c>
      <c r="D20" s="105">
        <f>'SO2'!O19</f>
        <v>13</v>
      </c>
      <c r="E20" s="105">
        <f>'SO2'!N19</f>
        <v>0.42833333333333329</v>
      </c>
      <c r="F20" s="105">
        <f>'SO2'!O34</f>
        <v>7</v>
      </c>
      <c r="G20" s="121">
        <f>'SO2'!N34</f>
        <v>0.66166666666666674</v>
      </c>
      <c r="H20" s="140"/>
      <c r="I20" s="197"/>
      <c r="J20" s="197"/>
      <c r="K20" s="197"/>
      <c r="L20" s="197"/>
      <c r="M20" s="197"/>
      <c r="N20" s="156"/>
    </row>
    <row r="21" spans="1:14" s="12" customFormat="1" ht="23.25" customHeight="1" x14ac:dyDescent="0.25">
      <c r="A21" s="391"/>
      <c r="B21" s="99" t="s">
        <v>421</v>
      </c>
      <c r="C21" s="99" t="s">
        <v>420</v>
      </c>
      <c r="D21" s="105">
        <f>'SO2'!M19</f>
        <v>59</v>
      </c>
      <c r="E21" s="105">
        <f>'SO2'!L19</f>
        <v>0.33333333333333331</v>
      </c>
      <c r="F21" s="105">
        <f>'SO2'!M34</f>
        <v>46</v>
      </c>
      <c r="G21" s="121">
        <f>'SO2'!L34</f>
        <v>0.66666666666666663</v>
      </c>
      <c r="H21" s="140"/>
      <c r="I21" s="197"/>
      <c r="J21" s="197"/>
      <c r="K21" s="197"/>
      <c r="L21" s="197"/>
      <c r="M21" s="197"/>
      <c r="N21" s="156"/>
    </row>
    <row r="22" spans="1:14" s="12" customFormat="1" ht="23.25" customHeight="1" x14ac:dyDescent="0.25">
      <c r="A22" s="390" t="s">
        <v>431</v>
      </c>
      <c r="B22" s="99" t="s">
        <v>419</v>
      </c>
      <c r="C22" s="99" t="s">
        <v>430</v>
      </c>
      <c r="D22" s="105">
        <f>'CO 95% 10 min'!Q19</f>
        <v>6</v>
      </c>
      <c r="E22" s="105">
        <f>'CO 95% 10 min'!P19</f>
        <v>1.7391666666666665</v>
      </c>
      <c r="F22" s="105">
        <f>'CO 95% 10 min'!Q34</f>
        <v>7</v>
      </c>
      <c r="G22" s="121">
        <f>'CO 95% 10 min'!P34</f>
        <v>2.9533333333333331</v>
      </c>
      <c r="H22" s="140"/>
      <c r="I22" s="197"/>
      <c r="J22" s="197"/>
      <c r="K22" s="197"/>
      <c r="L22" s="197"/>
      <c r="M22" s="197"/>
      <c r="N22" s="156"/>
    </row>
    <row r="23" spans="1:14" s="12" customFormat="1" ht="23.25" customHeight="1" x14ac:dyDescent="0.25">
      <c r="A23" s="391"/>
      <c r="B23" s="104" t="s">
        <v>432</v>
      </c>
      <c r="C23" s="104" t="s">
        <v>433</v>
      </c>
      <c r="D23" s="105">
        <f>'CO 95% 10 min'!M19</f>
        <v>14</v>
      </c>
      <c r="E23" s="105">
        <f>'CO 95% 10 min'!N19</f>
        <v>1.6666666666666667</v>
      </c>
      <c r="F23" s="105">
        <f>'CO 95% 10 min'!M34</f>
        <v>16</v>
      </c>
      <c r="G23" s="121">
        <f>'CO 95% 10 min'!N34</f>
        <v>2.75</v>
      </c>
      <c r="H23" s="140"/>
      <c r="I23" s="197"/>
      <c r="J23" s="197"/>
      <c r="K23" s="197"/>
      <c r="L23" s="197"/>
      <c r="M23" s="197"/>
      <c r="N23" s="156"/>
    </row>
    <row r="24" spans="1:14" s="12" customFormat="1" ht="23.25" customHeight="1" x14ac:dyDescent="0.25">
      <c r="A24" s="114" t="s">
        <v>434</v>
      </c>
      <c r="B24" s="99" t="s">
        <v>419</v>
      </c>
      <c r="C24" s="99" t="s">
        <v>435</v>
      </c>
      <c r="D24" s="105">
        <f>'NH3'!M19</f>
        <v>13</v>
      </c>
      <c r="E24" s="105">
        <f>'NH3'!L19</f>
        <v>8.3333333333333329E-2</v>
      </c>
      <c r="F24" s="105">
        <f>'NH3'!M34</f>
        <v>19</v>
      </c>
      <c r="G24" s="105">
        <f>'NH3'!L34</f>
        <v>0.16666666666666666</v>
      </c>
      <c r="H24" s="140"/>
      <c r="I24" s="197"/>
      <c r="J24" s="197"/>
      <c r="K24" s="197"/>
      <c r="L24" s="197"/>
      <c r="M24" s="197"/>
      <c r="N24" s="156"/>
    </row>
    <row r="25" spans="1:14" x14ac:dyDescent="0.35">
      <c r="A25" s="392"/>
      <c r="B25" s="392"/>
      <c r="C25" s="392"/>
      <c r="D25" s="392"/>
      <c r="E25" s="392"/>
      <c r="F25" s="392"/>
      <c r="G25" s="392"/>
      <c r="H25" s="392"/>
      <c r="I25" s="392"/>
      <c r="J25" s="392"/>
      <c r="K25" s="392"/>
      <c r="L25" s="392"/>
      <c r="M25" s="392"/>
      <c r="N25" s="84"/>
    </row>
    <row r="26" spans="1:14" x14ac:dyDescent="0.35">
      <c r="A26" s="267" t="s">
        <v>354</v>
      </c>
      <c r="B26" s="267"/>
      <c r="C26" s="267"/>
      <c r="D26" s="267"/>
      <c r="E26" s="267"/>
      <c r="F26" s="267"/>
      <c r="G26" s="267"/>
      <c r="H26" s="141"/>
      <c r="I26" s="141"/>
      <c r="J26" s="141"/>
      <c r="K26" s="141"/>
      <c r="L26" s="141"/>
      <c r="M26" s="141"/>
      <c r="N26" s="84"/>
    </row>
    <row r="27" spans="1:14" x14ac:dyDescent="0.35">
      <c r="A27" s="393"/>
      <c r="B27" s="393"/>
      <c r="C27" s="393"/>
      <c r="D27" s="393"/>
      <c r="E27" s="393"/>
      <c r="F27" s="393"/>
      <c r="G27" s="393"/>
      <c r="H27" s="115"/>
      <c r="I27" s="115"/>
      <c r="J27" s="115"/>
      <c r="K27" s="115"/>
      <c r="L27" s="115"/>
      <c r="M27" s="115"/>
      <c r="N27" s="84"/>
    </row>
    <row r="49" spans="3:7" x14ac:dyDescent="0.35">
      <c r="C49" s="84" t="s">
        <v>21</v>
      </c>
      <c r="D49" s="84"/>
      <c r="E49" s="84"/>
      <c r="F49" s="84"/>
      <c r="G49" s="84" t="s">
        <v>22</v>
      </c>
    </row>
    <row r="51" spans="3:7" x14ac:dyDescent="0.35">
      <c r="C51" s="84">
        <v>2</v>
      </c>
      <c r="D51" s="84"/>
      <c r="E51" s="84"/>
      <c r="F51" s="84"/>
      <c r="G51" s="84"/>
    </row>
    <row r="53" spans="3:7" x14ac:dyDescent="0.35">
      <c r="C53" s="127">
        <v>44978</v>
      </c>
      <c r="D53" s="84"/>
      <c r="E53" s="84"/>
      <c r="F53" s="84"/>
      <c r="G53" s="84"/>
    </row>
    <row r="62" spans="3:7" x14ac:dyDescent="0.35">
      <c r="C62" s="84"/>
      <c r="D62" s="84"/>
      <c r="E62" s="84"/>
      <c r="F62" s="3"/>
      <c r="G62" s="84"/>
    </row>
  </sheetData>
  <mergeCells count="19">
    <mergeCell ref="A27:G27"/>
    <mergeCell ref="H10:I10"/>
    <mergeCell ref="J10:K10"/>
    <mergeCell ref="L10:M10"/>
    <mergeCell ref="A14:A15"/>
    <mergeCell ref="A16:A17"/>
    <mergeCell ref="A12:A13"/>
    <mergeCell ref="A10:A11"/>
    <mergeCell ref="C10:C11"/>
    <mergeCell ref="B10:B11"/>
    <mergeCell ref="A9:G9"/>
    <mergeCell ref="A6:G7"/>
    <mergeCell ref="A26:G26"/>
    <mergeCell ref="D10:E10"/>
    <mergeCell ref="F10:G10"/>
    <mergeCell ref="A18:A19"/>
    <mergeCell ref="A20:A21"/>
    <mergeCell ref="A22:A23"/>
    <mergeCell ref="A25:M25"/>
  </mergeCells>
  <pageMargins left="0.70866141732283472" right="0.70866141732283472" top="0.74803149606299213" bottom="0.74803149606299213" header="0.31496062992125984" footer="0.31496062992125984"/>
  <pageSetup paperSize="9" scale="87" orientation="portrait"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7"/>
  <sheetViews>
    <sheetView tabSelected="1" topLeftCell="E5" workbookViewId="0">
      <selection activeCell="E53" sqref="E53"/>
    </sheetView>
  </sheetViews>
  <sheetFormatPr defaultRowHeight="14" x14ac:dyDescent="0.3"/>
  <cols>
    <col min="1" max="1" width="14" style="3" customWidth="1"/>
    <col min="2" max="4" width="17" style="35" customWidth="1"/>
    <col min="5" max="5" width="14.54296875" style="35" customWidth="1"/>
    <col min="6" max="7" width="17" style="35" customWidth="1"/>
    <col min="8" max="11" width="9.453125" style="3"/>
    <col min="12" max="12" width="15.453125" style="3" customWidth="1"/>
    <col min="13" max="13" width="17.453125" style="3" bestFit="1" customWidth="1"/>
    <col min="14" max="14" width="13.54296875" style="3" customWidth="1"/>
    <col min="15" max="15" width="15" style="3" customWidth="1"/>
    <col min="16" max="18" width="9.453125" style="3"/>
    <col min="19" max="19" width="21.54296875" style="3" customWidth="1"/>
    <col min="20" max="256" width="9.453125" style="3"/>
    <col min="257" max="257" width="14" style="3" customWidth="1"/>
    <col min="258" max="263" width="10.453125" style="3" customWidth="1"/>
    <col min="264" max="512" width="9.453125" style="3"/>
    <col min="513" max="513" width="14" style="3" customWidth="1"/>
    <col min="514" max="519" width="10.453125" style="3" customWidth="1"/>
    <col min="520" max="768" width="9.453125" style="3"/>
    <col min="769" max="769" width="14" style="3" customWidth="1"/>
    <col min="770" max="775" width="10.453125" style="3" customWidth="1"/>
    <col min="776" max="1024" width="9.453125" style="3"/>
    <col min="1025" max="1025" width="14" style="3" customWidth="1"/>
    <col min="1026" max="1031" width="10.453125" style="3" customWidth="1"/>
    <col min="1032" max="1280" width="9.453125" style="3"/>
    <col min="1281" max="1281" width="14" style="3" customWidth="1"/>
    <col min="1282" max="1287" width="10.453125" style="3" customWidth="1"/>
    <col min="1288" max="1536" width="9.453125" style="3"/>
    <col min="1537" max="1537" width="14" style="3" customWidth="1"/>
    <col min="1538" max="1543" width="10.453125" style="3" customWidth="1"/>
    <col min="1544" max="1792" width="9.453125" style="3"/>
    <col min="1793" max="1793" width="14" style="3" customWidth="1"/>
    <col min="1794" max="1799" width="10.453125" style="3" customWidth="1"/>
    <col min="1800" max="2048" width="9.453125" style="3"/>
    <col min="2049" max="2049" width="14" style="3" customWidth="1"/>
    <col min="2050" max="2055" width="10.453125" style="3" customWidth="1"/>
    <col min="2056" max="2304" width="9.453125" style="3"/>
    <col min="2305" max="2305" width="14" style="3" customWidth="1"/>
    <col min="2306" max="2311" width="10.453125" style="3" customWidth="1"/>
    <col min="2312" max="2560" width="9.453125" style="3"/>
    <col min="2561" max="2561" width="14" style="3" customWidth="1"/>
    <col min="2562" max="2567" width="10.453125" style="3" customWidth="1"/>
    <col min="2568" max="2816" width="9.453125" style="3"/>
    <col min="2817" max="2817" width="14" style="3" customWidth="1"/>
    <col min="2818" max="2823" width="10.453125" style="3" customWidth="1"/>
    <col min="2824" max="3072" width="9.453125" style="3"/>
    <col min="3073" max="3073" width="14" style="3" customWidth="1"/>
    <col min="3074" max="3079" width="10.453125" style="3" customWidth="1"/>
    <col min="3080" max="3328" width="9.453125" style="3"/>
    <col min="3329" max="3329" width="14" style="3" customWidth="1"/>
    <col min="3330" max="3335" width="10.453125" style="3" customWidth="1"/>
    <col min="3336" max="3584" width="9.453125" style="3"/>
    <col min="3585" max="3585" width="14" style="3" customWidth="1"/>
    <col min="3586" max="3591" width="10.453125" style="3" customWidth="1"/>
    <col min="3592" max="3840" width="9.453125" style="3"/>
    <col min="3841" max="3841" width="14" style="3" customWidth="1"/>
    <col min="3842" max="3847" width="10.453125" style="3" customWidth="1"/>
    <col min="3848" max="4096" width="9.453125" style="3"/>
    <col min="4097" max="4097" width="14" style="3" customWidth="1"/>
    <col min="4098" max="4103" width="10.453125" style="3" customWidth="1"/>
    <col min="4104" max="4352" width="9.453125" style="3"/>
    <col min="4353" max="4353" width="14" style="3" customWidth="1"/>
    <col min="4354" max="4359" width="10.453125" style="3" customWidth="1"/>
    <col min="4360" max="4608" width="9.453125" style="3"/>
    <col min="4609" max="4609" width="14" style="3" customWidth="1"/>
    <col min="4610" max="4615" width="10.453125" style="3" customWidth="1"/>
    <col min="4616" max="4864" width="9.453125" style="3"/>
    <col min="4865" max="4865" width="14" style="3" customWidth="1"/>
    <col min="4866" max="4871" width="10.453125" style="3" customWidth="1"/>
    <col min="4872" max="5120" width="9.453125" style="3"/>
    <col min="5121" max="5121" width="14" style="3" customWidth="1"/>
    <col min="5122" max="5127" width="10.453125" style="3" customWidth="1"/>
    <col min="5128" max="5376" width="9.453125" style="3"/>
    <col min="5377" max="5377" width="14" style="3" customWidth="1"/>
    <col min="5378" max="5383" width="10.453125" style="3" customWidth="1"/>
    <col min="5384" max="5632" width="9.453125" style="3"/>
    <col min="5633" max="5633" width="14" style="3" customWidth="1"/>
    <col min="5634" max="5639" width="10.453125" style="3" customWidth="1"/>
    <col min="5640" max="5888" width="9.453125" style="3"/>
    <col min="5889" max="5889" width="14" style="3" customWidth="1"/>
    <col min="5890" max="5895" width="10.453125" style="3" customWidth="1"/>
    <col min="5896" max="6144" width="9.453125" style="3"/>
    <col min="6145" max="6145" width="14" style="3" customWidth="1"/>
    <col min="6146" max="6151" width="10.453125" style="3" customWidth="1"/>
    <col min="6152" max="6400" width="9.453125" style="3"/>
    <col min="6401" max="6401" width="14" style="3" customWidth="1"/>
    <col min="6402" max="6407" width="10.453125" style="3" customWidth="1"/>
    <col min="6408" max="6656" width="9.453125" style="3"/>
    <col min="6657" max="6657" width="14" style="3" customWidth="1"/>
    <col min="6658" max="6663" width="10.453125" style="3" customWidth="1"/>
    <col min="6664" max="6912" width="9.453125" style="3"/>
    <col min="6913" max="6913" width="14" style="3" customWidth="1"/>
    <col min="6914" max="6919" width="10.453125" style="3" customWidth="1"/>
    <col min="6920" max="7168" width="9.453125" style="3"/>
    <col min="7169" max="7169" width="14" style="3" customWidth="1"/>
    <col min="7170" max="7175" width="10.453125" style="3" customWidth="1"/>
    <col min="7176" max="7424" width="9.453125" style="3"/>
    <col min="7425" max="7425" width="14" style="3" customWidth="1"/>
    <col min="7426" max="7431" width="10.453125" style="3" customWidth="1"/>
    <col min="7432" max="7680" width="9.453125" style="3"/>
    <col min="7681" max="7681" width="14" style="3" customWidth="1"/>
    <col min="7682" max="7687" width="10.453125" style="3" customWidth="1"/>
    <col min="7688" max="7936" width="9.453125" style="3"/>
    <col min="7937" max="7937" width="14" style="3" customWidth="1"/>
    <col min="7938" max="7943" width="10.453125" style="3" customWidth="1"/>
    <col min="7944" max="8192" width="9.453125" style="3"/>
    <col min="8193" max="8193" width="14" style="3" customWidth="1"/>
    <col min="8194" max="8199" width="10.453125" style="3" customWidth="1"/>
    <col min="8200" max="8448" width="9.453125" style="3"/>
    <col min="8449" max="8449" width="14" style="3" customWidth="1"/>
    <col min="8450" max="8455" width="10.453125" style="3" customWidth="1"/>
    <col min="8456" max="8704" width="9.453125" style="3"/>
    <col min="8705" max="8705" width="14" style="3" customWidth="1"/>
    <col min="8706" max="8711" width="10.453125" style="3" customWidth="1"/>
    <col min="8712" max="8960" width="9.453125" style="3"/>
    <col min="8961" max="8961" width="14" style="3" customWidth="1"/>
    <col min="8962" max="8967" width="10.453125" style="3" customWidth="1"/>
    <col min="8968" max="9216" width="9.453125" style="3"/>
    <col min="9217" max="9217" width="14" style="3" customWidth="1"/>
    <col min="9218" max="9223" width="10.453125" style="3" customWidth="1"/>
    <col min="9224" max="9472" width="9.453125" style="3"/>
    <col min="9473" max="9473" width="14" style="3" customWidth="1"/>
    <col min="9474" max="9479" width="10.453125" style="3" customWidth="1"/>
    <col min="9480" max="9728" width="9.453125" style="3"/>
    <col min="9729" max="9729" width="14" style="3" customWidth="1"/>
    <col min="9730" max="9735" width="10.453125" style="3" customWidth="1"/>
    <col min="9736" max="9984" width="9.453125" style="3"/>
    <col min="9985" max="9985" width="14" style="3" customWidth="1"/>
    <col min="9986" max="9991" width="10.453125" style="3" customWidth="1"/>
    <col min="9992" max="10240" width="9.453125" style="3"/>
    <col min="10241" max="10241" width="14" style="3" customWidth="1"/>
    <col min="10242" max="10247" width="10.453125" style="3" customWidth="1"/>
    <col min="10248" max="10496" width="9.453125" style="3"/>
    <col min="10497" max="10497" width="14" style="3" customWidth="1"/>
    <col min="10498" max="10503" width="10.453125" style="3" customWidth="1"/>
    <col min="10504" max="10752" width="9.453125" style="3"/>
    <col min="10753" max="10753" width="14" style="3" customWidth="1"/>
    <col min="10754" max="10759" width="10.453125" style="3" customWidth="1"/>
    <col min="10760" max="11008" width="9.453125" style="3"/>
    <col min="11009" max="11009" width="14" style="3" customWidth="1"/>
    <col min="11010" max="11015" width="10.453125" style="3" customWidth="1"/>
    <col min="11016" max="11264" width="9.453125" style="3"/>
    <col min="11265" max="11265" width="14" style="3" customWidth="1"/>
    <col min="11266" max="11271" width="10.453125" style="3" customWidth="1"/>
    <col min="11272" max="11520" width="9.453125" style="3"/>
    <col min="11521" max="11521" width="14" style="3" customWidth="1"/>
    <col min="11522" max="11527" width="10.453125" style="3" customWidth="1"/>
    <col min="11528" max="11776" width="9.453125" style="3"/>
    <col min="11777" max="11777" width="14" style="3" customWidth="1"/>
    <col min="11778" max="11783" width="10.453125" style="3" customWidth="1"/>
    <col min="11784" max="12032" width="9.453125" style="3"/>
    <col min="12033" max="12033" width="14" style="3" customWidth="1"/>
    <col min="12034" max="12039" width="10.453125" style="3" customWidth="1"/>
    <col min="12040" max="12288" width="9.453125" style="3"/>
    <col min="12289" max="12289" width="14" style="3" customWidth="1"/>
    <col min="12290" max="12295" width="10.453125" style="3" customWidth="1"/>
    <col min="12296" max="12544" width="9.453125" style="3"/>
    <col min="12545" max="12545" width="14" style="3" customWidth="1"/>
    <col min="12546" max="12551" width="10.453125" style="3" customWidth="1"/>
    <col min="12552" max="12800" width="9.453125" style="3"/>
    <col min="12801" max="12801" width="14" style="3" customWidth="1"/>
    <col min="12802" max="12807" width="10.453125" style="3" customWidth="1"/>
    <col min="12808" max="13056" width="9.453125" style="3"/>
    <col min="13057" max="13057" width="14" style="3" customWidth="1"/>
    <col min="13058" max="13063" width="10.453125" style="3" customWidth="1"/>
    <col min="13064" max="13312" width="9.453125" style="3"/>
    <col min="13313" max="13313" width="14" style="3" customWidth="1"/>
    <col min="13314" max="13319" width="10.453125" style="3" customWidth="1"/>
    <col min="13320" max="13568" width="9.453125" style="3"/>
    <col min="13569" max="13569" width="14" style="3" customWidth="1"/>
    <col min="13570" max="13575" width="10.453125" style="3" customWidth="1"/>
    <col min="13576" max="13824" width="9.453125" style="3"/>
    <col min="13825" max="13825" width="14" style="3" customWidth="1"/>
    <col min="13826" max="13831" width="10.453125" style="3" customWidth="1"/>
    <col min="13832" max="14080" width="9.453125" style="3"/>
    <col min="14081" max="14081" width="14" style="3" customWidth="1"/>
    <col min="14082" max="14087" width="10.453125" style="3" customWidth="1"/>
    <col min="14088" max="14336" width="9.453125" style="3"/>
    <col min="14337" max="14337" width="14" style="3" customWidth="1"/>
    <col min="14338" max="14343" width="10.453125" style="3" customWidth="1"/>
    <col min="14344" max="14592" width="9.453125" style="3"/>
    <col min="14593" max="14593" width="14" style="3" customWidth="1"/>
    <col min="14594" max="14599" width="10.453125" style="3" customWidth="1"/>
    <col min="14600" max="14848" width="9.453125" style="3"/>
    <col min="14849" max="14849" width="14" style="3" customWidth="1"/>
    <col min="14850" max="14855" width="10.453125" style="3" customWidth="1"/>
    <col min="14856" max="15104" width="9.453125" style="3"/>
    <col min="15105" max="15105" width="14" style="3" customWidth="1"/>
    <col min="15106" max="15111" width="10.453125" style="3" customWidth="1"/>
    <col min="15112" max="15360" width="9.453125" style="3"/>
    <col min="15361" max="15361" width="14" style="3" customWidth="1"/>
    <col min="15362" max="15367" width="10.453125" style="3" customWidth="1"/>
    <col min="15368" max="15616" width="9.453125" style="3"/>
    <col min="15617" max="15617" width="14" style="3" customWidth="1"/>
    <col min="15618" max="15623" width="10.453125" style="3" customWidth="1"/>
    <col min="15624" max="15872" width="9.453125" style="3"/>
    <col min="15873" max="15873" width="14" style="3" customWidth="1"/>
    <col min="15874" max="15879" width="10.453125" style="3" customWidth="1"/>
    <col min="15880" max="16128" width="9.453125" style="3"/>
    <col min="16129" max="16129" width="14" style="3" customWidth="1"/>
    <col min="16130" max="16135" width="10.453125" style="3" customWidth="1"/>
    <col min="16136" max="16384" width="9.453125" style="3"/>
  </cols>
  <sheetData>
    <row r="1" spans="1:19" ht="15.5" x14ac:dyDescent="0.35">
      <c r="A1" s="84" t="str">
        <f>+'Cover Page'!$B$29</f>
        <v>Annual Performance Report 2022</v>
      </c>
      <c r="B1" s="84"/>
      <c r="C1" s="84"/>
      <c r="D1" s="84"/>
      <c r="E1" s="84" t="str">
        <f>+'Cover Page'!$B$33</f>
        <v>Ferrybridge 2</v>
      </c>
      <c r="F1" s="84"/>
    </row>
    <row r="3" spans="1:19" ht="14.5" x14ac:dyDescent="0.35">
      <c r="A3" s="56" t="s">
        <v>436</v>
      </c>
      <c r="D3" s="71" t="s">
        <v>437</v>
      </c>
      <c r="G3" s="75" t="s">
        <v>438</v>
      </c>
      <c r="J3" s="9" t="str">
        <f>+A3</f>
        <v>Monitoring of Oxides of Nitrogen emissions</v>
      </c>
      <c r="L3" s="9"/>
      <c r="N3" s="9" t="s">
        <v>439</v>
      </c>
      <c r="Q3" s="74" t="s">
        <v>3</v>
      </c>
      <c r="R3" s="69"/>
      <c r="S3" s="69"/>
    </row>
    <row r="4" spans="1:19" ht="14.15" customHeight="1" x14ac:dyDescent="0.3">
      <c r="Q4" s="382" t="s">
        <v>440</v>
      </c>
      <c r="R4" s="382"/>
      <c r="S4" s="382"/>
    </row>
    <row r="5" spans="1:19" ht="16" x14ac:dyDescent="0.3">
      <c r="A5" s="64" t="s">
        <v>441</v>
      </c>
      <c r="B5" s="410" t="s">
        <v>442</v>
      </c>
      <c r="C5" s="410"/>
      <c r="D5" s="410"/>
      <c r="E5" s="410" t="s">
        <v>443</v>
      </c>
      <c r="F5" s="410"/>
      <c r="G5" s="410"/>
      <c r="J5" s="411"/>
      <c r="K5" s="411"/>
      <c r="L5" s="411"/>
      <c r="M5" s="411"/>
      <c r="N5" s="411"/>
      <c r="O5" s="411"/>
      <c r="Q5" s="382"/>
      <c r="R5" s="382"/>
      <c r="S5" s="382"/>
    </row>
    <row r="6" spans="1:19" s="54" customFormat="1" ht="37.5" customHeight="1" x14ac:dyDescent="0.35">
      <c r="A6" s="61">
        <f>+'Cover Page'!C39</f>
        <v>2022</v>
      </c>
      <c r="B6" s="51" t="s">
        <v>444</v>
      </c>
      <c r="C6" s="51" t="s">
        <v>445</v>
      </c>
      <c r="D6" s="51" t="s">
        <v>446</v>
      </c>
      <c r="E6" s="51" t="s">
        <v>447</v>
      </c>
      <c r="F6" s="51" t="s">
        <v>448</v>
      </c>
      <c r="G6" s="51" t="s">
        <v>449</v>
      </c>
      <c r="H6" s="55"/>
      <c r="J6" s="57">
        <f>+A6</f>
        <v>2022</v>
      </c>
      <c r="K6" s="57" t="s">
        <v>450</v>
      </c>
      <c r="L6" s="63" t="s">
        <v>445</v>
      </c>
      <c r="M6" s="63" t="s">
        <v>451</v>
      </c>
      <c r="N6" s="63" t="s">
        <v>448</v>
      </c>
      <c r="O6" s="63" t="s">
        <v>452</v>
      </c>
      <c r="Q6" s="382"/>
      <c r="R6" s="382"/>
      <c r="S6" s="382"/>
    </row>
    <row r="7" spans="1:19" x14ac:dyDescent="0.3">
      <c r="A7" s="62" t="s">
        <v>453</v>
      </c>
      <c r="B7" s="59">
        <v>400</v>
      </c>
      <c r="C7" s="107">
        <f>AVERAGE(L7,L22)</f>
        <v>169.5</v>
      </c>
      <c r="D7" s="60">
        <f>MAX(M7,M22)</f>
        <v>242</v>
      </c>
      <c r="E7" s="59">
        <v>200</v>
      </c>
      <c r="F7" s="108">
        <v>169.62</v>
      </c>
      <c r="G7" s="60">
        <v>172</v>
      </c>
      <c r="J7" s="396" t="s">
        <v>221</v>
      </c>
      <c r="K7" s="62" t="s">
        <v>453</v>
      </c>
      <c r="L7" s="60">
        <v>169</v>
      </c>
      <c r="M7" s="60">
        <v>242</v>
      </c>
      <c r="N7" s="60">
        <v>169.4</v>
      </c>
      <c r="O7" s="60">
        <v>172</v>
      </c>
      <c r="Q7" s="382"/>
      <c r="R7" s="382"/>
      <c r="S7" s="382"/>
    </row>
    <row r="8" spans="1:19" x14ac:dyDescent="0.3">
      <c r="A8" s="62" t="s">
        <v>454</v>
      </c>
      <c r="B8" s="59">
        <v>400</v>
      </c>
      <c r="C8" s="107">
        <f t="shared" ref="C8:C18" si="0">AVERAGE(L8,L23)</f>
        <v>170</v>
      </c>
      <c r="D8" s="60">
        <f t="shared" ref="D8:D18" si="1">MAX(M8,M23)</f>
        <v>209</v>
      </c>
      <c r="E8" s="59">
        <v>200</v>
      </c>
      <c r="F8" s="108">
        <v>169.96499999999997</v>
      </c>
      <c r="G8" s="60">
        <v>172</v>
      </c>
      <c r="J8" s="396"/>
      <c r="K8" s="62" t="s">
        <v>454</v>
      </c>
      <c r="L8" s="60">
        <v>170</v>
      </c>
      <c r="M8" s="60">
        <v>208</v>
      </c>
      <c r="N8" s="60">
        <v>169.92</v>
      </c>
      <c r="O8" s="60">
        <v>172</v>
      </c>
      <c r="Q8" s="382"/>
      <c r="R8" s="382"/>
      <c r="S8" s="382"/>
    </row>
    <row r="9" spans="1:19" x14ac:dyDescent="0.3">
      <c r="A9" s="62" t="s">
        <v>455</v>
      </c>
      <c r="B9" s="59">
        <v>400</v>
      </c>
      <c r="C9" s="107">
        <f t="shared" si="0"/>
        <v>171</v>
      </c>
      <c r="D9" s="60">
        <f t="shared" si="1"/>
        <v>317</v>
      </c>
      <c r="E9" s="59">
        <v>200</v>
      </c>
      <c r="F9" s="108">
        <v>167.07999999999998</v>
      </c>
      <c r="G9" s="60">
        <v>221</v>
      </c>
      <c r="J9" s="396"/>
      <c r="K9" s="62" t="s">
        <v>455</v>
      </c>
      <c r="L9" s="60">
        <v>172</v>
      </c>
      <c r="M9" s="60">
        <v>246</v>
      </c>
      <c r="N9" s="60">
        <v>164.63</v>
      </c>
      <c r="O9" s="60">
        <v>221</v>
      </c>
      <c r="Q9" s="73" t="s">
        <v>456</v>
      </c>
    </row>
    <row r="10" spans="1:19" ht="14.25" customHeight="1" x14ac:dyDescent="0.3">
      <c r="A10" s="62" t="s">
        <v>457</v>
      </c>
      <c r="B10" s="59">
        <v>400</v>
      </c>
      <c r="C10" s="107">
        <f t="shared" si="0"/>
        <v>155</v>
      </c>
      <c r="D10" s="60">
        <f t="shared" si="1"/>
        <v>241</v>
      </c>
      <c r="E10" s="59">
        <v>200</v>
      </c>
      <c r="F10" s="108">
        <v>154.97</v>
      </c>
      <c r="G10" s="60">
        <v>187</v>
      </c>
      <c r="J10" s="396"/>
      <c r="K10" s="62" t="s">
        <v>457</v>
      </c>
      <c r="L10" s="60">
        <v>140</v>
      </c>
      <c r="M10" s="60">
        <v>241</v>
      </c>
      <c r="N10" s="60">
        <v>140.26</v>
      </c>
      <c r="O10" s="60">
        <v>187</v>
      </c>
      <c r="Q10" s="409" t="s">
        <v>458</v>
      </c>
      <c r="R10" s="409"/>
      <c r="S10" s="409"/>
    </row>
    <row r="11" spans="1:19" x14ac:dyDescent="0.3">
      <c r="A11" s="62" t="s">
        <v>459</v>
      </c>
      <c r="B11" s="59">
        <v>400</v>
      </c>
      <c r="C11" s="107">
        <f t="shared" si="0"/>
        <v>171.5</v>
      </c>
      <c r="D11" s="60">
        <f t="shared" si="1"/>
        <v>257</v>
      </c>
      <c r="E11" s="59">
        <v>200</v>
      </c>
      <c r="F11" s="108">
        <v>171.815</v>
      </c>
      <c r="G11" s="60">
        <v>178</v>
      </c>
      <c r="J11" s="396"/>
      <c r="K11" s="62" t="s">
        <v>459</v>
      </c>
      <c r="L11" s="60">
        <v>172</v>
      </c>
      <c r="M11" s="60">
        <v>193</v>
      </c>
      <c r="N11" s="60">
        <v>172.16</v>
      </c>
      <c r="O11" s="60">
        <v>177</v>
      </c>
      <c r="Q11" s="409"/>
      <c r="R11" s="409"/>
      <c r="S11" s="409"/>
    </row>
    <row r="12" spans="1:19" x14ac:dyDescent="0.3">
      <c r="A12" s="62" t="s">
        <v>460</v>
      </c>
      <c r="B12" s="59">
        <v>400</v>
      </c>
      <c r="C12" s="107">
        <f t="shared" si="0"/>
        <v>177</v>
      </c>
      <c r="D12" s="60">
        <f t="shared" si="1"/>
        <v>216</v>
      </c>
      <c r="E12" s="59">
        <v>200</v>
      </c>
      <c r="F12" s="108">
        <v>176.755</v>
      </c>
      <c r="G12" s="60">
        <v>178</v>
      </c>
      <c r="J12" s="396"/>
      <c r="K12" s="62" t="s">
        <v>460</v>
      </c>
      <c r="L12" s="60">
        <v>177</v>
      </c>
      <c r="M12" s="60">
        <v>215</v>
      </c>
      <c r="N12" s="60">
        <v>176.5</v>
      </c>
      <c r="O12" s="60">
        <v>177</v>
      </c>
      <c r="Q12" s="409"/>
      <c r="R12" s="409"/>
      <c r="S12" s="409"/>
    </row>
    <row r="13" spans="1:19" ht="14.25" customHeight="1" x14ac:dyDescent="0.3">
      <c r="A13" s="62" t="s">
        <v>461</v>
      </c>
      <c r="B13" s="59">
        <v>400</v>
      </c>
      <c r="C13" s="107">
        <f t="shared" si="0"/>
        <v>177</v>
      </c>
      <c r="D13" s="60">
        <f t="shared" si="1"/>
        <v>224</v>
      </c>
      <c r="E13" s="59">
        <v>200</v>
      </c>
      <c r="F13" s="108">
        <v>176.89</v>
      </c>
      <c r="G13" s="60">
        <v>178</v>
      </c>
      <c r="J13" s="396"/>
      <c r="K13" s="62" t="s">
        <v>461</v>
      </c>
      <c r="L13" s="60">
        <v>177</v>
      </c>
      <c r="M13" s="60">
        <v>215</v>
      </c>
      <c r="N13" s="60">
        <v>176.8</v>
      </c>
      <c r="O13" s="60">
        <v>178</v>
      </c>
      <c r="Q13" s="409" t="s">
        <v>462</v>
      </c>
      <c r="R13" s="409"/>
      <c r="S13" s="409"/>
    </row>
    <row r="14" spans="1:19" x14ac:dyDescent="0.3">
      <c r="A14" s="62" t="s">
        <v>463</v>
      </c>
      <c r="B14" s="59">
        <v>400</v>
      </c>
      <c r="C14" s="107">
        <f t="shared" si="0"/>
        <v>173</v>
      </c>
      <c r="D14" s="60">
        <f t="shared" si="1"/>
        <v>245</v>
      </c>
      <c r="E14" s="59">
        <v>200</v>
      </c>
      <c r="F14" s="108">
        <v>172.745</v>
      </c>
      <c r="G14" s="60">
        <v>178</v>
      </c>
      <c r="J14" s="396"/>
      <c r="K14" s="62" t="s">
        <v>463</v>
      </c>
      <c r="L14" s="60">
        <v>174</v>
      </c>
      <c r="M14" s="60">
        <v>245</v>
      </c>
      <c r="N14" s="60">
        <v>173.83</v>
      </c>
      <c r="O14" s="60">
        <v>178</v>
      </c>
      <c r="Q14" s="409"/>
      <c r="R14" s="409"/>
      <c r="S14" s="409"/>
    </row>
    <row r="15" spans="1:19" x14ac:dyDescent="0.3">
      <c r="A15" s="62" t="s">
        <v>464</v>
      </c>
      <c r="B15" s="59">
        <v>400</v>
      </c>
      <c r="C15" s="107">
        <f t="shared" si="0"/>
        <v>175.5</v>
      </c>
      <c r="D15" s="60">
        <f t="shared" si="1"/>
        <v>231</v>
      </c>
      <c r="E15" s="59">
        <v>200</v>
      </c>
      <c r="F15" s="108">
        <v>175.78</v>
      </c>
      <c r="G15" s="60">
        <v>180</v>
      </c>
      <c r="J15" s="396"/>
      <c r="K15" s="62" t="s">
        <v>464</v>
      </c>
      <c r="L15" s="60">
        <v>175</v>
      </c>
      <c r="M15" s="60">
        <v>216</v>
      </c>
      <c r="N15" s="60">
        <v>175.26</v>
      </c>
      <c r="O15" s="60">
        <v>180</v>
      </c>
      <c r="Q15" s="409"/>
      <c r="R15" s="409"/>
      <c r="S15" s="409"/>
    </row>
    <row r="16" spans="1:19" x14ac:dyDescent="0.3">
      <c r="A16" s="62" t="s">
        <v>465</v>
      </c>
      <c r="B16" s="59">
        <v>400</v>
      </c>
      <c r="C16" s="107">
        <f t="shared" si="0"/>
        <v>169.5</v>
      </c>
      <c r="D16" s="60">
        <f t="shared" si="1"/>
        <v>201</v>
      </c>
      <c r="E16" s="59">
        <v>200</v>
      </c>
      <c r="F16" s="108">
        <v>166.45500000000001</v>
      </c>
      <c r="G16" s="60">
        <v>173</v>
      </c>
      <c r="J16" s="396"/>
      <c r="K16" s="62" t="s">
        <v>465</v>
      </c>
      <c r="L16" s="60">
        <v>169</v>
      </c>
      <c r="M16" s="60">
        <v>201</v>
      </c>
      <c r="N16" s="60">
        <v>169.33</v>
      </c>
      <c r="O16" s="60">
        <v>172</v>
      </c>
      <c r="Q16" s="409"/>
      <c r="R16" s="409"/>
      <c r="S16" s="409"/>
    </row>
    <row r="17" spans="1:15" x14ac:dyDescent="0.3">
      <c r="A17" s="62" t="s">
        <v>466</v>
      </c>
      <c r="B17" s="59">
        <v>400</v>
      </c>
      <c r="C17" s="107">
        <f t="shared" si="0"/>
        <v>169.5</v>
      </c>
      <c r="D17" s="60">
        <f t="shared" si="1"/>
        <v>211</v>
      </c>
      <c r="E17" s="59">
        <v>200</v>
      </c>
      <c r="F17" s="108">
        <v>169.51</v>
      </c>
      <c r="G17" s="60">
        <v>175</v>
      </c>
      <c r="J17" s="396"/>
      <c r="K17" s="62" t="s">
        <v>466</v>
      </c>
      <c r="L17" s="60">
        <v>170</v>
      </c>
      <c r="M17" s="60">
        <v>199</v>
      </c>
      <c r="N17" s="60">
        <v>169.65</v>
      </c>
      <c r="O17" s="60">
        <v>172</v>
      </c>
    </row>
    <row r="18" spans="1:15" x14ac:dyDescent="0.3">
      <c r="A18" s="62" t="s">
        <v>467</v>
      </c>
      <c r="B18" s="59">
        <v>400</v>
      </c>
      <c r="C18" s="107">
        <f t="shared" si="0"/>
        <v>169</v>
      </c>
      <c r="D18" s="60">
        <f t="shared" si="1"/>
        <v>236</v>
      </c>
      <c r="E18" s="59">
        <v>200</v>
      </c>
      <c r="F18" s="108">
        <v>169.04500000000002</v>
      </c>
      <c r="G18" s="60">
        <v>171</v>
      </c>
      <c r="J18" s="396"/>
      <c r="K18" s="62" t="s">
        <v>467</v>
      </c>
      <c r="L18" s="60">
        <v>169</v>
      </c>
      <c r="M18" s="60">
        <v>236</v>
      </c>
      <c r="N18" s="60">
        <v>169.46</v>
      </c>
      <c r="O18" s="60">
        <v>171</v>
      </c>
    </row>
    <row r="19" spans="1:15" x14ac:dyDescent="0.3">
      <c r="J19" s="396"/>
      <c r="K19" s="58" t="s">
        <v>468</v>
      </c>
      <c r="L19" s="106">
        <f>AVERAGE(L7:L18)</f>
        <v>169.5</v>
      </c>
      <c r="M19" s="106">
        <f>MAX(M7:M18)</f>
        <v>246</v>
      </c>
      <c r="N19" s="106">
        <f>AVERAGE(N7:N18)</f>
        <v>168.93333333333334</v>
      </c>
      <c r="O19" s="106">
        <f>MAX(O7:O18)</f>
        <v>221</v>
      </c>
    </row>
    <row r="21" spans="1:15" ht="28" x14ac:dyDescent="0.3">
      <c r="J21" s="57">
        <f>+A6</f>
        <v>2022</v>
      </c>
      <c r="K21" s="57" t="s">
        <v>450</v>
      </c>
      <c r="L21" s="63" t="s">
        <v>445</v>
      </c>
      <c r="M21" s="63" t="s">
        <v>451</v>
      </c>
      <c r="N21" s="63" t="s">
        <v>448</v>
      </c>
      <c r="O21" s="63" t="s">
        <v>452</v>
      </c>
    </row>
    <row r="22" spans="1:15" x14ac:dyDescent="0.3">
      <c r="J22" s="396" t="s">
        <v>222</v>
      </c>
      <c r="K22" s="62" t="s">
        <v>453</v>
      </c>
      <c r="L22" s="60">
        <v>170</v>
      </c>
      <c r="M22" s="60">
        <v>216</v>
      </c>
      <c r="N22" s="60">
        <v>169.84</v>
      </c>
      <c r="O22" s="60">
        <v>171</v>
      </c>
    </row>
    <row r="23" spans="1:15" x14ac:dyDescent="0.3">
      <c r="J23" s="396"/>
      <c r="K23" s="62" t="s">
        <v>454</v>
      </c>
      <c r="L23" s="60">
        <v>170</v>
      </c>
      <c r="M23" s="60">
        <v>209</v>
      </c>
      <c r="N23" s="60">
        <v>170.01</v>
      </c>
      <c r="O23" s="60">
        <v>172</v>
      </c>
    </row>
    <row r="24" spans="1:15" x14ac:dyDescent="0.3">
      <c r="J24" s="396"/>
      <c r="K24" s="62" t="s">
        <v>455</v>
      </c>
      <c r="L24" s="60">
        <v>170</v>
      </c>
      <c r="M24" s="60">
        <v>317</v>
      </c>
      <c r="N24" s="60">
        <v>169.53</v>
      </c>
      <c r="O24" s="60">
        <v>172</v>
      </c>
    </row>
    <row r="25" spans="1:15" x14ac:dyDescent="0.3">
      <c r="J25" s="396"/>
      <c r="K25" s="62" t="s">
        <v>457</v>
      </c>
      <c r="L25" s="60">
        <v>170</v>
      </c>
      <c r="M25" s="60">
        <v>191</v>
      </c>
      <c r="N25" s="60">
        <v>169.68</v>
      </c>
      <c r="O25" s="60">
        <v>171</v>
      </c>
    </row>
    <row r="26" spans="1:15" x14ac:dyDescent="0.3">
      <c r="J26" s="396"/>
      <c r="K26" s="62" t="s">
        <v>459</v>
      </c>
      <c r="L26" s="60">
        <v>171</v>
      </c>
      <c r="M26" s="60">
        <v>257</v>
      </c>
      <c r="N26" s="60">
        <v>171.47</v>
      </c>
      <c r="O26" s="60">
        <v>178</v>
      </c>
    </row>
    <row r="27" spans="1:15" x14ac:dyDescent="0.3">
      <c r="J27" s="396"/>
      <c r="K27" s="62" t="s">
        <v>460</v>
      </c>
      <c r="L27" s="60">
        <v>177</v>
      </c>
      <c r="M27" s="60">
        <v>216</v>
      </c>
      <c r="N27" s="60">
        <v>177.01</v>
      </c>
      <c r="O27" s="60">
        <v>178</v>
      </c>
    </row>
    <row r="28" spans="1:15" x14ac:dyDescent="0.3">
      <c r="J28" s="396"/>
      <c r="K28" s="62" t="s">
        <v>461</v>
      </c>
      <c r="L28" s="60">
        <v>177</v>
      </c>
      <c r="M28" s="60">
        <v>224</v>
      </c>
      <c r="N28" s="60">
        <v>176.98</v>
      </c>
      <c r="O28" s="60">
        <v>178</v>
      </c>
    </row>
    <row r="29" spans="1:15" x14ac:dyDescent="0.3">
      <c r="J29" s="396"/>
      <c r="K29" s="62" t="s">
        <v>463</v>
      </c>
      <c r="L29" s="60">
        <v>172</v>
      </c>
      <c r="M29" s="60">
        <v>217</v>
      </c>
      <c r="N29" s="60">
        <v>171.66</v>
      </c>
      <c r="O29" s="60">
        <v>178</v>
      </c>
    </row>
    <row r="30" spans="1:15" x14ac:dyDescent="0.3">
      <c r="J30" s="396"/>
      <c r="K30" s="62" t="s">
        <v>464</v>
      </c>
      <c r="L30" s="60">
        <v>176</v>
      </c>
      <c r="M30" s="60">
        <v>231</v>
      </c>
      <c r="N30" s="60">
        <v>176.3</v>
      </c>
      <c r="O30" s="60">
        <v>177</v>
      </c>
    </row>
    <row r="31" spans="1:15" x14ac:dyDescent="0.3">
      <c r="J31" s="396"/>
      <c r="K31" s="62" t="s">
        <v>465</v>
      </c>
      <c r="L31" s="60">
        <v>170</v>
      </c>
      <c r="M31" s="60">
        <v>198</v>
      </c>
      <c r="N31" s="60">
        <v>163.58000000000001</v>
      </c>
      <c r="O31" s="60">
        <v>173</v>
      </c>
    </row>
    <row r="32" spans="1:15" x14ac:dyDescent="0.3">
      <c r="J32" s="396"/>
      <c r="K32" s="62" t="s">
        <v>466</v>
      </c>
      <c r="L32" s="60">
        <v>169</v>
      </c>
      <c r="M32" s="60">
        <v>211</v>
      </c>
      <c r="N32" s="60">
        <v>169.37</v>
      </c>
      <c r="O32" s="60">
        <v>175</v>
      </c>
    </row>
    <row r="33" spans="1:15" x14ac:dyDescent="0.3">
      <c r="J33" s="396"/>
      <c r="K33" s="62" t="s">
        <v>467</v>
      </c>
      <c r="L33" s="60">
        <v>169</v>
      </c>
      <c r="M33" s="60">
        <v>201</v>
      </c>
      <c r="N33" s="60">
        <v>168.63</v>
      </c>
      <c r="O33" s="60">
        <v>171</v>
      </c>
    </row>
    <row r="34" spans="1:15" x14ac:dyDescent="0.3">
      <c r="J34" s="396"/>
      <c r="K34" s="58" t="s">
        <v>468</v>
      </c>
      <c r="L34" s="106">
        <f>AVERAGE(L22:L33)</f>
        <v>171.75</v>
      </c>
      <c r="M34" s="106">
        <f>MAX(M22:M33)</f>
        <v>317</v>
      </c>
      <c r="N34" s="106">
        <f>AVERAGE(N22:N33)</f>
        <v>171.17166666666665</v>
      </c>
      <c r="O34" s="106">
        <f>MAX(O22:O33)</f>
        <v>178</v>
      </c>
    </row>
    <row r="36" spans="1:15" x14ac:dyDescent="0.3">
      <c r="J36" s="88"/>
      <c r="K36" s="88"/>
      <c r="L36" s="109"/>
      <c r="M36" s="109"/>
      <c r="N36" s="109"/>
      <c r="O36" s="109"/>
    </row>
    <row r="37" spans="1:15" x14ac:dyDescent="0.3">
      <c r="J37" s="54"/>
      <c r="K37" s="87"/>
      <c r="L37" s="35"/>
      <c r="M37" s="35"/>
      <c r="N37" s="35"/>
      <c r="O37" s="35"/>
    </row>
    <row r="38" spans="1:15" x14ac:dyDescent="0.3">
      <c r="J38" s="54"/>
      <c r="K38" s="87"/>
      <c r="L38" s="35"/>
      <c r="M38" s="35"/>
      <c r="N38" s="35"/>
      <c r="O38" s="35"/>
    </row>
    <row r="39" spans="1:15" x14ac:dyDescent="0.3">
      <c r="J39" s="54"/>
      <c r="K39" s="87"/>
      <c r="L39" s="35"/>
      <c r="M39" s="35"/>
      <c r="N39" s="35"/>
      <c r="O39" s="35"/>
    </row>
    <row r="40" spans="1:15" x14ac:dyDescent="0.3">
      <c r="J40" s="54"/>
      <c r="K40" s="87"/>
      <c r="L40" s="35"/>
      <c r="M40" s="35"/>
      <c r="N40" s="35"/>
      <c r="O40" s="35"/>
    </row>
    <row r="41" spans="1:15" x14ac:dyDescent="0.3">
      <c r="J41" s="54"/>
      <c r="K41" s="87"/>
      <c r="L41" s="35"/>
      <c r="M41" s="35"/>
      <c r="N41" s="35"/>
      <c r="O41" s="35"/>
    </row>
    <row r="42" spans="1:15" x14ac:dyDescent="0.3">
      <c r="J42" s="54"/>
      <c r="K42" s="87"/>
      <c r="L42" s="35"/>
      <c r="M42" s="35"/>
      <c r="N42" s="35"/>
      <c r="O42" s="35"/>
    </row>
    <row r="43" spans="1:15" x14ac:dyDescent="0.3">
      <c r="J43" s="54"/>
      <c r="K43" s="87"/>
      <c r="L43" s="35"/>
      <c r="M43" s="35"/>
      <c r="N43" s="35"/>
      <c r="O43" s="35"/>
    </row>
    <row r="44" spans="1:15" x14ac:dyDescent="0.3">
      <c r="J44" s="54"/>
      <c r="K44" s="87"/>
      <c r="L44" s="35"/>
      <c r="M44" s="35"/>
      <c r="N44" s="35"/>
      <c r="O44" s="35"/>
    </row>
    <row r="45" spans="1:15" x14ac:dyDescent="0.3">
      <c r="J45" s="54"/>
      <c r="K45" s="87"/>
      <c r="L45" s="35"/>
      <c r="M45" s="35"/>
      <c r="N45" s="35"/>
      <c r="O45" s="35"/>
    </row>
    <row r="46" spans="1:15" x14ac:dyDescent="0.3">
      <c r="J46" s="54"/>
      <c r="K46" s="87"/>
      <c r="L46" s="35"/>
      <c r="M46" s="35"/>
      <c r="N46" s="35"/>
      <c r="O46" s="35"/>
    </row>
    <row r="47" spans="1:15" x14ac:dyDescent="0.3">
      <c r="J47" s="54"/>
      <c r="K47" s="87"/>
      <c r="L47" s="35"/>
      <c r="M47" s="35"/>
      <c r="N47" s="35"/>
      <c r="O47" s="35"/>
    </row>
    <row r="48" spans="1:15" x14ac:dyDescent="0.3">
      <c r="A48" s="397" t="s">
        <v>354</v>
      </c>
      <c r="B48" s="398"/>
      <c r="C48" s="398"/>
      <c r="D48" s="398"/>
      <c r="E48" s="398"/>
      <c r="F48" s="398"/>
      <c r="G48" s="399"/>
      <c r="J48" s="54"/>
      <c r="K48" s="87"/>
      <c r="L48" s="35"/>
      <c r="M48" s="35"/>
      <c r="N48" s="35"/>
      <c r="O48" s="35"/>
    </row>
    <row r="49" spans="1:15" x14ac:dyDescent="0.3">
      <c r="A49" s="400"/>
      <c r="B49" s="401"/>
      <c r="C49" s="401"/>
      <c r="D49" s="401"/>
      <c r="E49" s="401"/>
      <c r="F49" s="401"/>
      <c r="G49" s="402"/>
      <c r="J49" s="54"/>
    </row>
    <row r="50" spans="1:15" x14ac:dyDescent="0.3">
      <c r="A50" s="403"/>
      <c r="B50" s="404"/>
      <c r="C50" s="404"/>
      <c r="D50" s="404"/>
      <c r="E50" s="404"/>
      <c r="F50" s="404"/>
      <c r="G50" s="405"/>
    </row>
    <row r="51" spans="1:15" x14ac:dyDescent="0.3">
      <c r="A51" s="403"/>
      <c r="B51" s="404"/>
      <c r="C51" s="404"/>
      <c r="D51" s="404"/>
      <c r="E51" s="404"/>
      <c r="F51" s="404"/>
      <c r="G51" s="405"/>
      <c r="J51" s="88"/>
      <c r="K51" s="88"/>
      <c r="L51" s="109"/>
      <c r="M51" s="109"/>
      <c r="N51" s="109"/>
      <c r="O51" s="109"/>
    </row>
    <row r="52" spans="1:15" x14ac:dyDescent="0.3">
      <c r="A52" s="406"/>
      <c r="B52" s="407"/>
      <c r="C52" s="407"/>
      <c r="D52" s="407"/>
      <c r="E52" s="407"/>
      <c r="F52" s="407"/>
      <c r="G52" s="408"/>
      <c r="J52" s="54"/>
      <c r="K52" s="87"/>
      <c r="L52" s="35"/>
      <c r="M52" s="35"/>
      <c r="N52" s="35"/>
      <c r="O52" s="35"/>
    </row>
    <row r="53" spans="1:15" x14ac:dyDescent="0.3">
      <c r="C53" s="126">
        <v>44978</v>
      </c>
      <c r="J53" s="54"/>
      <c r="K53" s="87"/>
      <c r="L53" s="35"/>
      <c r="M53" s="35"/>
      <c r="N53" s="35"/>
      <c r="O53" s="35"/>
    </row>
    <row r="54" spans="1:15" x14ac:dyDescent="0.3">
      <c r="J54" s="54"/>
      <c r="K54" s="87"/>
      <c r="L54" s="35"/>
      <c r="M54" s="35"/>
      <c r="N54" s="35"/>
      <c r="O54" s="35"/>
    </row>
    <row r="55" spans="1:15" x14ac:dyDescent="0.3">
      <c r="J55" s="54"/>
      <c r="K55" s="87"/>
      <c r="L55" s="35"/>
      <c r="M55" s="35"/>
      <c r="N55" s="35"/>
      <c r="O55" s="35"/>
    </row>
    <row r="56" spans="1:15" x14ac:dyDescent="0.3">
      <c r="J56" s="54"/>
      <c r="K56" s="87"/>
      <c r="L56" s="35"/>
      <c r="M56" s="35"/>
      <c r="N56" s="35"/>
      <c r="O56" s="35"/>
    </row>
    <row r="57" spans="1:15" x14ac:dyDescent="0.3">
      <c r="J57" s="54"/>
      <c r="K57" s="87"/>
      <c r="L57" s="35"/>
      <c r="M57" s="35"/>
      <c r="N57" s="35"/>
      <c r="O57" s="35"/>
    </row>
    <row r="58" spans="1:15" x14ac:dyDescent="0.3">
      <c r="J58" s="54"/>
      <c r="K58" s="87"/>
      <c r="L58" s="35"/>
      <c r="M58" s="35"/>
      <c r="N58" s="35"/>
      <c r="O58" s="35"/>
    </row>
    <row r="59" spans="1:15" x14ac:dyDescent="0.3">
      <c r="J59" s="54"/>
      <c r="K59" s="87"/>
      <c r="L59" s="35"/>
      <c r="M59" s="35"/>
      <c r="N59" s="35"/>
      <c r="O59" s="35"/>
    </row>
    <row r="60" spans="1:15" x14ac:dyDescent="0.3">
      <c r="J60" s="54"/>
      <c r="K60" s="87"/>
      <c r="L60" s="35"/>
      <c r="M60" s="35"/>
      <c r="N60" s="35"/>
      <c r="O60" s="35"/>
    </row>
    <row r="61" spans="1:15" x14ac:dyDescent="0.3">
      <c r="J61" s="54"/>
      <c r="K61" s="87"/>
      <c r="L61" s="35"/>
      <c r="M61" s="35"/>
      <c r="N61" s="35"/>
      <c r="O61" s="35"/>
    </row>
    <row r="62" spans="1:15" x14ac:dyDescent="0.3">
      <c r="J62" s="54"/>
    </row>
    <row r="64" spans="1:15" x14ac:dyDescent="0.3">
      <c r="J64" s="88"/>
      <c r="K64" s="88"/>
      <c r="L64" s="109"/>
      <c r="M64" s="109"/>
      <c r="N64" s="109"/>
      <c r="O64" s="109"/>
    </row>
    <row r="65" spans="10:15" x14ac:dyDescent="0.3">
      <c r="J65" s="54"/>
      <c r="K65" s="87"/>
      <c r="L65" s="35"/>
      <c r="M65" s="35"/>
      <c r="N65" s="35"/>
      <c r="O65" s="35"/>
    </row>
    <row r="66" spans="10:15" x14ac:dyDescent="0.3">
      <c r="J66" s="54"/>
      <c r="K66" s="87"/>
      <c r="L66" s="35"/>
      <c r="M66" s="35"/>
      <c r="N66" s="35"/>
      <c r="O66" s="35"/>
    </row>
    <row r="67" spans="10:15" x14ac:dyDescent="0.3">
      <c r="J67" s="54"/>
      <c r="K67" s="87"/>
      <c r="L67" s="35"/>
      <c r="M67" s="35"/>
      <c r="N67" s="35"/>
      <c r="O67" s="35"/>
    </row>
    <row r="68" spans="10:15" x14ac:dyDescent="0.3">
      <c r="J68" s="54"/>
      <c r="K68" s="87"/>
      <c r="L68" s="35"/>
      <c r="M68" s="35"/>
      <c r="N68" s="35"/>
      <c r="O68" s="35"/>
    </row>
    <row r="69" spans="10:15" x14ac:dyDescent="0.3">
      <c r="J69" s="54"/>
      <c r="K69" s="87"/>
      <c r="L69" s="35"/>
      <c r="M69" s="35"/>
      <c r="N69" s="35"/>
      <c r="O69" s="35"/>
    </row>
    <row r="70" spans="10:15" x14ac:dyDescent="0.3">
      <c r="J70" s="54"/>
      <c r="K70" s="87"/>
      <c r="L70" s="35"/>
      <c r="M70" s="35"/>
      <c r="N70" s="35"/>
      <c r="O70" s="35"/>
    </row>
    <row r="71" spans="10:15" x14ac:dyDescent="0.3">
      <c r="J71" s="54"/>
      <c r="K71" s="87"/>
      <c r="L71" s="35"/>
      <c r="M71" s="35"/>
      <c r="N71" s="35"/>
      <c r="O71" s="35"/>
    </row>
    <row r="72" spans="10:15" x14ac:dyDescent="0.3">
      <c r="J72" s="54"/>
      <c r="K72" s="87"/>
      <c r="L72" s="35"/>
      <c r="M72" s="35"/>
      <c r="N72" s="35"/>
      <c r="O72" s="35"/>
    </row>
    <row r="73" spans="10:15" x14ac:dyDescent="0.3">
      <c r="J73" s="54"/>
      <c r="K73" s="87"/>
      <c r="L73" s="35"/>
      <c r="M73" s="35"/>
      <c r="N73" s="35"/>
      <c r="O73" s="35"/>
    </row>
    <row r="74" spans="10:15" x14ac:dyDescent="0.3">
      <c r="J74" s="54"/>
      <c r="K74" s="87"/>
      <c r="L74" s="35"/>
      <c r="M74" s="35"/>
      <c r="N74" s="35"/>
      <c r="O74" s="35"/>
    </row>
    <row r="75" spans="10:15" x14ac:dyDescent="0.3">
      <c r="J75" s="54"/>
      <c r="K75" s="87"/>
      <c r="L75" s="35"/>
      <c r="M75" s="35"/>
      <c r="N75" s="35"/>
      <c r="O75" s="35"/>
    </row>
    <row r="76" spans="10:15" x14ac:dyDescent="0.3">
      <c r="J76" s="54"/>
      <c r="K76" s="87"/>
      <c r="L76" s="35"/>
      <c r="M76" s="35"/>
      <c r="N76" s="35"/>
      <c r="O76" s="35"/>
    </row>
    <row r="77" spans="10:15" x14ac:dyDescent="0.3">
      <c r="J77" s="5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53"/>
  <sheetViews>
    <sheetView tabSelected="1" topLeftCell="A2" workbookViewId="0">
      <selection activeCell="E53" sqref="E53"/>
    </sheetView>
  </sheetViews>
  <sheetFormatPr defaultRowHeight="14" x14ac:dyDescent="0.3"/>
  <cols>
    <col min="1" max="1" width="14" style="3" customWidth="1"/>
    <col min="2" max="4" width="17" style="35" customWidth="1"/>
    <col min="5" max="5" width="14.54296875" style="35" customWidth="1"/>
    <col min="6" max="7" width="17" style="35" customWidth="1"/>
    <col min="8" max="11" width="9.453125" style="3"/>
    <col min="12" max="12" width="15.453125" style="3" customWidth="1"/>
    <col min="13" max="13" width="17.453125" style="3" bestFit="1" customWidth="1"/>
    <col min="14" max="14" width="13.54296875" style="3" customWidth="1"/>
    <col min="15" max="15" width="15" style="3" customWidth="1"/>
    <col min="16" max="18" width="9.453125" style="3"/>
    <col min="19" max="19" width="22" style="3" customWidth="1"/>
    <col min="20" max="256" width="9.453125" style="3"/>
    <col min="257" max="257" width="14" style="3" customWidth="1"/>
    <col min="258" max="263" width="10.453125" style="3" customWidth="1"/>
    <col min="264" max="512" width="9.453125" style="3"/>
    <col min="513" max="513" width="14" style="3" customWidth="1"/>
    <col min="514" max="519" width="10.453125" style="3" customWidth="1"/>
    <col min="520" max="768" width="9.453125" style="3"/>
    <col min="769" max="769" width="14" style="3" customWidth="1"/>
    <col min="770" max="775" width="10.453125" style="3" customWidth="1"/>
    <col min="776" max="1024" width="9.453125" style="3"/>
    <col min="1025" max="1025" width="14" style="3" customWidth="1"/>
    <col min="1026" max="1031" width="10.453125" style="3" customWidth="1"/>
    <col min="1032" max="1280" width="9.453125" style="3"/>
    <col min="1281" max="1281" width="14" style="3" customWidth="1"/>
    <col min="1282" max="1287" width="10.453125" style="3" customWidth="1"/>
    <col min="1288" max="1536" width="9.453125" style="3"/>
    <col min="1537" max="1537" width="14" style="3" customWidth="1"/>
    <col min="1538" max="1543" width="10.453125" style="3" customWidth="1"/>
    <col min="1544" max="1792" width="9.453125" style="3"/>
    <col min="1793" max="1793" width="14" style="3" customWidth="1"/>
    <col min="1794" max="1799" width="10.453125" style="3" customWidth="1"/>
    <col min="1800" max="2048" width="9.453125" style="3"/>
    <col min="2049" max="2049" width="14" style="3" customWidth="1"/>
    <col min="2050" max="2055" width="10.453125" style="3" customWidth="1"/>
    <col min="2056" max="2304" width="9.453125" style="3"/>
    <col min="2305" max="2305" width="14" style="3" customWidth="1"/>
    <col min="2306" max="2311" width="10.453125" style="3" customWidth="1"/>
    <col min="2312" max="2560" width="9.453125" style="3"/>
    <col min="2561" max="2561" width="14" style="3" customWidth="1"/>
    <col min="2562" max="2567" width="10.453125" style="3" customWidth="1"/>
    <col min="2568" max="2816" width="9.453125" style="3"/>
    <col min="2817" max="2817" width="14" style="3" customWidth="1"/>
    <col min="2818" max="2823" width="10.453125" style="3" customWidth="1"/>
    <col min="2824" max="3072" width="9.453125" style="3"/>
    <col min="3073" max="3073" width="14" style="3" customWidth="1"/>
    <col min="3074" max="3079" width="10.453125" style="3" customWidth="1"/>
    <col min="3080" max="3328" width="9.453125" style="3"/>
    <col min="3329" max="3329" width="14" style="3" customWidth="1"/>
    <col min="3330" max="3335" width="10.453125" style="3" customWidth="1"/>
    <col min="3336" max="3584" width="9.453125" style="3"/>
    <col min="3585" max="3585" width="14" style="3" customWidth="1"/>
    <col min="3586" max="3591" width="10.453125" style="3" customWidth="1"/>
    <col min="3592" max="3840" width="9.453125" style="3"/>
    <col min="3841" max="3841" width="14" style="3" customWidth="1"/>
    <col min="3842" max="3847" width="10.453125" style="3" customWidth="1"/>
    <col min="3848" max="4096" width="9.453125" style="3"/>
    <col min="4097" max="4097" width="14" style="3" customWidth="1"/>
    <col min="4098" max="4103" width="10.453125" style="3" customWidth="1"/>
    <col min="4104" max="4352" width="9.453125" style="3"/>
    <col min="4353" max="4353" width="14" style="3" customWidth="1"/>
    <col min="4354" max="4359" width="10.453125" style="3" customWidth="1"/>
    <col min="4360" max="4608" width="9.453125" style="3"/>
    <col min="4609" max="4609" width="14" style="3" customWidth="1"/>
    <col min="4610" max="4615" width="10.453125" style="3" customWidth="1"/>
    <col min="4616" max="4864" width="9.453125" style="3"/>
    <col min="4865" max="4865" width="14" style="3" customWidth="1"/>
    <col min="4866" max="4871" width="10.453125" style="3" customWidth="1"/>
    <col min="4872" max="5120" width="9.453125" style="3"/>
    <col min="5121" max="5121" width="14" style="3" customWidth="1"/>
    <col min="5122" max="5127" width="10.453125" style="3" customWidth="1"/>
    <col min="5128" max="5376" width="9.453125" style="3"/>
    <col min="5377" max="5377" width="14" style="3" customWidth="1"/>
    <col min="5378" max="5383" width="10.453125" style="3" customWidth="1"/>
    <col min="5384" max="5632" width="9.453125" style="3"/>
    <col min="5633" max="5633" width="14" style="3" customWidth="1"/>
    <col min="5634" max="5639" width="10.453125" style="3" customWidth="1"/>
    <col min="5640" max="5888" width="9.453125" style="3"/>
    <col min="5889" max="5889" width="14" style="3" customWidth="1"/>
    <col min="5890" max="5895" width="10.453125" style="3" customWidth="1"/>
    <col min="5896" max="6144" width="9.453125" style="3"/>
    <col min="6145" max="6145" width="14" style="3" customWidth="1"/>
    <col min="6146" max="6151" width="10.453125" style="3" customWidth="1"/>
    <col min="6152" max="6400" width="9.453125" style="3"/>
    <col min="6401" max="6401" width="14" style="3" customWidth="1"/>
    <col min="6402" max="6407" width="10.453125" style="3" customWidth="1"/>
    <col min="6408" max="6656" width="9.453125" style="3"/>
    <col min="6657" max="6657" width="14" style="3" customWidth="1"/>
    <col min="6658" max="6663" width="10.453125" style="3" customWidth="1"/>
    <col min="6664" max="6912" width="9.453125" style="3"/>
    <col min="6913" max="6913" width="14" style="3" customWidth="1"/>
    <col min="6914" max="6919" width="10.453125" style="3" customWidth="1"/>
    <col min="6920" max="7168" width="9.453125" style="3"/>
    <col min="7169" max="7169" width="14" style="3" customWidth="1"/>
    <col min="7170" max="7175" width="10.453125" style="3" customWidth="1"/>
    <col min="7176" max="7424" width="9.453125" style="3"/>
    <col min="7425" max="7425" width="14" style="3" customWidth="1"/>
    <col min="7426" max="7431" width="10.453125" style="3" customWidth="1"/>
    <col min="7432" max="7680" width="9.453125" style="3"/>
    <col min="7681" max="7681" width="14" style="3" customWidth="1"/>
    <col min="7682" max="7687" width="10.453125" style="3" customWidth="1"/>
    <col min="7688" max="7936" width="9.453125" style="3"/>
    <col min="7937" max="7937" width="14" style="3" customWidth="1"/>
    <col min="7938" max="7943" width="10.453125" style="3" customWidth="1"/>
    <col min="7944" max="8192" width="9.453125" style="3"/>
    <col min="8193" max="8193" width="14" style="3" customWidth="1"/>
    <col min="8194" max="8199" width="10.453125" style="3" customWidth="1"/>
    <col min="8200" max="8448" width="9.453125" style="3"/>
    <col min="8449" max="8449" width="14" style="3" customWidth="1"/>
    <col min="8450" max="8455" width="10.453125" style="3" customWidth="1"/>
    <col min="8456" max="8704" width="9.453125" style="3"/>
    <col min="8705" max="8705" width="14" style="3" customWidth="1"/>
    <col min="8706" max="8711" width="10.453125" style="3" customWidth="1"/>
    <col min="8712" max="8960" width="9.453125" style="3"/>
    <col min="8961" max="8961" width="14" style="3" customWidth="1"/>
    <col min="8962" max="8967" width="10.453125" style="3" customWidth="1"/>
    <col min="8968" max="9216" width="9.453125" style="3"/>
    <col min="9217" max="9217" width="14" style="3" customWidth="1"/>
    <col min="9218" max="9223" width="10.453125" style="3" customWidth="1"/>
    <col min="9224" max="9472" width="9.453125" style="3"/>
    <col min="9473" max="9473" width="14" style="3" customWidth="1"/>
    <col min="9474" max="9479" width="10.453125" style="3" customWidth="1"/>
    <col min="9480" max="9728" width="9.453125" style="3"/>
    <col min="9729" max="9729" width="14" style="3" customWidth="1"/>
    <col min="9730" max="9735" width="10.453125" style="3" customWidth="1"/>
    <col min="9736" max="9984" width="9.453125" style="3"/>
    <col min="9985" max="9985" width="14" style="3" customWidth="1"/>
    <col min="9986" max="9991" width="10.453125" style="3" customWidth="1"/>
    <col min="9992" max="10240" width="9.453125" style="3"/>
    <col min="10241" max="10241" width="14" style="3" customWidth="1"/>
    <col min="10242" max="10247" width="10.453125" style="3" customWidth="1"/>
    <col min="10248" max="10496" width="9.453125" style="3"/>
    <col min="10497" max="10497" width="14" style="3" customWidth="1"/>
    <col min="10498" max="10503" width="10.453125" style="3" customWidth="1"/>
    <col min="10504" max="10752" width="9.453125" style="3"/>
    <col min="10753" max="10753" width="14" style="3" customWidth="1"/>
    <col min="10754" max="10759" width="10.453125" style="3" customWidth="1"/>
    <col min="10760" max="11008" width="9.453125" style="3"/>
    <col min="11009" max="11009" width="14" style="3" customWidth="1"/>
    <col min="11010" max="11015" width="10.453125" style="3" customWidth="1"/>
    <col min="11016" max="11264" width="9.453125" style="3"/>
    <col min="11265" max="11265" width="14" style="3" customWidth="1"/>
    <col min="11266" max="11271" width="10.453125" style="3" customWidth="1"/>
    <col min="11272" max="11520" width="9.453125" style="3"/>
    <col min="11521" max="11521" width="14" style="3" customWidth="1"/>
    <col min="11522" max="11527" width="10.453125" style="3" customWidth="1"/>
    <col min="11528" max="11776" width="9.453125" style="3"/>
    <col min="11777" max="11777" width="14" style="3" customWidth="1"/>
    <col min="11778" max="11783" width="10.453125" style="3" customWidth="1"/>
    <col min="11784" max="12032" width="9.453125" style="3"/>
    <col min="12033" max="12033" width="14" style="3" customWidth="1"/>
    <col min="12034" max="12039" width="10.453125" style="3" customWidth="1"/>
    <col min="12040" max="12288" width="9.453125" style="3"/>
    <col min="12289" max="12289" width="14" style="3" customWidth="1"/>
    <col min="12290" max="12295" width="10.453125" style="3" customWidth="1"/>
    <col min="12296" max="12544" width="9.453125" style="3"/>
    <col min="12545" max="12545" width="14" style="3" customWidth="1"/>
    <col min="12546" max="12551" width="10.453125" style="3" customWidth="1"/>
    <col min="12552" max="12800" width="9.453125" style="3"/>
    <col min="12801" max="12801" width="14" style="3" customWidth="1"/>
    <col min="12802" max="12807" width="10.453125" style="3" customWidth="1"/>
    <col min="12808" max="13056" width="9.453125" style="3"/>
    <col min="13057" max="13057" width="14" style="3" customWidth="1"/>
    <col min="13058" max="13063" width="10.453125" style="3" customWidth="1"/>
    <col min="13064" max="13312" width="9.453125" style="3"/>
    <col min="13313" max="13313" width="14" style="3" customWidth="1"/>
    <col min="13314" max="13319" width="10.453125" style="3" customWidth="1"/>
    <col min="13320" max="13568" width="9.453125" style="3"/>
    <col min="13569" max="13569" width="14" style="3" customWidth="1"/>
    <col min="13570" max="13575" width="10.453125" style="3" customWidth="1"/>
    <col min="13576" max="13824" width="9.453125" style="3"/>
    <col min="13825" max="13825" width="14" style="3" customWidth="1"/>
    <col min="13826" max="13831" width="10.453125" style="3" customWidth="1"/>
    <col min="13832" max="14080" width="9.453125" style="3"/>
    <col min="14081" max="14081" width="14" style="3" customWidth="1"/>
    <col min="14082" max="14087" width="10.453125" style="3" customWidth="1"/>
    <col min="14088" max="14336" width="9.453125" style="3"/>
    <col min="14337" max="14337" width="14" style="3" customWidth="1"/>
    <col min="14338" max="14343" width="10.453125" style="3" customWidth="1"/>
    <col min="14344" max="14592" width="9.453125" style="3"/>
    <col min="14593" max="14593" width="14" style="3" customWidth="1"/>
    <col min="14594" max="14599" width="10.453125" style="3" customWidth="1"/>
    <col min="14600" max="14848" width="9.453125" style="3"/>
    <col min="14849" max="14849" width="14" style="3" customWidth="1"/>
    <col min="14850" max="14855" width="10.453125" style="3" customWidth="1"/>
    <col min="14856" max="15104" width="9.453125" style="3"/>
    <col min="15105" max="15105" width="14" style="3" customWidth="1"/>
    <col min="15106" max="15111" width="10.453125" style="3" customWidth="1"/>
    <col min="15112" max="15360" width="9.453125" style="3"/>
    <col min="15361" max="15361" width="14" style="3" customWidth="1"/>
    <col min="15362" max="15367" width="10.453125" style="3" customWidth="1"/>
    <col min="15368" max="15616" width="9.453125" style="3"/>
    <col min="15617" max="15617" width="14" style="3" customWidth="1"/>
    <col min="15618" max="15623" width="10.453125" style="3" customWidth="1"/>
    <col min="15624" max="15872" width="9.453125" style="3"/>
    <col min="15873" max="15873" width="14" style="3" customWidth="1"/>
    <col min="15874" max="15879" width="10.453125" style="3" customWidth="1"/>
    <col min="15880" max="16128" width="9.453125" style="3"/>
    <col min="16129" max="16129" width="14" style="3" customWidth="1"/>
    <col min="16130" max="16135" width="10.453125" style="3" customWidth="1"/>
    <col min="16136" max="16384" width="9.453125" style="3"/>
  </cols>
  <sheetData>
    <row r="1" spans="1:19" ht="15.5" x14ac:dyDescent="0.35">
      <c r="A1" s="84" t="str">
        <f>+'Cover Page'!$B$29</f>
        <v>Annual Performance Report 2022</v>
      </c>
      <c r="B1" s="84"/>
      <c r="C1" s="84"/>
      <c r="D1" s="84"/>
      <c r="E1" s="84" t="str">
        <f>+'Cover Page'!$B$33</f>
        <v>Ferrybridge 2</v>
      </c>
      <c r="F1" s="84"/>
      <c r="G1" s="84"/>
    </row>
    <row r="3" spans="1:19" ht="14.5" x14ac:dyDescent="0.35">
      <c r="A3" s="56" t="s">
        <v>469</v>
      </c>
      <c r="D3" s="71" t="s">
        <v>437</v>
      </c>
      <c r="G3" s="75" t="s">
        <v>438</v>
      </c>
      <c r="J3" s="9" t="str">
        <f>+A3</f>
        <v>Monitoring of Sulphur dioxide emissions</v>
      </c>
      <c r="L3" s="9"/>
      <c r="N3" s="9" t="s">
        <v>439</v>
      </c>
      <c r="Q3" s="74" t="s">
        <v>3</v>
      </c>
      <c r="R3" s="69"/>
      <c r="S3" s="69"/>
    </row>
    <row r="4" spans="1:19" ht="14.15" customHeight="1" x14ac:dyDescent="0.3">
      <c r="Q4" s="382" t="s">
        <v>440</v>
      </c>
      <c r="R4" s="382"/>
      <c r="S4" s="382"/>
    </row>
    <row r="5" spans="1:19" ht="16" x14ac:dyDescent="0.3">
      <c r="A5" s="64" t="s">
        <v>441</v>
      </c>
      <c r="B5" s="410" t="s">
        <v>442</v>
      </c>
      <c r="C5" s="410"/>
      <c r="D5" s="410"/>
      <c r="E5" s="410" t="s">
        <v>443</v>
      </c>
      <c r="F5" s="410"/>
      <c r="G5" s="410"/>
      <c r="J5" s="411"/>
      <c r="K5" s="411"/>
      <c r="L5" s="411"/>
      <c r="M5" s="411"/>
      <c r="N5" s="411"/>
      <c r="O5" s="411"/>
      <c r="Q5" s="382"/>
      <c r="R5" s="382"/>
      <c r="S5" s="382"/>
    </row>
    <row r="6" spans="1:19" s="54" customFormat="1" ht="37.5" customHeight="1" x14ac:dyDescent="0.35">
      <c r="A6" s="61">
        <f>+'Cover Page'!C39</f>
        <v>2022</v>
      </c>
      <c r="B6" s="51" t="s">
        <v>470</v>
      </c>
      <c r="C6" s="51" t="s">
        <v>445</v>
      </c>
      <c r="D6" s="51" t="s">
        <v>446</v>
      </c>
      <c r="E6" s="51" t="s">
        <v>471</v>
      </c>
      <c r="F6" s="51" t="s">
        <v>448</v>
      </c>
      <c r="G6" s="51" t="s">
        <v>449</v>
      </c>
      <c r="H6" s="55"/>
      <c r="J6" s="57">
        <f>+A6</f>
        <v>2022</v>
      </c>
      <c r="K6" s="57" t="s">
        <v>450</v>
      </c>
      <c r="L6" s="63" t="s">
        <v>445</v>
      </c>
      <c r="M6" s="63" t="s">
        <v>451</v>
      </c>
      <c r="N6" s="63" t="s">
        <v>448</v>
      </c>
      <c r="O6" s="63" t="s">
        <v>452</v>
      </c>
      <c r="Q6" s="382"/>
      <c r="R6" s="382"/>
      <c r="S6" s="382"/>
    </row>
    <row r="7" spans="1:19" x14ac:dyDescent="0.3">
      <c r="A7" s="62" t="s">
        <v>453</v>
      </c>
      <c r="B7" s="59">
        <v>200</v>
      </c>
      <c r="C7" s="60">
        <v>0</v>
      </c>
      <c r="D7" s="60">
        <v>10</v>
      </c>
      <c r="E7" s="59">
        <v>50</v>
      </c>
      <c r="F7" s="108">
        <v>7.0000000000000007E-2</v>
      </c>
      <c r="G7" s="60">
        <f>MAX(O7,O22)</f>
        <v>1</v>
      </c>
      <c r="J7" s="396" t="s">
        <v>221</v>
      </c>
      <c r="K7" s="62" t="s">
        <v>453</v>
      </c>
      <c r="L7" s="60">
        <v>0</v>
      </c>
      <c r="M7" s="60">
        <v>10</v>
      </c>
      <c r="N7" s="60">
        <v>0.01</v>
      </c>
      <c r="O7" s="60">
        <v>0</v>
      </c>
      <c r="Q7" s="382"/>
      <c r="R7" s="382"/>
      <c r="S7" s="382"/>
    </row>
    <row r="8" spans="1:19" x14ac:dyDescent="0.3">
      <c r="A8" s="62" t="s">
        <v>454</v>
      </c>
      <c r="B8" s="59">
        <v>200</v>
      </c>
      <c r="C8" s="60">
        <v>0</v>
      </c>
      <c r="D8" s="60">
        <v>16</v>
      </c>
      <c r="E8" s="59">
        <v>50</v>
      </c>
      <c r="F8" s="108">
        <v>0.16499999999999998</v>
      </c>
      <c r="G8" s="60">
        <f t="shared" ref="G8:G18" si="0">MAX(O8,O23)</f>
        <v>2</v>
      </c>
      <c r="J8" s="396"/>
      <c r="K8" s="62" t="s">
        <v>454</v>
      </c>
      <c r="L8" s="60">
        <v>0</v>
      </c>
      <c r="M8" s="60">
        <v>16</v>
      </c>
      <c r="N8" s="60">
        <v>0.03</v>
      </c>
      <c r="O8" s="60">
        <v>1</v>
      </c>
      <c r="Q8" s="382"/>
      <c r="R8" s="382"/>
      <c r="S8" s="382"/>
    </row>
    <row r="9" spans="1:19" x14ac:dyDescent="0.3">
      <c r="A9" s="62" t="s">
        <v>455</v>
      </c>
      <c r="B9" s="59">
        <v>200</v>
      </c>
      <c r="C9" s="60">
        <v>1</v>
      </c>
      <c r="D9" s="60">
        <v>6</v>
      </c>
      <c r="E9" s="59">
        <v>50</v>
      </c>
      <c r="F9" s="108">
        <v>0.71500000000000008</v>
      </c>
      <c r="G9" s="60">
        <f t="shared" si="0"/>
        <v>2</v>
      </c>
      <c r="J9" s="396"/>
      <c r="K9" s="62" t="s">
        <v>455</v>
      </c>
      <c r="L9" s="60">
        <v>0</v>
      </c>
      <c r="M9" s="60">
        <v>2</v>
      </c>
      <c r="N9" s="60">
        <v>0.38</v>
      </c>
      <c r="O9" s="60">
        <v>0</v>
      </c>
      <c r="Q9" s="73" t="s">
        <v>456</v>
      </c>
    </row>
    <row r="10" spans="1:19" ht="14.25" customHeight="1" x14ac:dyDescent="0.3">
      <c r="A10" s="62" t="s">
        <v>457</v>
      </c>
      <c r="B10" s="59">
        <v>200</v>
      </c>
      <c r="C10" s="60">
        <v>0.5</v>
      </c>
      <c r="D10" s="60">
        <v>11</v>
      </c>
      <c r="E10" s="59">
        <v>50</v>
      </c>
      <c r="F10" s="108">
        <v>0.44</v>
      </c>
      <c r="G10" s="60">
        <f t="shared" si="0"/>
        <v>2</v>
      </c>
      <c r="J10" s="396"/>
      <c r="K10" s="62" t="s">
        <v>457</v>
      </c>
      <c r="L10" s="60">
        <v>0</v>
      </c>
      <c r="M10" s="60">
        <v>11</v>
      </c>
      <c r="N10" s="60">
        <v>0.01</v>
      </c>
      <c r="O10" s="60">
        <v>0</v>
      </c>
      <c r="Q10" s="409" t="s">
        <v>458</v>
      </c>
      <c r="R10" s="409"/>
      <c r="S10" s="409"/>
    </row>
    <row r="11" spans="1:19" x14ac:dyDescent="0.3">
      <c r="A11" s="62" t="s">
        <v>459</v>
      </c>
      <c r="B11" s="59">
        <v>200</v>
      </c>
      <c r="C11" s="60">
        <v>1</v>
      </c>
      <c r="D11" s="60">
        <v>59</v>
      </c>
      <c r="E11" s="59">
        <v>50</v>
      </c>
      <c r="F11" s="108">
        <v>0.875</v>
      </c>
      <c r="G11" s="60">
        <f t="shared" si="0"/>
        <v>13</v>
      </c>
      <c r="J11" s="396"/>
      <c r="K11" s="62" t="s">
        <v>459</v>
      </c>
      <c r="L11" s="60">
        <v>1</v>
      </c>
      <c r="M11" s="60">
        <v>59</v>
      </c>
      <c r="N11" s="60">
        <v>1.1299999999999999</v>
      </c>
      <c r="O11" s="60">
        <v>13</v>
      </c>
      <c r="Q11" s="409"/>
      <c r="R11" s="409"/>
      <c r="S11" s="409"/>
    </row>
    <row r="12" spans="1:19" x14ac:dyDescent="0.3">
      <c r="A12" s="62" t="s">
        <v>460</v>
      </c>
      <c r="B12" s="59">
        <v>200</v>
      </c>
      <c r="C12" s="60">
        <v>0</v>
      </c>
      <c r="D12" s="60">
        <v>46</v>
      </c>
      <c r="E12" s="59">
        <v>50</v>
      </c>
      <c r="F12" s="108">
        <v>0.18</v>
      </c>
      <c r="G12" s="60">
        <f t="shared" si="0"/>
        <v>1</v>
      </c>
      <c r="J12" s="396"/>
      <c r="K12" s="62" t="s">
        <v>460</v>
      </c>
      <c r="L12" s="60">
        <v>0</v>
      </c>
      <c r="M12" s="60">
        <v>10</v>
      </c>
      <c r="N12" s="60">
        <v>0.03</v>
      </c>
      <c r="O12" s="60">
        <v>0</v>
      </c>
      <c r="Q12" s="409"/>
      <c r="R12" s="409"/>
      <c r="S12" s="409"/>
    </row>
    <row r="13" spans="1:19" ht="14.25" customHeight="1" x14ac:dyDescent="0.3">
      <c r="A13" s="62" t="s">
        <v>461</v>
      </c>
      <c r="B13" s="59">
        <v>200</v>
      </c>
      <c r="C13" s="60">
        <v>0</v>
      </c>
      <c r="D13" s="60">
        <v>33</v>
      </c>
      <c r="E13" s="59">
        <v>50</v>
      </c>
      <c r="F13" s="108">
        <v>7.4999999999999997E-2</v>
      </c>
      <c r="G13" s="60">
        <f t="shared" si="0"/>
        <v>1</v>
      </c>
      <c r="J13" s="396"/>
      <c r="K13" s="62" t="s">
        <v>461</v>
      </c>
      <c r="L13" s="60">
        <v>0</v>
      </c>
      <c r="M13" s="60">
        <v>13</v>
      </c>
      <c r="N13" s="60">
        <v>0.02</v>
      </c>
      <c r="O13" s="60">
        <v>0</v>
      </c>
      <c r="Q13" s="409" t="s">
        <v>462</v>
      </c>
      <c r="R13" s="409"/>
      <c r="S13" s="409"/>
    </row>
    <row r="14" spans="1:19" x14ac:dyDescent="0.3">
      <c r="A14" s="62" t="s">
        <v>463</v>
      </c>
      <c r="B14" s="59">
        <v>200</v>
      </c>
      <c r="C14" s="60">
        <v>0.5</v>
      </c>
      <c r="D14" s="60">
        <v>28</v>
      </c>
      <c r="E14" s="59">
        <v>50</v>
      </c>
      <c r="F14" s="108">
        <v>0.48000000000000004</v>
      </c>
      <c r="G14" s="60">
        <f t="shared" si="0"/>
        <v>2</v>
      </c>
      <c r="J14" s="396"/>
      <c r="K14" s="62" t="s">
        <v>463</v>
      </c>
      <c r="L14" s="60">
        <v>0</v>
      </c>
      <c r="M14" s="60">
        <v>12</v>
      </c>
      <c r="N14" s="60">
        <v>0.04</v>
      </c>
      <c r="O14" s="60">
        <v>0</v>
      </c>
      <c r="Q14" s="409"/>
      <c r="R14" s="409"/>
      <c r="S14" s="409"/>
    </row>
    <row r="15" spans="1:19" x14ac:dyDescent="0.3">
      <c r="A15" s="62" t="s">
        <v>464</v>
      </c>
      <c r="B15" s="59">
        <v>200</v>
      </c>
      <c r="C15" s="60">
        <v>0</v>
      </c>
      <c r="D15" s="60">
        <v>17</v>
      </c>
      <c r="E15" s="59">
        <v>50</v>
      </c>
      <c r="F15" s="108">
        <v>0.33499999999999996</v>
      </c>
      <c r="G15" s="60">
        <f t="shared" si="0"/>
        <v>2</v>
      </c>
      <c r="J15" s="396"/>
      <c r="K15" s="62" t="s">
        <v>464</v>
      </c>
      <c r="L15" s="60">
        <v>0</v>
      </c>
      <c r="M15" s="60">
        <v>6</v>
      </c>
      <c r="N15" s="60">
        <v>0.31</v>
      </c>
      <c r="O15" s="60">
        <v>1</v>
      </c>
      <c r="Q15" s="409"/>
      <c r="R15" s="409"/>
      <c r="S15" s="409"/>
    </row>
    <row r="16" spans="1:19" x14ac:dyDescent="0.3">
      <c r="A16" s="62" t="s">
        <v>465</v>
      </c>
      <c r="B16" s="59">
        <v>200</v>
      </c>
      <c r="C16" s="60">
        <v>0.5</v>
      </c>
      <c r="D16" s="60">
        <v>10</v>
      </c>
      <c r="E16" s="59">
        <v>50</v>
      </c>
      <c r="F16" s="108">
        <v>0.52499999999999991</v>
      </c>
      <c r="G16" s="60">
        <f t="shared" si="0"/>
        <v>2</v>
      </c>
      <c r="J16" s="396"/>
      <c r="K16" s="62" t="s">
        <v>465</v>
      </c>
      <c r="L16" s="60">
        <v>0</v>
      </c>
      <c r="M16" s="60">
        <v>4</v>
      </c>
      <c r="N16" s="60">
        <v>0.36</v>
      </c>
      <c r="O16" s="60">
        <v>1</v>
      </c>
      <c r="Q16" s="409"/>
      <c r="R16" s="409"/>
      <c r="S16" s="409"/>
    </row>
    <row r="17" spans="1:15" x14ac:dyDescent="0.3">
      <c r="A17" s="62" t="s">
        <v>466</v>
      </c>
      <c r="B17" s="59">
        <v>200</v>
      </c>
      <c r="C17" s="60">
        <v>1</v>
      </c>
      <c r="D17" s="60">
        <v>21</v>
      </c>
      <c r="E17" s="59">
        <v>50</v>
      </c>
      <c r="F17" s="108">
        <v>1.21</v>
      </c>
      <c r="G17" s="60">
        <f t="shared" si="0"/>
        <v>3</v>
      </c>
      <c r="J17" s="396"/>
      <c r="K17" s="62" t="s">
        <v>466</v>
      </c>
      <c r="L17" s="60">
        <v>1</v>
      </c>
      <c r="M17" s="60">
        <v>14</v>
      </c>
      <c r="N17" s="60">
        <v>1.1100000000000001</v>
      </c>
      <c r="O17" s="60">
        <v>2</v>
      </c>
    </row>
    <row r="18" spans="1:15" x14ac:dyDescent="0.3">
      <c r="A18" s="62" t="s">
        <v>467</v>
      </c>
      <c r="B18" s="59">
        <v>200</v>
      </c>
      <c r="C18" s="60">
        <v>1.5</v>
      </c>
      <c r="D18" s="60">
        <v>48</v>
      </c>
      <c r="E18" s="59">
        <v>50</v>
      </c>
      <c r="F18" s="108">
        <v>1.47</v>
      </c>
      <c r="G18" s="60">
        <f t="shared" si="0"/>
        <v>6</v>
      </c>
      <c r="J18" s="396"/>
      <c r="K18" s="62" t="s">
        <v>467</v>
      </c>
      <c r="L18" s="60">
        <v>2</v>
      </c>
      <c r="M18" s="60">
        <v>48</v>
      </c>
      <c r="N18" s="60">
        <v>1.71</v>
      </c>
      <c r="O18" s="60">
        <v>6</v>
      </c>
    </row>
    <row r="19" spans="1:15" x14ac:dyDescent="0.3">
      <c r="J19" s="396"/>
      <c r="K19" s="58" t="s">
        <v>468</v>
      </c>
      <c r="L19" s="106">
        <f>AVERAGE(L7:L18)</f>
        <v>0.33333333333333331</v>
      </c>
      <c r="M19" s="106">
        <f>MAX(M7:M18)</f>
        <v>59</v>
      </c>
      <c r="N19" s="106">
        <f>AVERAGE(N7:N18)</f>
        <v>0.42833333333333329</v>
      </c>
      <c r="O19" s="106">
        <f>MAX(O7:O18)</f>
        <v>13</v>
      </c>
    </row>
    <row r="21" spans="1:15" ht="28" x14ac:dyDescent="0.3">
      <c r="J21" s="57">
        <f>+A6</f>
        <v>2022</v>
      </c>
      <c r="K21" s="57" t="s">
        <v>450</v>
      </c>
      <c r="L21" s="63" t="s">
        <v>445</v>
      </c>
      <c r="M21" s="63" t="s">
        <v>451</v>
      </c>
      <c r="N21" s="63" t="s">
        <v>448</v>
      </c>
      <c r="O21" s="63" t="s">
        <v>452</v>
      </c>
    </row>
    <row r="22" spans="1:15" x14ac:dyDescent="0.3">
      <c r="J22" s="396" t="s">
        <v>222</v>
      </c>
      <c r="K22" s="62" t="s">
        <v>453</v>
      </c>
      <c r="L22" s="60">
        <v>0</v>
      </c>
      <c r="M22" s="60">
        <v>3</v>
      </c>
      <c r="N22" s="60">
        <v>0.13</v>
      </c>
      <c r="O22" s="60">
        <v>1</v>
      </c>
    </row>
    <row r="23" spans="1:15" x14ac:dyDescent="0.3">
      <c r="J23" s="396"/>
      <c r="K23" s="62" t="s">
        <v>454</v>
      </c>
      <c r="L23" s="60">
        <v>0</v>
      </c>
      <c r="M23" s="60">
        <v>13</v>
      </c>
      <c r="N23" s="60">
        <v>0.3</v>
      </c>
      <c r="O23" s="60">
        <v>2</v>
      </c>
    </row>
    <row r="24" spans="1:15" x14ac:dyDescent="0.3">
      <c r="J24" s="396"/>
      <c r="K24" s="62" t="s">
        <v>455</v>
      </c>
      <c r="L24" s="60">
        <v>2</v>
      </c>
      <c r="M24" s="60">
        <v>6</v>
      </c>
      <c r="N24" s="60">
        <v>1.05</v>
      </c>
      <c r="O24" s="60">
        <v>2</v>
      </c>
    </row>
    <row r="25" spans="1:15" x14ac:dyDescent="0.3">
      <c r="J25" s="396"/>
      <c r="K25" s="62" t="s">
        <v>457</v>
      </c>
      <c r="L25" s="60">
        <v>1</v>
      </c>
      <c r="M25" s="60">
        <v>3</v>
      </c>
      <c r="N25" s="60">
        <v>0.87</v>
      </c>
      <c r="O25" s="60">
        <v>2</v>
      </c>
    </row>
    <row r="26" spans="1:15" x14ac:dyDescent="0.3">
      <c r="J26" s="396"/>
      <c r="K26" s="62" t="s">
        <v>459</v>
      </c>
      <c r="L26" s="60">
        <v>1</v>
      </c>
      <c r="M26" s="60">
        <v>41</v>
      </c>
      <c r="N26" s="60">
        <v>0.62</v>
      </c>
      <c r="O26" s="60">
        <v>7</v>
      </c>
    </row>
    <row r="27" spans="1:15" x14ac:dyDescent="0.3">
      <c r="J27" s="396"/>
      <c r="K27" s="62" t="s">
        <v>460</v>
      </c>
      <c r="L27" s="60">
        <v>0</v>
      </c>
      <c r="M27" s="60">
        <v>46</v>
      </c>
      <c r="N27" s="60">
        <v>0.33</v>
      </c>
      <c r="O27" s="60">
        <v>1</v>
      </c>
    </row>
    <row r="28" spans="1:15" x14ac:dyDescent="0.3">
      <c r="J28" s="396"/>
      <c r="K28" s="62" t="s">
        <v>461</v>
      </c>
      <c r="L28" s="60">
        <v>0</v>
      </c>
      <c r="M28" s="60">
        <v>33</v>
      </c>
      <c r="N28" s="60">
        <v>0.13</v>
      </c>
      <c r="O28" s="60">
        <v>1</v>
      </c>
    </row>
    <row r="29" spans="1:15" x14ac:dyDescent="0.3">
      <c r="J29" s="396"/>
      <c r="K29" s="62" t="s">
        <v>463</v>
      </c>
      <c r="L29" s="60">
        <v>1</v>
      </c>
      <c r="M29" s="60">
        <v>28</v>
      </c>
      <c r="N29" s="60">
        <v>0.92</v>
      </c>
      <c r="O29" s="60">
        <v>2</v>
      </c>
    </row>
    <row r="30" spans="1:15" x14ac:dyDescent="0.3">
      <c r="J30" s="396"/>
      <c r="K30" s="62" t="s">
        <v>464</v>
      </c>
      <c r="L30" s="60">
        <v>0</v>
      </c>
      <c r="M30" s="60">
        <v>17</v>
      </c>
      <c r="N30" s="60">
        <v>0.36</v>
      </c>
      <c r="O30" s="60">
        <v>2</v>
      </c>
    </row>
    <row r="31" spans="1:15" x14ac:dyDescent="0.3">
      <c r="J31" s="396"/>
      <c r="K31" s="62" t="s">
        <v>465</v>
      </c>
      <c r="L31" s="60">
        <v>1</v>
      </c>
      <c r="M31" s="60">
        <v>10</v>
      </c>
      <c r="N31" s="60">
        <v>0.69</v>
      </c>
      <c r="O31" s="60">
        <v>2</v>
      </c>
    </row>
    <row r="32" spans="1:15" x14ac:dyDescent="0.3">
      <c r="J32" s="396"/>
      <c r="K32" s="62" t="s">
        <v>466</v>
      </c>
      <c r="L32" s="60">
        <v>1</v>
      </c>
      <c r="M32" s="60">
        <v>21</v>
      </c>
      <c r="N32" s="60">
        <v>1.31</v>
      </c>
      <c r="O32" s="60">
        <v>3</v>
      </c>
    </row>
    <row r="33" spans="1:15" x14ac:dyDescent="0.3">
      <c r="J33" s="396"/>
      <c r="K33" s="62" t="s">
        <v>467</v>
      </c>
      <c r="L33" s="60">
        <v>1</v>
      </c>
      <c r="M33" s="60">
        <v>21</v>
      </c>
      <c r="N33" s="60">
        <v>1.23</v>
      </c>
      <c r="O33" s="60">
        <v>5</v>
      </c>
    </row>
    <row r="34" spans="1:15" x14ac:dyDescent="0.3">
      <c r="J34" s="396"/>
      <c r="K34" s="58" t="s">
        <v>468</v>
      </c>
      <c r="L34" s="106">
        <f>AVERAGE(L22:L33)</f>
        <v>0.66666666666666663</v>
      </c>
      <c r="M34" s="106">
        <f>MAX(M22:M33)</f>
        <v>46</v>
      </c>
      <c r="N34" s="106">
        <f>AVERAGE(N22:N33)</f>
        <v>0.66166666666666674</v>
      </c>
      <c r="O34" s="106">
        <f>MAX(O22:O33)</f>
        <v>7</v>
      </c>
    </row>
    <row r="48" spans="1:15" x14ac:dyDescent="0.3">
      <c r="A48" s="397" t="s">
        <v>354</v>
      </c>
      <c r="B48" s="398"/>
      <c r="C48" s="398"/>
      <c r="D48" s="398"/>
      <c r="E48" s="398"/>
      <c r="F48" s="398"/>
      <c r="G48" s="399"/>
    </row>
    <row r="49" spans="1:7" x14ac:dyDescent="0.3">
      <c r="A49" s="400"/>
      <c r="B49" s="401"/>
      <c r="C49" s="401"/>
      <c r="D49" s="401"/>
      <c r="E49" s="401"/>
      <c r="F49" s="401"/>
      <c r="G49" s="402"/>
    </row>
    <row r="50" spans="1:7" x14ac:dyDescent="0.3">
      <c r="A50" s="403"/>
      <c r="B50" s="404"/>
      <c r="C50" s="404"/>
      <c r="D50" s="404"/>
      <c r="E50" s="404"/>
      <c r="F50" s="404"/>
      <c r="G50" s="405"/>
    </row>
    <row r="51" spans="1:7" x14ac:dyDescent="0.3">
      <c r="A51" s="403"/>
      <c r="B51" s="404"/>
      <c r="C51" s="404"/>
      <c r="D51" s="404"/>
      <c r="E51" s="404"/>
      <c r="F51" s="404"/>
      <c r="G51" s="405"/>
    </row>
    <row r="52" spans="1:7" x14ac:dyDescent="0.3">
      <c r="A52" s="406"/>
      <c r="B52" s="407"/>
      <c r="C52" s="407"/>
      <c r="D52" s="407"/>
      <c r="E52" s="407"/>
      <c r="F52" s="407"/>
      <c r="G52" s="408"/>
    </row>
    <row r="53" spans="1:7" x14ac:dyDescent="0.3">
      <c r="C53" s="126">
        <v>44978</v>
      </c>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7"/>
  <sheetViews>
    <sheetView tabSelected="1" topLeftCell="A2" workbookViewId="0">
      <selection activeCell="E53" sqref="E53"/>
    </sheetView>
  </sheetViews>
  <sheetFormatPr defaultRowHeight="14" x14ac:dyDescent="0.3"/>
  <cols>
    <col min="1" max="1" width="14" style="3" customWidth="1"/>
    <col min="2" max="7" width="17" style="35" customWidth="1"/>
    <col min="8" max="11" width="9.453125" style="3"/>
    <col min="12" max="12" width="15.453125" style="3" customWidth="1"/>
    <col min="13" max="13" width="17.453125" style="3" bestFit="1" customWidth="1"/>
    <col min="14" max="14" width="13.54296875" style="3" customWidth="1"/>
    <col min="15" max="15" width="15" style="3" customWidth="1"/>
    <col min="16" max="18" width="9.453125" style="3"/>
    <col min="19" max="19" width="21.54296875" style="3" customWidth="1"/>
    <col min="20" max="256" width="9.453125" style="3"/>
    <col min="257" max="257" width="14" style="3" customWidth="1"/>
    <col min="258" max="263" width="10.453125" style="3" customWidth="1"/>
    <col min="264" max="512" width="9.453125" style="3"/>
    <col min="513" max="513" width="14" style="3" customWidth="1"/>
    <col min="514" max="519" width="10.453125" style="3" customWidth="1"/>
    <col min="520" max="768" width="9.453125" style="3"/>
    <col min="769" max="769" width="14" style="3" customWidth="1"/>
    <col min="770" max="775" width="10.453125" style="3" customWidth="1"/>
    <col min="776" max="1024" width="9.453125" style="3"/>
    <col min="1025" max="1025" width="14" style="3" customWidth="1"/>
    <col min="1026" max="1031" width="10.453125" style="3" customWidth="1"/>
    <col min="1032" max="1280" width="9.453125" style="3"/>
    <col min="1281" max="1281" width="14" style="3" customWidth="1"/>
    <col min="1282" max="1287" width="10.453125" style="3" customWidth="1"/>
    <col min="1288" max="1536" width="9.453125" style="3"/>
    <col min="1537" max="1537" width="14" style="3" customWidth="1"/>
    <col min="1538" max="1543" width="10.453125" style="3" customWidth="1"/>
    <col min="1544" max="1792" width="9.453125" style="3"/>
    <col min="1793" max="1793" width="14" style="3" customWidth="1"/>
    <col min="1794" max="1799" width="10.453125" style="3" customWidth="1"/>
    <col min="1800" max="2048" width="9.453125" style="3"/>
    <col min="2049" max="2049" width="14" style="3" customWidth="1"/>
    <col min="2050" max="2055" width="10.453125" style="3" customWidth="1"/>
    <col min="2056" max="2304" width="9.453125" style="3"/>
    <col min="2305" max="2305" width="14" style="3" customWidth="1"/>
    <col min="2306" max="2311" width="10.453125" style="3" customWidth="1"/>
    <col min="2312" max="2560" width="9.453125" style="3"/>
    <col min="2561" max="2561" width="14" style="3" customWidth="1"/>
    <col min="2562" max="2567" width="10.453125" style="3" customWidth="1"/>
    <col min="2568" max="2816" width="9.453125" style="3"/>
    <col min="2817" max="2817" width="14" style="3" customWidth="1"/>
    <col min="2818" max="2823" width="10.453125" style="3" customWidth="1"/>
    <col min="2824" max="3072" width="9.453125" style="3"/>
    <col min="3073" max="3073" width="14" style="3" customWidth="1"/>
    <col min="3074" max="3079" width="10.453125" style="3" customWidth="1"/>
    <col min="3080" max="3328" width="9.453125" style="3"/>
    <col min="3329" max="3329" width="14" style="3" customWidth="1"/>
    <col min="3330" max="3335" width="10.453125" style="3" customWidth="1"/>
    <col min="3336" max="3584" width="9.453125" style="3"/>
    <col min="3585" max="3585" width="14" style="3" customWidth="1"/>
    <col min="3586" max="3591" width="10.453125" style="3" customWidth="1"/>
    <col min="3592" max="3840" width="9.453125" style="3"/>
    <col min="3841" max="3841" width="14" style="3" customWidth="1"/>
    <col min="3842" max="3847" width="10.453125" style="3" customWidth="1"/>
    <col min="3848" max="4096" width="9.453125" style="3"/>
    <col min="4097" max="4097" width="14" style="3" customWidth="1"/>
    <col min="4098" max="4103" width="10.453125" style="3" customWidth="1"/>
    <col min="4104" max="4352" width="9.453125" style="3"/>
    <col min="4353" max="4353" width="14" style="3" customWidth="1"/>
    <col min="4354" max="4359" width="10.453125" style="3" customWidth="1"/>
    <col min="4360" max="4608" width="9.453125" style="3"/>
    <col min="4609" max="4609" width="14" style="3" customWidth="1"/>
    <col min="4610" max="4615" width="10.453125" style="3" customWidth="1"/>
    <col min="4616" max="4864" width="9.453125" style="3"/>
    <col min="4865" max="4865" width="14" style="3" customWidth="1"/>
    <col min="4866" max="4871" width="10.453125" style="3" customWidth="1"/>
    <col min="4872" max="5120" width="9.453125" style="3"/>
    <col min="5121" max="5121" width="14" style="3" customWidth="1"/>
    <col min="5122" max="5127" width="10.453125" style="3" customWidth="1"/>
    <col min="5128" max="5376" width="9.453125" style="3"/>
    <col min="5377" max="5377" width="14" style="3" customWidth="1"/>
    <col min="5378" max="5383" width="10.453125" style="3" customWidth="1"/>
    <col min="5384" max="5632" width="9.453125" style="3"/>
    <col min="5633" max="5633" width="14" style="3" customWidth="1"/>
    <col min="5634" max="5639" width="10.453125" style="3" customWidth="1"/>
    <col min="5640" max="5888" width="9.453125" style="3"/>
    <col min="5889" max="5889" width="14" style="3" customWidth="1"/>
    <col min="5890" max="5895" width="10.453125" style="3" customWidth="1"/>
    <col min="5896" max="6144" width="9.453125" style="3"/>
    <col min="6145" max="6145" width="14" style="3" customWidth="1"/>
    <col min="6146" max="6151" width="10.453125" style="3" customWidth="1"/>
    <col min="6152" max="6400" width="9.453125" style="3"/>
    <col min="6401" max="6401" width="14" style="3" customWidth="1"/>
    <col min="6402" max="6407" width="10.453125" style="3" customWidth="1"/>
    <col min="6408" max="6656" width="9.453125" style="3"/>
    <col min="6657" max="6657" width="14" style="3" customWidth="1"/>
    <col min="6658" max="6663" width="10.453125" style="3" customWidth="1"/>
    <col min="6664" max="6912" width="9.453125" style="3"/>
    <col min="6913" max="6913" width="14" style="3" customWidth="1"/>
    <col min="6914" max="6919" width="10.453125" style="3" customWidth="1"/>
    <col min="6920" max="7168" width="9.453125" style="3"/>
    <col min="7169" max="7169" width="14" style="3" customWidth="1"/>
    <col min="7170" max="7175" width="10.453125" style="3" customWidth="1"/>
    <col min="7176" max="7424" width="9.453125" style="3"/>
    <col min="7425" max="7425" width="14" style="3" customWidth="1"/>
    <col min="7426" max="7431" width="10.453125" style="3" customWidth="1"/>
    <col min="7432" max="7680" width="9.453125" style="3"/>
    <col min="7681" max="7681" width="14" style="3" customWidth="1"/>
    <col min="7682" max="7687" width="10.453125" style="3" customWidth="1"/>
    <col min="7688" max="7936" width="9.453125" style="3"/>
    <col min="7937" max="7937" width="14" style="3" customWidth="1"/>
    <col min="7938" max="7943" width="10.453125" style="3" customWidth="1"/>
    <col min="7944" max="8192" width="9.453125" style="3"/>
    <col min="8193" max="8193" width="14" style="3" customWidth="1"/>
    <col min="8194" max="8199" width="10.453125" style="3" customWidth="1"/>
    <col min="8200" max="8448" width="9.453125" style="3"/>
    <col min="8449" max="8449" width="14" style="3" customWidth="1"/>
    <col min="8450" max="8455" width="10.453125" style="3" customWidth="1"/>
    <col min="8456" max="8704" width="9.453125" style="3"/>
    <col min="8705" max="8705" width="14" style="3" customWidth="1"/>
    <col min="8706" max="8711" width="10.453125" style="3" customWidth="1"/>
    <col min="8712" max="8960" width="9.453125" style="3"/>
    <col min="8961" max="8961" width="14" style="3" customWidth="1"/>
    <col min="8962" max="8967" width="10.453125" style="3" customWidth="1"/>
    <col min="8968" max="9216" width="9.453125" style="3"/>
    <col min="9217" max="9217" width="14" style="3" customWidth="1"/>
    <col min="9218" max="9223" width="10.453125" style="3" customWidth="1"/>
    <col min="9224" max="9472" width="9.453125" style="3"/>
    <col min="9473" max="9473" width="14" style="3" customWidth="1"/>
    <col min="9474" max="9479" width="10.453125" style="3" customWidth="1"/>
    <col min="9480" max="9728" width="9.453125" style="3"/>
    <col min="9729" max="9729" width="14" style="3" customWidth="1"/>
    <col min="9730" max="9735" width="10.453125" style="3" customWidth="1"/>
    <col min="9736" max="9984" width="9.453125" style="3"/>
    <col min="9985" max="9985" width="14" style="3" customWidth="1"/>
    <col min="9986" max="9991" width="10.453125" style="3" customWidth="1"/>
    <col min="9992" max="10240" width="9.453125" style="3"/>
    <col min="10241" max="10241" width="14" style="3" customWidth="1"/>
    <col min="10242" max="10247" width="10.453125" style="3" customWidth="1"/>
    <col min="10248" max="10496" width="9.453125" style="3"/>
    <col min="10497" max="10497" width="14" style="3" customWidth="1"/>
    <col min="10498" max="10503" width="10.453125" style="3" customWidth="1"/>
    <col min="10504" max="10752" width="9.453125" style="3"/>
    <col min="10753" max="10753" width="14" style="3" customWidth="1"/>
    <col min="10754" max="10759" width="10.453125" style="3" customWidth="1"/>
    <col min="10760" max="11008" width="9.453125" style="3"/>
    <col min="11009" max="11009" width="14" style="3" customWidth="1"/>
    <col min="11010" max="11015" width="10.453125" style="3" customWidth="1"/>
    <col min="11016" max="11264" width="9.453125" style="3"/>
    <col min="11265" max="11265" width="14" style="3" customWidth="1"/>
    <col min="11266" max="11271" width="10.453125" style="3" customWidth="1"/>
    <col min="11272" max="11520" width="9.453125" style="3"/>
    <col min="11521" max="11521" width="14" style="3" customWidth="1"/>
    <col min="11522" max="11527" width="10.453125" style="3" customWidth="1"/>
    <col min="11528" max="11776" width="9.453125" style="3"/>
    <col min="11777" max="11777" width="14" style="3" customWidth="1"/>
    <col min="11778" max="11783" width="10.453125" style="3" customWidth="1"/>
    <col min="11784" max="12032" width="9.453125" style="3"/>
    <col min="12033" max="12033" width="14" style="3" customWidth="1"/>
    <col min="12034" max="12039" width="10.453125" style="3" customWidth="1"/>
    <col min="12040" max="12288" width="9.453125" style="3"/>
    <col min="12289" max="12289" width="14" style="3" customWidth="1"/>
    <col min="12290" max="12295" width="10.453125" style="3" customWidth="1"/>
    <col min="12296" max="12544" width="9.453125" style="3"/>
    <col min="12545" max="12545" width="14" style="3" customWidth="1"/>
    <col min="12546" max="12551" width="10.453125" style="3" customWidth="1"/>
    <col min="12552" max="12800" width="9.453125" style="3"/>
    <col min="12801" max="12801" width="14" style="3" customWidth="1"/>
    <col min="12802" max="12807" width="10.453125" style="3" customWidth="1"/>
    <col min="12808" max="13056" width="9.453125" style="3"/>
    <col min="13057" max="13057" width="14" style="3" customWidth="1"/>
    <col min="13058" max="13063" width="10.453125" style="3" customWidth="1"/>
    <col min="13064" max="13312" width="9.453125" style="3"/>
    <col min="13313" max="13313" width="14" style="3" customWidth="1"/>
    <col min="13314" max="13319" width="10.453125" style="3" customWidth="1"/>
    <col min="13320" max="13568" width="9.453125" style="3"/>
    <col min="13569" max="13569" width="14" style="3" customWidth="1"/>
    <col min="13570" max="13575" width="10.453125" style="3" customWidth="1"/>
    <col min="13576" max="13824" width="9.453125" style="3"/>
    <col min="13825" max="13825" width="14" style="3" customWidth="1"/>
    <col min="13826" max="13831" width="10.453125" style="3" customWidth="1"/>
    <col min="13832" max="14080" width="9.453125" style="3"/>
    <col min="14081" max="14081" width="14" style="3" customWidth="1"/>
    <col min="14082" max="14087" width="10.453125" style="3" customWidth="1"/>
    <col min="14088" max="14336" width="9.453125" style="3"/>
    <col min="14337" max="14337" width="14" style="3" customWidth="1"/>
    <col min="14338" max="14343" width="10.453125" style="3" customWidth="1"/>
    <col min="14344" max="14592" width="9.453125" style="3"/>
    <col min="14593" max="14593" width="14" style="3" customWidth="1"/>
    <col min="14594" max="14599" width="10.453125" style="3" customWidth="1"/>
    <col min="14600" max="14848" width="9.453125" style="3"/>
    <col min="14849" max="14849" width="14" style="3" customWidth="1"/>
    <col min="14850" max="14855" width="10.453125" style="3" customWidth="1"/>
    <col min="14856" max="15104" width="9.453125" style="3"/>
    <col min="15105" max="15105" width="14" style="3" customWidth="1"/>
    <col min="15106" max="15111" width="10.453125" style="3" customWidth="1"/>
    <col min="15112" max="15360" width="9.453125" style="3"/>
    <col min="15361" max="15361" width="14" style="3" customWidth="1"/>
    <col min="15362" max="15367" width="10.453125" style="3" customWidth="1"/>
    <col min="15368" max="15616" width="9.453125" style="3"/>
    <col min="15617" max="15617" width="14" style="3" customWidth="1"/>
    <col min="15618" max="15623" width="10.453125" style="3" customWidth="1"/>
    <col min="15624" max="15872" width="9.453125" style="3"/>
    <col min="15873" max="15873" width="14" style="3" customWidth="1"/>
    <col min="15874" max="15879" width="10.453125" style="3" customWidth="1"/>
    <col min="15880" max="16128" width="9.453125" style="3"/>
    <col min="16129" max="16129" width="14" style="3" customWidth="1"/>
    <col min="16130" max="16135" width="10.453125" style="3" customWidth="1"/>
    <col min="16136" max="16384" width="9.453125" style="3"/>
  </cols>
  <sheetData>
    <row r="1" spans="1:19" ht="15.5" x14ac:dyDescent="0.35">
      <c r="A1" s="84" t="str">
        <f>+'Cover Page'!$B$29</f>
        <v>Annual Performance Report 2022</v>
      </c>
      <c r="B1" s="84"/>
      <c r="C1" s="84"/>
      <c r="D1" s="84"/>
      <c r="E1" s="84" t="str">
        <f>+'Cover Page'!$B$33</f>
        <v>Ferrybridge 2</v>
      </c>
      <c r="F1" s="84"/>
      <c r="G1" s="84"/>
    </row>
    <row r="3" spans="1:19" ht="14.5" x14ac:dyDescent="0.35">
      <c r="A3" s="56" t="s">
        <v>472</v>
      </c>
      <c r="D3" s="71" t="s">
        <v>437</v>
      </c>
      <c r="G3" s="75" t="s">
        <v>438</v>
      </c>
      <c r="J3" s="9" t="str">
        <f>+A3</f>
        <v>Monitoring of Hydrogen Chloride emissions</v>
      </c>
      <c r="L3" s="9"/>
      <c r="N3" s="9" t="s">
        <v>439</v>
      </c>
      <c r="Q3" s="74" t="s">
        <v>3</v>
      </c>
      <c r="R3" s="69"/>
      <c r="S3" s="69"/>
    </row>
    <row r="4" spans="1:19" ht="14.15" customHeight="1" x14ac:dyDescent="0.3">
      <c r="Q4" s="382" t="s">
        <v>440</v>
      </c>
      <c r="R4" s="382"/>
      <c r="S4" s="382"/>
    </row>
    <row r="5" spans="1:19" ht="16" x14ac:dyDescent="0.3">
      <c r="A5" s="64" t="s">
        <v>441</v>
      </c>
      <c r="B5" s="410" t="s">
        <v>442</v>
      </c>
      <c r="C5" s="410"/>
      <c r="D5" s="410"/>
      <c r="E5" s="410" t="s">
        <v>443</v>
      </c>
      <c r="F5" s="410"/>
      <c r="G5" s="410"/>
      <c r="J5" s="411"/>
      <c r="K5" s="411"/>
      <c r="L5" s="411"/>
      <c r="M5" s="411"/>
      <c r="N5" s="411"/>
      <c r="O5" s="411"/>
      <c r="Q5" s="382"/>
      <c r="R5" s="382"/>
      <c r="S5" s="382"/>
    </row>
    <row r="6" spans="1:19" s="54" customFormat="1" ht="37.5" customHeight="1" x14ac:dyDescent="0.35">
      <c r="A6" s="61">
        <f>+'Cover Page'!C39</f>
        <v>2022</v>
      </c>
      <c r="B6" s="51" t="s">
        <v>473</v>
      </c>
      <c r="C6" s="51" t="s">
        <v>445</v>
      </c>
      <c r="D6" s="51" t="s">
        <v>446</v>
      </c>
      <c r="E6" s="51" t="s">
        <v>474</v>
      </c>
      <c r="F6" s="51" t="s">
        <v>448</v>
      </c>
      <c r="G6" s="51" t="s">
        <v>449</v>
      </c>
      <c r="H6" s="55"/>
      <c r="J6" s="57">
        <f>+A6</f>
        <v>2022</v>
      </c>
      <c r="K6" s="57" t="s">
        <v>450</v>
      </c>
      <c r="L6" s="63" t="s">
        <v>445</v>
      </c>
      <c r="M6" s="63" t="s">
        <v>451</v>
      </c>
      <c r="N6" s="63" t="s">
        <v>448</v>
      </c>
      <c r="O6" s="63" t="s">
        <v>452</v>
      </c>
      <c r="Q6" s="382"/>
      <c r="R6" s="382"/>
      <c r="S6" s="382"/>
    </row>
    <row r="7" spans="1:19" ht="14.15" customHeight="1" x14ac:dyDescent="0.3">
      <c r="A7" s="62" t="s">
        <v>453</v>
      </c>
      <c r="B7" s="59">
        <v>60</v>
      </c>
      <c r="C7" s="60">
        <f>AVERAGE(L7,L22)</f>
        <v>4.5</v>
      </c>
      <c r="D7" s="60">
        <f>MAX(M7,M22)</f>
        <v>16</v>
      </c>
      <c r="E7" s="59">
        <v>10</v>
      </c>
      <c r="F7" s="60">
        <f t="shared" ref="F7:F18" si="0">AVERAGE(N7,N22)</f>
        <v>4.1899999999999995</v>
      </c>
      <c r="G7" s="60">
        <f>MAX(O7,O22)</f>
        <v>6</v>
      </c>
      <c r="J7" s="396" t="s">
        <v>221</v>
      </c>
      <c r="K7" s="62" t="s">
        <v>453</v>
      </c>
      <c r="L7" s="60">
        <v>4</v>
      </c>
      <c r="M7" s="60">
        <v>16</v>
      </c>
      <c r="N7" s="60">
        <v>3.51</v>
      </c>
      <c r="O7" s="60">
        <v>4</v>
      </c>
      <c r="Q7" s="382"/>
      <c r="R7" s="382"/>
      <c r="S7" s="382"/>
    </row>
    <row r="8" spans="1:19" x14ac:dyDescent="0.3">
      <c r="A8" s="62" t="s">
        <v>454</v>
      </c>
      <c r="B8" s="59">
        <v>60</v>
      </c>
      <c r="C8" s="60">
        <f t="shared" ref="C8:C18" si="1">AVERAGE(L8,L23)</f>
        <v>4</v>
      </c>
      <c r="D8" s="60">
        <f t="shared" ref="D8:D18" si="2">MAX(M8,M23)</f>
        <v>12</v>
      </c>
      <c r="E8" s="59">
        <v>10</v>
      </c>
      <c r="F8" s="60">
        <f t="shared" si="0"/>
        <v>4.3849999999999998</v>
      </c>
      <c r="G8" s="60">
        <f t="shared" ref="G8:G18" si="3">MAX(O8,O23)</f>
        <v>7</v>
      </c>
      <c r="J8" s="396"/>
      <c r="K8" s="62" t="s">
        <v>454</v>
      </c>
      <c r="L8" s="60">
        <v>3</v>
      </c>
      <c r="M8" s="60">
        <v>12</v>
      </c>
      <c r="N8" s="60">
        <v>3.37</v>
      </c>
      <c r="O8" s="60">
        <v>4</v>
      </c>
      <c r="Q8" s="382"/>
      <c r="R8" s="382"/>
      <c r="S8" s="382"/>
    </row>
    <row r="9" spans="1:19" x14ac:dyDescent="0.3">
      <c r="A9" s="62" t="s">
        <v>455</v>
      </c>
      <c r="B9" s="59">
        <v>60</v>
      </c>
      <c r="C9" s="60">
        <f t="shared" si="1"/>
        <v>4</v>
      </c>
      <c r="D9" s="60">
        <f t="shared" si="2"/>
        <v>10</v>
      </c>
      <c r="E9" s="59">
        <v>10</v>
      </c>
      <c r="F9" s="60">
        <f t="shared" si="0"/>
        <v>4.42</v>
      </c>
      <c r="G9" s="60">
        <f t="shared" si="3"/>
        <v>7</v>
      </c>
      <c r="J9" s="396"/>
      <c r="K9" s="62" t="s">
        <v>455</v>
      </c>
      <c r="L9" s="60">
        <v>3</v>
      </c>
      <c r="M9" s="60">
        <v>7</v>
      </c>
      <c r="N9" s="60">
        <v>5</v>
      </c>
      <c r="O9" s="60">
        <v>4</v>
      </c>
      <c r="Q9" s="73" t="s">
        <v>456</v>
      </c>
    </row>
    <row r="10" spans="1:19" ht="14.15" customHeight="1" x14ac:dyDescent="0.3">
      <c r="A10" s="62" t="s">
        <v>457</v>
      </c>
      <c r="B10" s="59">
        <v>60</v>
      </c>
      <c r="C10" s="60">
        <f t="shared" si="1"/>
        <v>3</v>
      </c>
      <c r="D10" s="60">
        <f t="shared" si="2"/>
        <v>8</v>
      </c>
      <c r="E10" s="59">
        <v>10</v>
      </c>
      <c r="F10" s="60">
        <f t="shared" si="0"/>
        <v>3.14</v>
      </c>
      <c r="G10" s="60">
        <f t="shared" si="3"/>
        <v>5</v>
      </c>
      <c r="J10" s="396"/>
      <c r="K10" s="62" t="s">
        <v>457</v>
      </c>
      <c r="L10" s="60">
        <v>2</v>
      </c>
      <c r="M10" s="60">
        <v>8</v>
      </c>
      <c r="N10" s="60">
        <v>2.04</v>
      </c>
      <c r="O10" s="60">
        <v>4</v>
      </c>
      <c r="Q10" s="409" t="s">
        <v>458</v>
      </c>
      <c r="R10" s="409"/>
      <c r="S10" s="409"/>
    </row>
    <row r="11" spans="1:19" x14ac:dyDescent="0.3">
      <c r="A11" s="62" t="s">
        <v>459</v>
      </c>
      <c r="B11" s="59">
        <v>60</v>
      </c>
      <c r="C11" s="60">
        <f t="shared" si="1"/>
        <v>4</v>
      </c>
      <c r="D11" s="60">
        <f t="shared" si="2"/>
        <v>18</v>
      </c>
      <c r="E11" s="59">
        <v>10</v>
      </c>
      <c r="F11" s="60">
        <f t="shared" si="0"/>
        <v>4.07</v>
      </c>
      <c r="G11" s="60">
        <f t="shared" si="3"/>
        <v>8</v>
      </c>
      <c r="J11" s="396"/>
      <c r="K11" s="62" t="s">
        <v>459</v>
      </c>
      <c r="L11" s="60">
        <v>4</v>
      </c>
      <c r="M11" s="60">
        <v>18</v>
      </c>
      <c r="N11" s="60">
        <v>3.83</v>
      </c>
      <c r="O11" s="60">
        <v>6</v>
      </c>
      <c r="Q11" s="409"/>
      <c r="R11" s="409"/>
      <c r="S11" s="409"/>
    </row>
    <row r="12" spans="1:19" x14ac:dyDescent="0.3">
      <c r="A12" s="62" t="s">
        <v>460</v>
      </c>
      <c r="B12" s="59">
        <v>60</v>
      </c>
      <c r="C12" s="60">
        <f t="shared" si="1"/>
        <v>5</v>
      </c>
      <c r="D12" s="60">
        <f t="shared" si="2"/>
        <v>26</v>
      </c>
      <c r="E12" s="59">
        <v>10</v>
      </c>
      <c r="F12" s="60">
        <f t="shared" si="0"/>
        <v>5.3149999999999995</v>
      </c>
      <c r="G12" s="60">
        <f t="shared" si="3"/>
        <v>8</v>
      </c>
      <c r="J12" s="396"/>
      <c r="K12" s="62" t="s">
        <v>460</v>
      </c>
      <c r="L12" s="60">
        <v>4</v>
      </c>
      <c r="M12" s="60">
        <v>10</v>
      </c>
      <c r="N12" s="60">
        <v>4.3899999999999997</v>
      </c>
      <c r="O12" s="60">
        <v>6</v>
      </c>
      <c r="Q12" s="409"/>
      <c r="R12" s="409"/>
      <c r="S12" s="409"/>
    </row>
    <row r="13" spans="1:19" ht="14.15" customHeight="1" x14ac:dyDescent="0.3">
      <c r="A13" s="62" t="s">
        <v>461</v>
      </c>
      <c r="B13" s="59">
        <v>60</v>
      </c>
      <c r="C13" s="60">
        <f t="shared" si="1"/>
        <v>4.5</v>
      </c>
      <c r="D13" s="60">
        <f t="shared" si="2"/>
        <v>16</v>
      </c>
      <c r="E13" s="59">
        <v>10</v>
      </c>
      <c r="F13" s="60">
        <f t="shared" si="0"/>
        <v>4.38</v>
      </c>
      <c r="G13" s="60">
        <f t="shared" si="3"/>
        <v>7</v>
      </c>
      <c r="J13" s="396"/>
      <c r="K13" s="62" t="s">
        <v>461</v>
      </c>
      <c r="L13" s="60">
        <v>4</v>
      </c>
      <c r="M13" s="60">
        <v>9</v>
      </c>
      <c r="N13" s="60">
        <v>3.51</v>
      </c>
      <c r="O13" s="60">
        <v>4</v>
      </c>
      <c r="Q13" s="409" t="s">
        <v>462</v>
      </c>
      <c r="R13" s="409"/>
      <c r="S13" s="409"/>
    </row>
    <row r="14" spans="1:19" x14ac:dyDescent="0.3">
      <c r="A14" s="62" t="s">
        <v>463</v>
      </c>
      <c r="B14" s="59">
        <v>60</v>
      </c>
      <c r="C14" s="60">
        <f t="shared" si="1"/>
        <v>3.5</v>
      </c>
      <c r="D14" s="60">
        <f t="shared" si="2"/>
        <v>19</v>
      </c>
      <c r="E14" s="59">
        <v>10</v>
      </c>
      <c r="F14" s="60">
        <f t="shared" si="0"/>
        <v>3.2450000000000001</v>
      </c>
      <c r="G14" s="60">
        <f t="shared" si="3"/>
        <v>5</v>
      </c>
      <c r="J14" s="396"/>
      <c r="K14" s="62" t="s">
        <v>463</v>
      </c>
      <c r="L14" s="60">
        <v>3</v>
      </c>
      <c r="M14" s="60">
        <v>12</v>
      </c>
      <c r="N14" s="60">
        <v>2.65</v>
      </c>
      <c r="O14" s="60">
        <v>4</v>
      </c>
      <c r="Q14" s="409"/>
      <c r="R14" s="409"/>
      <c r="S14" s="409"/>
    </row>
    <row r="15" spans="1:19" x14ac:dyDescent="0.3">
      <c r="A15" s="62" t="s">
        <v>464</v>
      </c>
      <c r="B15" s="59">
        <v>60</v>
      </c>
      <c r="C15" s="60">
        <f t="shared" si="1"/>
        <v>3.5</v>
      </c>
      <c r="D15" s="60">
        <f t="shared" si="2"/>
        <v>10</v>
      </c>
      <c r="E15" s="59">
        <v>10</v>
      </c>
      <c r="F15" s="60">
        <f t="shared" si="0"/>
        <v>3.4699999999999998</v>
      </c>
      <c r="G15" s="60">
        <f t="shared" si="3"/>
        <v>5</v>
      </c>
      <c r="J15" s="396"/>
      <c r="K15" s="62" t="s">
        <v>464</v>
      </c>
      <c r="L15" s="60">
        <v>3</v>
      </c>
      <c r="M15" s="60">
        <v>8</v>
      </c>
      <c r="N15" s="60">
        <v>3.01</v>
      </c>
      <c r="O15" s="60">
        <v>3</v>
      </c>
      <c r="Q15" s="409"/>
      <c r="R15" s="409"/>
      <c r="S15" s="409"/>
    </row>
    <row r="16" spans="1:19" x14ac:dyDescent="0.3">
      <c r="A16" s="62" t="s">
        <v>465</v>
      </c>
      <c r="B16" s="59">
        <v>60</v>
      </c>
      <c r="C16" s="60">
        <f t="shared" si="1"/>
        <v>3.5</v>
      </c>
      <c r="D16" s="60">
        <f t="shared" si="2"/>
        <v>10</v>
      </c>
      <c r="E16" s="59">
        <v>10</v>
      </c>
      <c r="F16" s="60">
        <f t="shared" si="0"/>
        <v>3.585</v>
      </c>
      <c r="G16" s="60">
        <f t="shared" si="3"/>
        <v>5</v>
      </c>
      <c r="J16" s="396"/>
      <c r="K16" s="62" t="s">
        <v>465</v>
      </c>
      <c r="L16" s="60">
        <v>3</v>
      </c>
      <c r="M16" s="60">
        <v>7</v>
      </c>
      <c r="N16" s="60">
        <v>3.29</v>
      </c>
      <c r="O16" s="60">
        <v>4</v>
      </c>
      <c r="Q16" s="409"/>
      <c r="R16" s="409"/>
      <c r="S16" s="409"/>
    </row>
    <row r="17" spans="1:15" x14ac:dyDescent="0.3">
      <c r="A17" s="62" t="s">
        <v>466</v>
      </c>
      <c r="B17" s="59">
        <v>60</v>
      </c>
      <c r="C17" s="60">
        <f t="shared" si="1"/>
        <v>4.5</v>
      </c>
      <c r="D17" s="60">
        <f t="shared" si="2"/>
        <v>17</v>
      </c>
      <c r="E17" s="59">
        <v>10</v>
      </c>
      <c r="F17" s="60">
        <f t="shared" si="0"/>
        <v>4.7650000000000006</v>
      </c>
      <c r="G17" s="60">
        <f t="shared" si="3"/>
        <v>7</v>
      </c>
      <c r="J17" s="396"/>
      <c r="K17" s="62" t="s">
        <v>466</v>
      </c>
      <c r="L17" s="60">
        <v>4</v>
      </c>
      <c r="M17" s="60">
        <v>11</v>
      </c>
      <c r="N17" s="60">
        <v>4.5</v>
      </c>
      <c r="O17" s="60">
        <v>7</v>
      </c>
    </row>
    <row r="18" spans="1:15" x14ac:dyDescent="0.3">
      <c r="A18" s="62" t="s">
        <v>467</v>
      </c>
      <c r="B18" s="59">
        <v>60</v>
      </c>
      <c r="C18" s="60">
        <f t="shared" si="1"/>
        <v>7.5</v>
      </c>
      <c r="D18" s="60">
        <f t="shared" si="2"/>
        <v>16</v>
      </c>
      <c r="E18" s="59">
        <v>10</v>
      </c>
      <c r="F18" s="60">
        <f t="shared" si="0"/>
        <v>7.26</v>
      </c>
      <c r="G18" s="60">
        <f t="shared" si="3"/>
        <v>9</v>
      </c>
      <c r="J18" s="396"/>
      <c r="K18" s="62" t="s">
        <v>467</v>
      </c>
      <c r="L18" s="60">
        <v>7</v>
      </c>
      <c r="M18" s="60">
        <v>15</v>
      </c>
      <c r="N18" s="60">
        <v>6.84</v>
      </c>
      <c r="O18" s="60">
        <v>9</v>
      </c>
    </row>
    <row r="19" spans="1:15" x14ac:dyDescent="0.3">
      <c r="J19" s="396"/>
      <c r="K19" s="58" t="s">
        <v>468</v>
      </c>
      <c r="L19" s="106">
        <f>AVERAGE(L7:L18)</f>
        <v>3.6666666666666665</v>
      </c>
      <c r="M19" s="106">
        <f>MAX(M7:M18)</f>
        <v>18</v>
      </c>
      <c r="N19" s="106">
        <f>AVERAGE(N7:N18)</f>
        <v>3.8283333333333331</v>
      </c>
      <c r="O19" s="106">
        <f>MAX(O7:O18)</f>
        <v>9</v>
      </c>
    </row>
    <row r="21" spans="1:15" ht="28" x14ac:dyDescent="0.3">
      <c r="J21" s="57">
        <f>+A6</f>
        <v>2022</v>
      </c>
      <c r="K21" s="57" t="s">
        <v>450</v>
      </c>
      <c r="L21" s="63" t="s">
        <v>445</v>
      </c>
      <c r="M21" s="63" t="s">
        <v>451</v>
      </c>
      <c r="N21" s="63" t="s">
        <v>448</v>
      </c>
      <c r="O21" s="63" t="s">
        <v>452</v>
      </c>
    </row>
    <row r="22" spans="1:15" x14ac:dyDescent="0.3">
      <c r="J22" s="396" t="s">
        <v>222</v>
      </c>
      <c r="K22" s="62" t="s">
        <v>453</v>
      </c>
      <c r="L22" s="60">
        <v>5</v>
      </c>
      <c r="M22" s="60">
        <v>11</v>
      </c>
      <c r="N22" s="60">
        <v>4.87</v>
      </c>
      <c r="O22" s="60">
        <v>6</v>
      </c>
    </row>
    <row r="23" spans="1:15" x14ac:dyDescent="0.3">
      <c r="J23" s="396"/>
      <c r="K23" s="62" t="s">
        <v>454</v>
      </c>
      <c r="L23" s="60">
        <v>5</v>
      </c>
      <c r="M23" s="60">
        <v>12</v>
      </c>
      <c r="N23" s="60">
        <v>5.4</v>
      </c>
      <c r="O23" s="60">
        <v>7</v>
      </c>
    </row>
    <row r="24" spans="1:15" x14ac:dyDescent="0.3">
      <c r="J24" s="396"/>
      <c r="K24" s="62" t="s">
        <v>455</v>
      </c>
      <c r="L24" s="60">
        <v>5</v>
      </c>
      <c r="M24" s="60">
        <v>10</v>
      </c>
      <c r="N24" s="60">
        <v>3.84</v>
      </c>
      <c r="O24" s="60">
        <v>7</v>
      </c>
    </row>
    <row r="25" spans="1:15" x14ac:dyDescent="0.3">
      <c r="J25" s="396"/>
      <c r="K25" s="62" t="s">
        <v>457</v>
      </c>
      <c r="L25" s="60">
        <v>4</v>
      </c>
      <c r="M25" s="60">
        <v>7</v>
      </c>
      <c r="N25" s="60">
        <v>4.24</v>
      </c>
      <c r="O25" s="60">
        <v>5</v>
      </c>
    </row>
    <row r="26" spans="1:15" x14ac:dyDescent="0.3">
      <c r="J26" s="396"/>
      <c r="K26" s="62" t="s">
        <v>459</v>
      </c>
      <c r="L26" s="60">
        <v>4</v>
      </c>
      <c r="M26" s="60">
        <v>17</v>
      </c>
      <c r="N26" s="60">
        <v>4.3099999999999996</v>
      </c>
      <c r="O26" s="60">
        <v>8</v>
      </c>
    </row>
    <row r="27" spans="1:15" x14ac:dyDescent="0.3">
      <c r="J27" s="396"/>
      <c r="K27" s="62" t="s">
        <v>460</v>
      </c>
      <c r="L27" s="60">
        <v>6</v>
      </c>
      <c r="M27" s="60">
        <v>26</v>
      </c>
      <c r="N27" s="60">
        <v>6.24</v>
      </c>
      <c r="O27" s="60">
        <v>8</v>
      </c>
    </row>
    <row r="28" spans="1:15" x14ac:dyDescent="0.3">
      <c r="J28" s="396"/>
      <c r="K28" s="62" t="s">
        <v>461</v>
      </c>
      <c r="L28" s="60">
        <v>5</v>
      </c>
      <c r="M28" s="60">
        <v>16</v>
      </c>
      <c r="N28" s="60">
        <v>5.25</v>
      </c>
      <c r="O28" s="60">
        <v>7</v>
      </c>
    </row>
    <row r="29" spans="1:15" x14ac:dyDescent="0.3">
      <c r="J29" s="396"/>
      <c r="K29" s="62" t="s">
        <v>463</v>
      </c>
      <c r="L29" s="60">
        <v>4</v>
      </c>
      <c r="M29" s="60">
        <v>19</v>
      </c>
      <c r="N29" s="60">
        <v>3.84</v>
      </c>
      <c r="O29" s="60">
        <v>5</v>
      </c>
    </row>
    <row r="30" spans="1:15" x14ac:dyDescent="0.3">
      <c r="J30" s="396"/>
      <c r="K30" s="62" t="s">
        <v>464</v>
      </c>
      <c r="L30" s="60">
        <v>4</v>
      </c>
      <c r="M30" s="60">
        <v>10</v>
      </c>
      <c r="N30" s="60">
        <v>3.93</v>
      </c>
      <c r="O30" s="60">
        <v>5</v>
      </c>
    </row>
    <row r="31" spans="1:15" x14ac:dyDescent="0.3">
      <c r="J31" s="396"/>
      <c r="K31" s="62" t="s">
        <v>465</v>
      </c>
      <c r="L31" s="60">
        <v>4</v>
      </c>
      <c r="M31" s="60">
        <v>10</v>
      </c>
      <c r="N31" s="60">
        <v>3.88</v>
      </c>
      <c r="O31" s="60">
        <v>5</v>
      </c>
    </row>
    <row r="32" spans="1:15" x14ac:dyDescent="0.3">
      <c r="J32" s="396"/>
      <c r="K32" s="62" t="s">
        <v>466</v>
      </c>
      <c r="L32" s="60">
        <v>5</v>
      </c>
      <c r="M32" s="60">
        <v>17</v>
      </c>
      <c r="N32" s="60">
        <v>5.03</v>
      </c>
      <c r="O32" s="60">
        <v>7</v>
      </c>
    </row>
    <row r="33" spans="1:15" x14ac:dyDescent="0.3">
      <c r="J33" s="396"/>
      <c r="K33" s="62" t="s">
        <v>467</v>
      </c>
      <c r="L33" s="60">
        <v>8</v>
      </c>
      <c r="M33" s="60">
        <v>16</v>
      </c>
      <c r="N33" s="60">
        <v>7.68</v>
      </c>
      <c r="O33" s="60">
        <v>9</v>
      </c>
    </row>
    <row r="34" spans="1:15" x14ac:dyDescent="0.3">
      <c r="J34" s="396"/>
      <c r="K34" s="58" t="s">
        <v>468</v>
      </c>
      <c r="L34" s="106">
        <f>AVERAGE(L22:L33)</f>
        <v>4.916666666666667</v>
      </c>
      <c r="M34" s="106">
        <f>MAX(M22:M33)</f>
        <v>26</v>
      </c>
      <c r="N34" s="106">
        <f>AVERAGE(N22:N33)</f>
        <v>4.8758333333333335</v>
      </c>
      <c r="O34" s="106">
        <f>MAX(O22:O33)</f>
        <v>9</v>
      </c>
    </row>
    <row r="36" spans="1:15" x14ac:dyDescent="0.3">
      <c r="J36" s="88"/>
      <c r="K36" s="88"/>
      <c r="L36" s="109"/>
      <c r="M36" s="109"/>
      <c r="N36" s="109"/>
      <c r="O36" s="109"/>
    </row>
    <row r="37" spans="1:15" x14ac:dyDescent="0.3">
      <c r="J37" s="54"/>
      <c r="K37" s="87"/>
      <c r="L37" s="35"/>
      <c r="M37" s="35"/>
      <c r="N37" s="35"/>
      <c r="O37" s="35"/>
    </row>
    <row r="38" spans="1:15" x14ac:dyDescent="0.3">
      <c r="J38" s="54"/>
      <c r="K38" s="87"/>
      <c r="L38" s="35"/>
      <c r="M38" s="35"/>
      <c r="N38" s="35"/>
      <c r="O38" s="35"/>
    </row>
    <row r="39" spans="1:15" x14ac:dyDescent="0.3">
      <c r="J39" s="54"/>
      <c r="K39" s="87"/>
      <c r="L39" s="35"/>
      <c r="M39" s="35"/>
      <c r="N39" s="35"/>
      <c r="O39" s="35"/>
    </row>
    <row r="40" spans="1:15" x14ac:dyDescent="0.3">
      <c r="J40" s="54"/>
      <c r="K40" s="87"/>
      <c r="L40" s="35"/>
      <c r="M40" s="35"/>
      <c r="N40" s="35"/>
      <c r="O40" s="35"/>
    </row>
    <row r="41" spans="1:15" x14ac:dyDescent="0.3">
      <c r="J41" s="54"/>
      <c r="K41" s="87"/>
      <c r="L41" s="35"/>
      <c r="M41" s="35"/>
      <c r="N41" s="35"/>
      <c r="O41" s="35"/>
    </row>
    <row r="42" spans="1:15" x14ac:dyDescent="0.3">
      <c r="J42" s="54"/>
      <c r="K42" s="87"/>
      <c r="L42" s="35"/>
      <c r="M42" s="35"/>
      <c r="N42" s="35"/>
      <c r="O42" s="35"/>
    </row>
    <row r="43" spans="1:15" x14ac:dyDescent="0.3">
      <c r="J43" s="54"/>
      <c r="K43" s="87"/>
      <c r="L43" s="35"/>
      <c r="M43" s="35"/>
      <c r="N43" s="35"/>
      <c r="O43" s="35"/>
    </row>
    <row r="44" spans="1:15" x14ac:dyDescent="0.3">
      <c r="J44" s="54"/>
      <c r="K44" s="87"/>
      <c r="L44" s="35"/>
      <c r="M44" s="35"/>
      <c r="N44" s="35"/>
      <c r="O44" s="35"/>
    </row>
    <row r="45" spans="1:15" x14ac:dyDescent="0.3">
      <c r="J45" s="54"/>
      <c r="K45" s="87"/>
      <c r="L45" s="35"/>
      <c r="M45" s="35"/>
      <c r="N45" s="35"/>
      <c r="O45" s="35"/>
    </row>
    <row r="46" spans="1:15" x14ac:dyDescent="0.3">
      <c r="J46" s="54"/>
      <c r="K46" s="87"/>
      <c r="L46" s="35"/>
      <c r="M46" s="35"/>
      <c r="N46" s="35"/>
      <c r="O46" s="35"/>
    </row>
    <row r="47" spans="1:15" x14ac:dyDescent="0.3">
      <c r="J47" s="54"/>
      <c r="K47" s="87"/>
      <c r="L47" s="35"/>
      <c r="M47" s="35"/>
      <c r="N47" s="35"/>
      <c r="O47" s="35"/>
    </row>
    <row r="48" spans="1:15" x14ac:dyDescent="0.3">
      <c r="A48" s="397" t="s">
        <v>354</v>
      </c>
      <c r="B48" s="398"/>
      <c r="C48" s="398"/>
      <c r="D48" s="398"/>
      <c r="E48" s="398"/>
      <c r="F48" s="398"/>
      <c r="G48" s="399"/>
      <c r="J48" s="54"/>
      <c r="K48" s="87"/>
      <c r="L48" s="35"/>
      <c r="M48" s="35"/>
      <c r="N48" s="35"/>
      <c r="O48" s="35"/>
    </row>
    <row r="49" spans="1:15" x14ac:dyDescent="0.3">
      <c r="A49" s="400"/>
      <c r="B49" s="401"/>
      <c r="C49" s="401"/>
      <c r="D49" s="401"/>
      <c r="E49" s="401"/>
      <c r="F49" s="401"/>
      <c r="G49" s="402"/>
      <c r="J49" s="54"/>
    </row>
    <row r="50" spans="1:15" x14ac:dyDescent="0.3">
      <c r="A50" s="403"/>
      <c r="B50" s="404"/>
      <c r="C50" s="404"/>
      <c r="D50" s="404"/>
      <c r="E50" s="404"/>
      <c r="F50" s="404"/>
      <c r="G50" s="405"/>
    </row>
    <row r="51" spans="1:15" x14ac:dyDescent="0.3">
      <c r="A51" s="403"/>
      <c r="B51" s="404"/>
      <c r="C51" s="404"/>
      <c r="D51" s="404"/>
      <c r="E51" s="404"/>
      <c r="F51" s="404"/>
      <c r="G51" s="405"/>
      <c r="J51" s="88"/>
      <c r="K51" s="88"/>
      <c r="L51" s="109"/>
      <c r="M51" s="109"/>
      <c r="N51" s="109"/>
      <c r="O51" s="109"/>
    </row>
    <row r="52" spans="1:15" x14ac:dyDescent="0.3">
      <c r="A52" s="406"/>
      <c r="B52" s="407"/>
      <c r="C52" s="407"/>
      <c r="D52" s="407"/>
      <c r="E52" s="407"/>
      <c r="F52" s="407"/>
      <c r="G52" s="408"/>
      <c r="J52" s="54"/>
      <c r="K52" s="87"/>
      <c r="L52" s="35"/>
      <c r="M52" s="35"/>
      <c r="N52" s="35"/>
      <c r="O52" s="35"/>
    </row>
    <row r="53" spans="1:15" x14ac:dyDescent="0.3">
      <c r="C53" s="126">
        <v>44978</v>
      </c>
      <c r="J53" s="54"/>
      <c r="K53" s="87"/>
      <c r="L53" s="35"/>
      <c r="M53" s="35"/>
      <c r="N53" s="35"/>
      <c r="O53" s="35"/>
    </row>
    <row r="54" spans="1:15" x14ac:dyDescent="0.3">
      <c r="J54" s="54"/>
      <c r="K54" s="87"/>
      <c r="L54" s="35"/>
      <c r="M54" s="35"/>
      <c r="N54" s="35"/>
      <c r="O54" s="35"/>
    </row>
    <row r="55" spans="1:15" x14ac:dyDescent="0.3">
      <c r="J55" s="54"/>
      <c r="K55" s="87"/>
      <c r="L55" s="35"/>
      <c r="M55" s="35"/>
      <c r="N55" s="35"/>
      <c r="O55" s="35"/>
    </row>
    <row r="56" spans="1:15" x14ac:dyDescent="0.3">
      <c r="J56" s="54"/>
      <c r="K56" s="87"/>
      <c r="L56" s="35"/>
      <c r="M56" s="35"/>
      <c r="N56" s="35"/>
      <c r="O56" s="35"/>
    </row>
    <row r="57" spans="1:15" x14ac:dyDescent="0.3">
      <c r="J57" s="54"/>
      <c r="K57" s="87"/>
      <c r="L57" s="35"/>
      <c r="M57" s="35"/>
      <c r="N57" s="35"/>
      <c r="O57" s="35"/>
    </row>
    <row r="58" spans="1:15" x14ac:dyDescent="0.3">
      <c r="J58" s="54"/>
      <c r="K58" s="87"/>
      <c r="L58" s="35"/>
      <c r="M58" s="35"/>
      <c r="N58" s="35"/>
      <c r="O58" s="35"/>
    </row>
    <row r="59" spans="1:15" x14ac:dyDescent="0.3">
      <c r="J59" s="54"/>
      <c r="K59" s="87"/>
      <c r="L59" s="35"/>
      <c r="M59" s="35"/>
      <c r="N59" s="35"/>
      <c r="O59" s="35"/>
    </row>
    <row r="60" spans="1:15" x14ac:dyDescent="0.3">
      <c r="J60" s="54"/>
      <c r="K60" s="87"/>
      <c r="L60" s="35"/>
      <c r="M60" s="35"/>
      <c r="N60" s="35"/>
      <c r="O60" s="35"/>
    </row>
    <row r="61" spans="1:15" x14ac:dyDescent="0.3">
      <c r="J61" s="54"/>
      <c r="K61" s="87"/>
      <c r="L61" s="35"/>
      <c r="M61" s="35"/>
      <c r="N61" s="35"/>
      <c r="O61" s="35"/>
    </row>
    <row r="62" spans="1:15" x14ac:dyDescent="0.3">
      <c r="J62" s="54"/>
    </row>
    <row r="64" spans="1:15" x14ac:dyDescent="0.3">
      <c r="J64" s="88"/>
      <c r="K64" s="88"/>
      <c r="L64" s="109"/>
      <c r="M64" s="109"/>
      <c r="N64" s="109"/>
      <c r="O64" s="109"/>
    </row>
    <row r="65" spans="10:15" x14ac:dyDescent="0.3">
      <c r="J65" s="54"/>
      <c r="K65" s="87"/>
      <c r="L65" s="35"/>
      <c r="M65" s="35"/>
      <c r="N65" s="35"/>
      <c r="O65" s="35"/>
    </row>
    <row r="66" spans="10:15" x14ac:dyDescent="0.3">
      <c r="J66" s="54"/>
      <c r="K66" s="87"/>
      <c r="L66" s="35"/>
      <c r="M66" s="35"/>
      <c r="N66" s="35"/>
      <c r="O66" s="35"/>
    </row>
    <row r="67" spans="10:15" x14ac:dyDescent="0.3">
      <c r="J67" s="54"/>
      <c r="K67" s="87"/>
      <c r="L67" s="35"/>
      <c r="M67" s="35"/>
      <c r="N67" s="35"/>
      <c r="O67" s="35"/>
    </row>
    <row r="68" spans="10:15" x14ac:dyDescent="0.3">
      <c r="J68" s="54"/>
      <c r="K68" s="87"/>
      <c r="L68" s="35"/>
      <c r="M68" s="35"/>
      <c r="N68" s="35"/>
      <c r="O68" s="35"/>
    </row>
    <row r="69" spans="10:15" x14ac:dyDescent="0.3">
      <c r="J69" s="54"/>
      <c r="K69" s="87"/>
      <c r="L69" s="35"/>
      <c r="M69" s="35"/>
      <c r="N69" s="35"/>
      <c r="O69" s="35"/>
    </row>
    <row r="70" spans="10:15" x14ac:dyDescent="0.3">
      <c r="J70" s="54"/>
      <c r="K70" s="87"/>
      <c r="L70" s="35"/>
      <c r="M70" s="35"/>
      <c r="N70" s="35"/>
      <c r="O70" s="35"/>
    </row>
    <row r="71" spans="10:15" x14ac:dyDescent="0.3">
      <c r="J71" s="54"/>
      <c r="K71" s="87"/>
      <c r="L71" s="35"/>
      <c r="M71" s="35"/>
      <c r="N71" s="35"/>
      <c r="O71" s="35"/>
    </row>
    <row r="72" spans="10:15" x14ac:dyDescent="0.3">
      <c r="J72" s="54"/>
      <c r="K72" s="87"/>
      <c r="L72" s="35"/>
      <c r="M72" s="35"/>
      <c r="N72" s="35"/>
      <c r="O72" s="35"/>
    </row>
    <row r="73" spans="10:15" x14ac:dyDescent="0.3">
      <c r="J73" s="54"/>
      <c r="K73" s="87"/>
      <c r="L73" s="35"/>
      <c r="M73" s="35"/>
      <c r="N73" s="35"/>
      <c r="O73" s="35"/>
    </row>
    <row r="74" spans="10:15" x14ac:dyDescent="0.3">
      <c r="J74" s="54"/>
      <c r="K74" s="87"/>
      <c r="L74" s="35"/>
      <c r="M74" s="35"/>
      <c r="N74" s="35"/>
      <c r="O74" s="35"/>
    </row>
    <row r="75" spans="10:15" x14ac:dyDescent="0.3">
      <c r="J75" s="54"/>
      <c r="K75" s="87"/>
      <c r="L75" s="35"/>
      <c r="M75" s="35"/>
      <c r="N75" s="35"/>
      <c r="O75" s="35"/>
    </row>
    <row r="76" spans="10:15" x14ac:dyDescent="0.3">
      <c r="J76" s="54"/>
      <c r="K76" s="87"/>
      <c r="L76" s="35"/>
      <c r="M76" s="35"/>
      <c r="N76" s="35"/>
      <c r="O76" s="35"/>
    </row>
    <row r="77" spans="10:15" x14ac:dyDescent="0.3">
      <c r="J77" s="54"/>
    </row>
  </sheetData>
  <mergeCells count="10">
    <mergeCell ref="Q13:S16"/>
    <mergeCell ref="J5:O5"/>
    <mergeCell ref="B5:D5"/>
    <mergeCell ref="E5:G5"/>
    <mergeCell ref="A49:G52"/>
    <mergeCell ref="A48:G48"/>
    <mergeCell ref="J7:J19"/>
    <mergeCell ref="J22:J34"/>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7"/>
  <sheetViews>
    <sheetView tabSelected="1" topLeftCell="A2" workbookViewId="0">
      <selection activeCell="E53" sqref="E53"/>
    </sheetView>
  </sheetViews>
  <sheetFormatPr defaultRowHeight="14" x14ac:dyDescent="0.3"/>
  <cols>
    <col min="1" max="1" width="14" style="3" customWidth="1"/>
    <col min="2" max="4" width="17" style="35" customWidth="1"/>
    <col min="5" max="5" width="14.54296875" style="35" customWidth="1"/>
    <col min="6" max="7" width="17" style="35" customWidth="1"/>
    <col min="8" max="11" width="9.453125" style="3"/>
    <col min="12" max="12" width="15.453125" style="3" customWidth="1"/>
    <col min="13" max="13" width="17.453125" style="3" bestFit="1" customWidth="1"/>
    <col min="14" max="14" width="13.54296875" style="3" customWidth="1"/>
    <col min="15" max="15" width="15" style="3" customWidth="1"/>
    <col min="16" max="18" width="9.453125" style="3"/>
    <col min="19" max="19" width="21.54296875" style="3" customWidth="1"/>
    <col min="20" max="256" width="9.453125" style="3"/>
    <col min="257" max="257" width="14" style="3" customWidth="1"/>
    <col min="258" max="263" width="10.453125" style="3" customWidth="1"/>
    <col min="264" max="512" width="9.453125" style="3"/>
    <col min="513" max="513" width="14" style="3" customWidth="1"/>
    <col min="514" max="519" width="10.453125" style="3" customWidth="1"/>
    <col min="520" max="768" width="9.453125" style="3"/>
    <col min="769" max="769" width="14" style="3" customWidth="1"/>
    <col min="770" max="775" width="10.453125" style="3" customWidth="1"/>
    <col min="776" max="1024" width="9.453125" style="3"/>
    <col min="1025" max="1025" width="14" style="3" customWidth="1"/>
    <col min="1026" max="1031" width="10.453125" style="3" customWidth="1"/>
    <col min="1032" max="1280" width="9.453125" style="3"/>
    <col min="1281" max="1281" width="14" style="3" customWidth="1"/>
    <col min="1282" max="1287" width="10.453125" style="3" customWidth="1"/>
    <col min="1288" max="1536" width="9.453125" style="3"/>
    <col min="1537" max="1537" width="14" style="3" customWidth="1"/>
    <col min="1538" max="1543" width="10.453125" style="3" customWidth="1"/>
    <col min="1544" max="1792" width="9.453125" style="3"/>
    <col min="1793" max="1793" width="14" style="3" customWidth="1"/>
    <col min="1794" max="1799" width="10.453125" style="3" customWidth="1"/>
    <col min="1800" max="2048" width="9.453125" style="3"/>
    <col min="2049" max="2049" width="14" style="3" customWidth="1"/>
    <col min="2050" max="2055" width="10.453125" style="3" customWidth="1"/>
    <col min="2056" max="2304" width="9.453125" style="3"/>
    <col min="2305" max="2305" width="14" style="3" customWidth="1"/>
    <col min="2306" max="2311" width="10.453125" style="3" customWidth="1"/>
    <col min="2312" max="2560" width="9.453125" style="3"/>
    <col min="2561" max="2561" width="14" style="3" customWidth="1"/>
    <col min="2562" max="2567" width="10.453125" style="3" customWidth="1"/>
    <col min="2568" max="2816" width="9.453125" style="3"/>
    <col min="2817" max="2817" width="14" style="3" customWidth="1"/>
    <col min="2818" max="2823" width="10.453125" style="3" customWidth="1"/>
    <col min="2824" max="3072" width="9.453125" style="3"/>
    <col min="3073" max="3073" width="14" style="3" customWidth="1"/>
    <col min="3074" max="3079" width="10.453125" style="3" customWidth="1"/>
    <col min="3080" max="3328" width="9.453125" style="3"/>
    <col min="3329" max="3329" width="14" style="3" customWidth="1"/>
    <col min="3330" max="3335" width="10.453125" style="3" customWidth="1"/>
    <col min="3336" max="3584" width="9.453125" style="3"/>
    <col min="3585" max="3585" width="14" style="3" customWidth="1"/>
    <col min="3586" max="3591" width="10.453125" style="3" customWidth="1"/>
    <col min="3592" max="3840" width="9.453125" style="3"/>
    <col min="3841" max="3841" width="14" style="3" customWidth="1"/>
    <col min="3842" max="3847" width="10.453125" style="3" customWidth="1"/>
    <col min="3848" max="4096" width="9.453125" style="3"/>
    <col min="4097" max="4097" width="14" style="3" customWidth="1"/>
    <col min="4098" max="4103" width="10.453125" style="3" customWidth="1"/>
    <col min="4104" max="4352" width="9.453125" style="3"/>
    <col min="4353" max="4353" width="14" style="3" customWidth="1"/>
    <col min="4354" max="4359" width="10.453125" style="3" customWidth="1"/>
    <col min="4360" max="4608" width="9.453125" style="3"/>
    <col min="4609" max="4609" width="14" style="3" customWidth="1"/>
    <col min="4610" max="4615" width="10.453125" style="3" customWidth="1"/>
    <col min="4616" max="4864" width="9.453125" style="3"/>
    <col min="4865" max="4865" width="14" style="3" customWidth="1"/>
    <col min="4866" max="4871" width="10.453125" style="3" customWidth="1"/>
    <col min="4872" max="5120" width="9.453125" style="3"/>
    <col min="5121" max="5121" width="14" style="3" customWidth="1"/>
    <col min="5122" max="5127" width="10.453125" style="3" customWidth="1"/>
    <col min="5128" max="5376" width="9.453125" style="3"/>
    <col min="5377" max="5377" width="14" style="3" customWidth="1"/>
    <col min="5378" max="5383" width="10.453125" style="3" customWidth="1"/>
    <col min="5384" max="5632" width="9.453125" style="3"/>
    <col min="5633" max="5633" width="14" style="3" customWidth="1"/>
    <col min="5634" max="5639" width="10.453125" style="3" customWidth="1"/>
    <col min="5640" max="5888" width="9.453125" style="3"/>
    <col min="5889" max="5889" width="14" style="3" customWidth="1"/>
    <col min="5890" max="5895" width="10.453125" style="3" customWidth="1"/>
    <col min="5896" max="6144" width="9.453125" style="3"/>
    <col min="6145" max="6145" width="14" style="3" customWidth="1"/>
    <col min="6146" max="6151" width="10.453125" style="3" customWidth="1"/>
    <col min="6152" max="6400" width="9.453125" style="3"/>
    <col min="6401" max="6401" width="14" style="3" customWidth="1"/>
    <col min="6402" max="6407" width="10.453125" style="3" customWidth="1"/>
    <col min="6408" max="6656" width="9.453125" style="3"/>
    <col min="6657" max="6657" width="14" style="3" customWidth="1"/>
    <col min="6658" max="6663" width="10.453125" style="3" customWidth="1"/>
    <col min="6664" max="6912" width="9.453125" style="3"/>
    <col min="6913" max="6913" width="14" style="3" customWidth="1"/>
    <col min="6914" max="6919" width="10.453125" style="3" customWidth="1"/>
    <col min="6920" max="7168" width="9.453125" style="3"/>
    <col min="7169" max="7169" width="14" style="3" customWidth="1"/>
    <col min="7170" max="7175" width="10.453125" style="3" customWidth="1"/>
    <col min="7176" max="7424" width="9.453125" style="3"/>
    <col min="7425" max="7425" width="14" style="3" customWidth="1"/>
    <col min="7426" max="7431" width="10.453125" style="3" customWidth="1"/>
    <col min="7432" max="7680" width="9.453125" style="3"/>
    <col min="7681" max="7681" width="14" style="3" customWidth="1"/>
    <col min="7682" max="7687" width="10.453125" style="3" customWidth="1"/>
    <col min="7688" max="7936" width="9.453125" style="3"/>
    <col min="7937" max="7937" width="14" style="3" customWidth="1"/>
    <col min="7938" max="7943" width="10.453125" style="3" customWidth="1"/>
    <col min="7944" max="8192" width="9.453125" style="3"/>
    <col min="8193" max="8193" width="14" style="3" customWidth="1"/>
    <col min="8194" max="8199" width="10.453125" style="3" customWidth="1"/>
    <col min="8200" max="8448" width="9.453125" style="3"/>
    <col min="8449" max="8449" width="14" style="3" customWidth="1"/>
    <col min="8450" max="8455" width="10.453125" style="3" customWidth="1"/>
    <col min="8456" max="8704" width="9.453125" style="3"/>
    <col min="8705" max="8705" width="14" style="3" customWidth="1"/>
    <col min="8706" max="8711" width="10.453125" style="3" customWidth="1"/>
    <col min="8712" max="8960" width="9.453125" style="3"/>
    <col min="8961" max="8961" width="14" style="3" customWidth="1"/>
    <col min="8962" max="8967" width="10.453125" style="3" customWidth="1"/>
    <col min="8968" max="9216" width="9.453125" style="3"/>
    <col min="9217" max="9217" width="14" style="3" customWidth="1"/>
    <col min="9218" max="9223" width="10.453125" style="3" customWidth="1"/>
    <col min="9224" max="9472" width="9.453125" style="3"/>
    <col min="9473" max="9473" width="14" style="3" customWidth="1"/>
    <col min="9474" max="9479" width="10.453125" style="3" customWidth="1"/>
    <col min="9480" max="9728" width="9.453125" style="3"/>
    <col min="9729" max="9729" width="14" style="3" customWidth="1"/>
    <col min="9730" max="9735" width="10.453125" style="3" customWidth="1"/>
    <col min="9736" max="9984" width="9.453125" style="3"/>
    <col min="9985" max="9985" width="14" style="3" customWidth="1"/>
    <col min="9986" max="9991" width="10.453125" style="3" customWidth="1"/>
    <col min="9992" max="10240" width="9.453125" style="3"/>
    <col min="10241" max="10241" width="14" style="3" customWidth="1"/>
    <col min="10242" max="10247" width="10.453125" style="3" customWidth="1"/>
    <col min="10248" max="10496" width="9.453125" style="3"/>
    <col min="10497" max="10497" width="14" style="3" customWidth="1"/>
    <col min="10498" max="10503" width="10.453125" style="3" customWidth="1"/>
    <col min="10504" max="10752" width="9.453125" style="3"/>
    <col min="10753" max="10753" width="14" style="3" customWidth="1"/>
    <col min="10754" max="10759" width="10.453125" style="3" customWidth="1"/>
    <col min="10760" max="11008" width="9.453125" style="3"/>
    <col min="11009" max="11009" width="14" style="3" customWidth="1"/>
    <col min="11010" max="11015" width="10.453125" style="3" customWidth="1"/>
    <col min="11016" max="11264" width="9.453125" style="3"/>
    <col min="11265" max="11265" width="14" style="3" customWidth="1"/>
    <col min="11266" max="11271" width="10.453125" style="3" customWidth="1"/>
    <col min="11272" max="11520" width="9.453125" style="3"/>
    <col min="11521" max="11521" width="14" style="3" customWidth="1"/>
    <col min="11522" max="11527" width="10.453125" style="3" customWidth="1"/>
    <col min="11528" max="11776" width="9.453125" style="3"/>
    <col min="11777" max="11777" width="14" style="3" customWidth="1"/>
    <col min="11778" max="11783" width="10.453125" style="3" customWidth="1"/>
    <col min="11784" max="12032" width="9.453125" style="3"/>
    <col min="12033" max="12033" width="14" style="3" customWidth="1"/>
    <col min="12034" max="12039" width="10.453125" style="3" customWidth="1"/>
    <col min="12040" max="12288" width="9.453125" style="3"/>
    <col min="12289" max="12289" width="14" style="3" customWidth="1"/>
    <col min="12290" max="12295" width="10.453125" style="3" customWidth="1"/>
    <col min="12296" max="12544" width="9.453125" style="3"/>
    <col min="12545" max="12545" width="14" style="3" customWidth="1"/>
    <col min="12546" max="12551" width="10.453125" style="3" customWidth="1"/>
    <col min="12552" max="12800" width="9.453125" style="3"/>
    <col min="12801" max="12801" width="14" style="3" customWidth="1"/>
    <col min="12802" max="12807" width="10.453125" style="3" customWidth="1"/>
    <col min="12808" max="13056" width="9.453125" style="3"/>
    <col min="13057" max="13057" width="14" style="3" customWidth="1"/>
    <col min="13058" max="13063" width="10.453125" style="3" customWidth="1"/>
    <col min="13064" max="13312" width="9.453125" style="3"/>
    <col min="13313" max="13313" width="14" style="3" customWidth="1"/>
    <col min="13314" max="13319" width="10.453125" style="3" customWidth="1"/>
    <col min="13320" max="13568" width="9.453125" style="3"/>
    <col min="13569" max="13569" width="14" style="3" customWidth="1"/>
    <col min="13570" max="13575" width="10.453125" style="3" customWidth="1"/>
    <col min="13576" max="13824" width="9.453125" style="3"/>
    <col min="13825" max="13825" width="14" style="3" customWidth="1"/>
    <col min="13826" max="13831" width="10.453125" style="3" customWidth="1"/>
    <col min="13832" max="14080" width="9.453125" style="3"/>
    <col min="14081" max="14081" width="14" style="3" customWidth="1"/>
    <col min="14082" max="14087" width="10.453125" style="3" customWidth="1"/>
    <col min="14088" max="14336" width="9.453125" style="3"/>
    <col min="14337" max="14337" width="14" style="3" customWidth="1"/>
    <col min="14338" max="14343" width="10.453125" style="3" customWidth="1"/>
    <col min="14344" max="14592" width="9.453125" style="3"/>
    <col min="14593" max="14593" width="14" style="3" customWidth="1"/>
    <col min="14594" max="14599" width="10.453125" style="3" customWidth="1"/>
    <col min="14600" max="14848" width="9.453125" style="3"/>
    <col min="14849" max="14849" width="14" style="3" customWidth="1"/>
    <col min="14850" max="14855" width="10.453125" style="3" customWidth="1"/>
    <col min="14856" max="15104" width="9.453125" style="3"/>
    <col min="15105" max="15105" width="14" style="3" customWidth="1"/>
    <col min="15106" max="15111" width="10.453125" style="3" customWidth="1"/>
    <col min="15112" max="15360" width="9.453125" style="3"/>
    <col min="15361" max="15361" width="14" style="3" customWidth="1"/>
    <col min="15362" max="15367" width="10.453125" style="3" customWidth="1"/>
    <col min="15368" max="15616" width="9.453125" style="3"/>
    <col min="15617" max="15617" width="14" style="3" customWidth="1"/>
    <col min="15618" max="15623" width="10.453125" style="3" customWidth="1"/>
    <col min="15624" max="15872" width="9.453125" style="3"/>
    <col min="15873" max="15873" width="14" style="3" customWidth="1"/>
    <col min="15874" max="15879" width="10.453125" style="3" customWidth="1"/>
    <col min="15880" max="16128" width="9.453125" style="3"/>
    <col min="16129" max="16129" width="14" style="3" customWidth="1"/>
    <col min="16130" max="16135" width="10.453125" style="3" customWidth="1"/>
    <col min="16136" max="16384" width="9.453125" style="3"/>
  </cols>
  <sheetData>
    <row r="1" spans="1:19" ht="15.5" x14ac:dyDescent="0.35">
      <c r="A1" s="84" t="str">
        <f>+'Cover Page'!$B$29</f>
        <v>Annual Performance Report 2022</v>
      </c>
      <c r="B1" s="84"/>
      <c r="C1" s="84"/>
      <c r="D1" s="84"/>
      <c r="E1" s="84" t="str">
        <f>+'Cover Page'!$B$33</f>
        <v>Ferrybridge 2</v>
      </c>
    </row>
    <row r="3" spans="1:19" ht="14.5" x14ac:dyDescent="0.35">
      <c r="A3" s="56" t="s">
        <v>475</v>
      </c>
      <c r="D3" s="71" t="s">
        <v>437</v>
      </c>
      <c r="G3" s="75" t="s">
        <v>438</v>
      </c>
      <c r="J3" s="9" t="str">
        <f>+A3</f>
        <v>Monitoring of Total organic carbon emissions</v>
      </c>
      <c r="L3" s="9"/>
      <c r="N3" s="9" t="s">
        <v>439</v>
      </c>
      <c r="Q3" s="74" t="s">
        <v>3</v>
      </c>
      <c r="R3" s="69"/>
      <c r="S3" s="69"/>
    </row>
    <row r="4" spans="1:19" ht="14.15" customHeight="1" x14ac:dyDescent="0.3">
      <c r="Q4" s="382" t="s">
        <v>440</v>
      </c>
      <c r="R4" s="382"/>
      <c r="S4" s="382"/>
    </row>
    <row r="5" spans="1:19" ht="16" x14ac:dyDescent="0.3">
      <c r="A5" s="64" t="s">
        <v>441</v>
      </c>
      <c r="B5" s="410" t="s">
        <v>442</v>
      </c>
      <c r="C5" s="410"/>
      <c r="D5" s="410"/>
      <c r="E5" s="410" t="s">
        <v>443</v>
      </c>
      <c r="F5" s="410"/>
      <c r="G5" s="410"/>
      <c r="J5" s="411"/>
      <c r="K5" s="411"/>
      <c r="L5" s="411"/>
      <c r="M5" s="411"/>
      <c r="N5" s="411"/>
      <c r="O5" s="411"/>
      <c r="Q5" s="382"/>
      <c r="R5" s="382"/>
      <c r="S5" s="382"/>
    </row>
    <row r="6" spans="1:19" s="54" customFormat="1" ht="37.5" customHeight="1" x14ac:dyDescent="0.35">
      <c r="A6" s="61">
        <f>+'Cover Page'!C39</f>
        <v>2022</v>
      </c>
      <c r="B6" s="51" t="s">
        <v>476</v>
      </c>
      <c r="C6" s="51" t="s">
        <v>445</v>
      </c>
      <c r="D6" s="51" t="s">
        <v>446</v>
      </c>
      <c r="E6" s="51" t="s">
        <v>477</v>
      </c>
      <c r="F6" s="51" t="s">
        <v>448</v>
      </c>
      <c r="G6" s="51" t="s">
        <v>449</v>
      </c>
      <c r="H6" s="55"/>
      <c r="J6" s="57">
        <f>+A6</f>
        <v>2022</v>
      </c>
      <c r="K6" s="57" t="s">
        <v>450</v>
      </c>
      <c r="L6" s="63" t="s">
        <v>445</v>
      </c>
      <c r="M6" s="63" t="s">
        <v>451</v>
      </c>
      <c r="N6" s="63" t="s">
        <v>448</v>
      </c>
      <c r="O6" s="63" t="s">
        <v>452</v>
      </c>
      <c r="Q6" s="382"/>
      <c r="R6" s="382"/>
      <c r="S6" s="382"/>
    </row>
    <row r="7" spans="1:19" x14ac:dyDescent="0.3">
      <c r="A7" s="62" t="s">
        <v>453</v>
      </c>
      <c r="B7" s="59">
        <v>20</v>
      </c>
      <c r="C7" s="60">
        <f>AVERAGE(L7,L22)</f>
        <v>0</v>
      </c>
      <c r="D7" s="60">
        <f>MAX(M7,M22)</f>
        <v>2</v>
      </c>
      <c r="E7" s="59">
        <v>10</v>
      </c>
      <c r="F7" s="60">
        <f>AVERAGE(N7,N22)</f>
        <v>0.30000000000000004</v>
      </c>
      <c r="G7" s="60">
        <f>MAX(O7,O22)</f>
        <v>0</v>
      </c>
      <c r="J7" s="396" t="s">
        <v>221</v>
      </c>
      <c r="K7" s="62" t="s">
        <v>453</v>
      </c>
      <c r="L7" s="60">
        <v>0</v>
      </c>
      <c r="M7" s="60">
        <v>2</v>
      </c>
      <c r="N7" s="60">
        <v>0.2</v>
      </c>
      <c r="O7" s="60">
        <v>0</v>
      </c>
      <c r="Q7" s="382"/>
      <c r="R7" s="382"/>
      <c r="S7" s="382"/>
    </row>
    <row r="8" spans="1:19" x14ac:dyDescent="0.3">
      <c r="A8" s="62" t="s">
        <v>454</v>
      </c>
      <c r="B8" s="59">
        <v>20</v>
      </c>
      <c r="C8" s="60">
        <f t="shared" ref="C8:C18" si="0">AVERAGE(L8,L23)</f>
        <v>0</v>
      </c>
      <c r="D8" s="60">
        <f t="shared" ref="D8:D18" si="1">MAX(M8,M23)</f>
        <v>3</v>
      </c>
      <c r="E8" s="59">
        <v>10</v>
      </c>
      <c r="F8" s="60">
        <f>AVERAGE(N8,N23)</f>
        <v>0.31</v>
      </c>
      <c r="G8" s="60">
        <f t="shared" ref="G8:G18" si="2">MAX(O8,O23)</f>
        <v>1</v>
      </c>
      <c r="J8" s="396"/>
      <c r="K8" s="62" t="s">
        <v>454</v>
      </c>
      <c r="L8" s="60">
        <v>0</v>
      </c>
      <c r="M8" s="60">
        <v>3</v>
      </c>
      <c r="N8" s="60">
        <v>0.2</v>
      </c>
      <c r="O8" s="60">
        <v>0</v>
      </c>
      <c r="Q8" s="382"/>
      <c r="R8" s="382"/>
      <c r="S8" s="382"/>
    </row>
    <row r="9" spans="1:19" x14ac:dyDescent="0.3">
      <c r="A9" s="62" t="s">
        <v>455</v>
      </c>
      <c r="B9" s="59">
        <v>20</v>
      </c>
      <c r="C9" s="60">
        <f t="shared" si="0"/>
        <v>0</v>
      </c>
      <c r="D9" s="60">
        <f t="shared" si="1"/>
        <v>2</v>
      </c>
      <c r="E9" s="59">
        <v>10</v>
      </c>
      <c r="F9" s="60">
        <f t="shared" ref="F9:F18" si="3">AVERAGE(N9,N24)</f>
        <v>0.29000000000000004</v>
      </c>
      <c r="G9" s="60">
        <f t="shared" si="2"/>
        <v>0</v>
      </c>
      <c r="J9" s="396"/>
      <c r="K9" s="62" t="s">
        <v>455</v>
      </c>
      <c r="L9" s="60">
        <v>0</v>
      </c>
      <c r="M9" s="60">
        <v>2</v>
      </c>
      <c r="N9" s="60">
        <v>0.24</v>
      </c>
      <c r="O9" s="60">
        <v>0</v>
      </c>
      <c r="Q9" s="73" t="s">
        <v>456</v>
      </c>
    </row>
    <row r="10" spans="1:19" ht="14.25" customHeight="1" x14ac:dyDescent="0.3">
      <c r="A10" s="62" t="s">
        <v>457</v>
      </c>
      <c r="B10" s="59">
        <v>20</v>
      </c>
      <c r="C10" s="60">
        <f t="shared" si="0"/>
        <v>0</v>
      </c>
      <c r="D10" s="60">
        <f t="shared" si="1"/>
        <v>3</v>
      </c>
      <c r="E10" s="59">
        <v>10</v>
      </c>
      <c r="F10" s="60">
        <f t="shared" si="3"/>
        <v>0.33</v>
      </c>
      <c r="G10" s="60">
        <f t="shared" si="2"/>
        <v>1</v>
      </c>
      <c r="J10" s="396"/>
      <c r="K10" s="62" t="s">
        <v>457</v>
      </c>
      <c r="L10" s="60">
        <v>0</v>
      </c>
      <c r="M10" s="60">
        <v>2</v>
      </c>
      <c r="N10" s="60">
        <v>0.28000000000000003</v>
      </c>
      <c r="O10" s="60">
        <v>0</v>
      </c>
      <c r="Q10" s="409" t="s">
        <v>458</v>
      </c>
      <c r="R10" s="409"/>
      <c r="S10" s="409"/>
    </row>
    <row r="11" spans="1:19" x14ac:dyDescent="0.3">
      <c r="A11" s="62" t="s">
        <v>459</v>
      </c>
      <c r="B11" s="59">
        <v>20</v>
      </c>
      <c r="C11" s="60">
        <f t="shared" si="0"/>
        <v>0</v>
      </c>
      <c r="D11" s="60">
        <f t="shared" si="1"/>
        <v>4</v>
      </c>
      <c r="E11" s="59">
        <v>10</v>
      </c>
      <c r="F11" s="60">
        <f t="shared" si="3"/>
        <v>0.35</v>
      </c>
      <c r="G11" s="60">
        <f t="shared" si="2"/>
        <v>1</v>
      </c>
      <c r="J11" s="396"/>
      <c r="K11" s="62" t="s">
        <v>459</v>
      </c>
      <c r="L11" s="60">
        <v>0</v>
      </c>
      <c r="M11" s="60">
        <v>4</v>
      </c>
      <c r="N11" s="60">
        <v>0.28999999999999998</v>
      </c>
      <c r="O11" s="60">
        <v>0</v>
      </c>
      <c r="Q11" s="409"/>
      <c r="R11" s="409"/>
      <c r="S11" s="409"/>
    </row>
    <row r="12" spans="1:19" x14ac:dyDescent="0.3">
      <c r="A12" s="62" t="s">
        <v>460</v>
      </c>
      <c r="B12" s="59">
        <v>20</v>
      </c>
      <c r="C12" s="60">
        <f t="shared" si="0"/>
        <v>0</v>
      </c>
      <c r="D12" s="60">
        <f t="shared" si="1"/>
        <v>6</v>
      </c>
      <c r="E12" s="59">
        <v>10</v>
      </c>
      <c r="F12" s="60">
        <f t="shared" si="3"/>
        <v>0.35</v>
      </c>
      <c r="G12" s="60">
        <f t="shared" si="2"/>
        <v>0</v>
      </c>
      <c r="J12" s="396"/>
      <c r="K12" s="62" t="s">
        <v>460</v>
      </c>
      <c r="L12" s="60">
        <v>0</v>
      </c>
      <c r="M12" s="60">
        <v>6</v>
      </c>
      <c r="N12" s="60">
        <v>0.25</v>
      </c>
      <c r="O12" s="60">
        <v>0</v>
      </c>
      <c r="Q12" s="409"/>
      <c r="R12" s="409"/>
      <c r="S12" s="409"/>
    </row>
    <row r="13" spans="1:19" ht="14.25" customHeight="1" x14ac:dyDescent="0.3">
      <c r="A13" s="62" t="s">
        <v>461</v>
      </c>
      <c r="B13" s="59">
        <v>20</v>
      </c>
      <c r="C13" s="60">
        <f t="shared" si="0"/>
        <v>0</v>
      </c>
      <c r="D13" s="60">
        <f t="shared" si="1"/>
        <v>1</v>
      </c>
      <c r="E13" s="59">
        <v>10</v>
      </c>
      <c r="F13" s="60">
        <f t="shared" si="3"/>
        <v>0.36499999999999999</v>
      </c>
      <c r="G13" s="60">
        <f t="shared" si="2"/>
        <v>1</v>
      </c>
      <c r="J13" s="396"/>
      <c r="K13" s="62" t="s">
        <v>461</v>
      </c>
      <c r="L13" s="60">
        <v>0</v>
      </c>
      <c r="M13" s="60">
        <v>1</v>
      </c>
      <c r="N13" s="60">
        <v>0.28000000000000003</v>
      </c>
      <c r="O13" s="60">
        <v>0</v>
      </c>
      <c r="Q13" s="409" t="s">
        <v>462</v>
      </c>
      <c r="R13" s="409"/>
      <c r="S13" s="409"/>
    </row>
    <row r="14" spans="1:19" x14ac:dyDescent="0.3">
      <c r="A14" s="62" t="s">
        <v>463</v>
      </c>
      <c r="B14" s="59">
        <v>20</v>
      </c>
      <c r="C14" s="60">
        <f t="shared" si="0"/>
        <v>0.5</v>
      </c>
      <c r="D14" s="60">
        <f t="shared" si="1"/>
        <v>5</v>
      </c>
      <c r="E14" s="59">
        <v>10</v>
      </c>
      <c r="F14" s="60">
        <f t="shared" si="3"/>
        <v>0.41000000000000003</v>
      </c>
      <c r="G14" s="60">
        <f t="shared" si="2"/>
        <v>2</v>
      </c>
      <c r="J14" s="396"/>
      <c r="K14" s="62" t="s">
        <v>463</v>
      </c>
      <c r="L14" s="60">
        <v>0</v>
      </c>
      <c r="M14" s="60">
        <v>3</v>
      </c>
      <c r="N14" s="60">
        <v>0.27</v>
      </c>
      <c r="O14" s="60">
        <v>0</v>
      </c>
      <c r="Q14" s="409"/>
      <c r="R14" s="409"/>
      <c r="S14" s="409"/>
    </row>
    <row r="15" spans="1:19" x14ac:dyDescent="0.3">
      <c r="A15" s="62" t="s">
        <v>464</v>
      </c>
      <c r="B15" s="59">
        <v>20</v>
      </c>
      <c r="C15" s="60">
        <f t="shared" si="0"/>
        <v>0</v>
      </c>
      <c r="D15" s="60">
        <f t="shared" si="1"/>
        <v>2</v>
      </c>
      <c r="E15" s="59">
        <v>10</v>
      </c>
      <c r="F15" s="60">
        <f t="shared" si="3"/>
        <v>0.28999999999999998</v>
      </c>
      <c r="G15" s="60">
        <f t="shared" si="2"/>
        <v>0</v>
      </c>
      <c r="J15" s="396"/>
      <c r="K15" s="62" t="s">
        <v>464</v>
      </c>
      <c r="L15" s="60">
        <v>0</v>
      </c>
      <c r="M15" s="60">
        <v>2</v>
      </c>
      <c r="N15" s="60">
        <v>0.21</v>
      </c>
      <c r="O15" s="60">
        <v>0</v>
      </c>
      <c r="Q15" s="409"/>
      <c r="R15" s="409"/>
      <c r="S15" s="409"/>
    </row>
    <row r="16" spans="1:19" x14ac:dyDescent="0.3">
      <c r="A16" s="62" t="s">
        <v>465</v>
      </c>
      <c r="B16" s="59">
        <v>20</v>
      </c>
      <c r="C16" s="60">
        <f t="shared" si="0"/>
        <v>0</v>
      </c>
      <c r="D16" s="60">
        <f t="shared" si="1"/>
        <v>3</v>
      </c>
      <c r="E16" s="59">
        <v>10</v>
      </c>
      <c r="F16" s="60">
        <f t="shared" si="3"/>
        <v>0.34499999999999997</v>
      </c>
      <c r="G16" s="60">
        <f t="shared" si="2"/>
        <v>0</v>
      </c>
      <c r="J16" s="396"/>
      <c r="K16" s="62" t="s">
        <v>465</v>
      </c>
      <c r="L16" s="60">
        <v>0</v>
      </c>
      <c r="M16" s="60">
        <v>1</v>
      </c>
      <c r="N16" s="60">
        <v>0.3</v>
      </c>
      <c r="O16" s="60">
        <v>0</v>
      </c>
      <c r="Q16" s="409"/>
      <c r="R16" s="409"/>
      <c r="S16" s="409"/>
    </row>
    <row r="17" spans="1:15" x14ac:dyDescent="0.3">
      <c r="A17" s="62" t="s">
        <v>466</v>
      </c>
      <c r="B17" s="59">
        <v>20</v>
      </c>
      <c r="C17" s="60">
        <f t="shared" si="0"/>
        <v>0</v>
      </c>
      <c r="D17" s="60">
        <f t="shared" si="1"/>
        <v>2</v>
      </c>
      <c r="E17" s="59">
        <v>10</v>
      </c>
      <c r="F17" s="60">
        <f t="shared" si="3"/>
        <v>0.27500000000000002</v>
      </c>
      <c r="G17" s="60">
        <f t="shared" si="2"/>
        <v>0</v>
      </c>
      <c r="J17" s="396"/>
      <c r="K17" s="62" t="s">
        <v>466</v>
      </c>
      <c r="L17" s="60">
        <v>0</v>
      </c>
      <c r="M17" s="60">
        <v>2</v>
      </c>
      <c r="N17" s="60">
        <v>0.18</v>
      </c>
      <c r="O17" s="60">
        <v>0</v>
      </c>
    </row>
    <row r="18" spans="1:15" x14ac:dyDescent="0.3">
      <c r="A18" s="62" t="s">
        <v>467</v>
      </c>
      <c r="B18" s="59">
        <v>20</v>
      </c>
      <c r="C18" s="60">
        <f t="shared" si="0"/>
        <v>0</v>
      </c>
      <c r="D18" s="60">
        <f t="shared" si="1"/>
        <v>4</v>
      </c>
      <c r="E18" s="59">
        <v>10</v>
      </c>
      <c r="F18" s="60">
        <f t="shared" si="3"/>
        <v>0.28999999999999998</v>
      </c>
      <c r="G18" s="60">
        <f t="shared" si="2"/>
        <v>0</v>
      </c>
      <c r="J18" s="396"/>
      <c r="K18" s="62" t="s">
        <v>467</v>
      </c>
      <c r="L18" s="60">
        <v>0</v>
      </c>
      <c r="M18" s="60">
        <v>0</v>
      </c>
      <c r="N18" s="60">
        <v>0.21</v>
      </c>
      <c r="O18" s="60">
        <v>0</v>
      </c>
    </row>
    <row r="19" spans="1:15" x14ac:dyDescent="0.3">
      <c r="J19" s="396"/>
      <c r="K19" s="58" t="s">
        <v>468</v>
      </c>
      <c r="L19" s="106">
        <f>AVERAGE(L7:L18)</f>
        <v>0</v>
      </c>
      <c r="M19" s="106">
        <f>MAX(M7:M18)</f>
        <v>6</v>
      </c>
      <c r="N19" s="106">
        <f>AVERAGE(N7:N18)</f>
        <v>0.24249999999999997</v>
      </c>
      <c r="O19" s="106">
        <f>MAX(O7:O18)</f>
        <v>0</v>
      </c>
    </row>
    <row r="21" spans="1:15" ht="28" x14ac:dyDescent="0.3">
      <c r="J21" s="57">
        <f>+A6</f>
        <v>2022</v>
      </c>
      <c r="K21" s="57" t="s">
        <v>450</v>
      </c>
      <c r="L21" s="63" t="s">
        <v>445</v>
      </c>
      <c r="M21" s="63" t="s">
        <v>451</v>
      </c>
      <c r="N21" s="63" t="s">
        <v>448</v>
      </c>
      <c r="O21" s="63" t="s">
        <v>452</v>
      </c>
    </row>
    <row r="22" spans="1:15" x14ac:dyDescent="0.3">
      <c r="J22" s="396" t="s">
        <v>222</v>
      </c>
      <c r="K22" s="62" t="s">
        <v>453</v>
      </c>
      <c r="L22" s="60">
        <v>0</v>
      </c>
      <c r="M22" s="60">
        <v>1</v>
      </c>
      <c r="N22" s="60">
        <v>0.4</v>
      </c>
      <c r="O22" s="60">
        <v>0</v>
      </c>
    </row>
    <row r="23" spans="1:15" x14ac:dyDescent="0.3">
      <c r="J23" s="396"/>
      <c r="K23" s="62" t="s">
        <v>454</v>
      </c>
      <c r="L23" s="60">
        <v>0</v>
      </c>
      <c r="M23" s="60">
        <v>1</v>
      </c>
      <c r="N23" s="60">
        <v>0.42</v>
      </c>
      <c r="O23" s="60">
        <v>1</v>
      </c>
    </row>
    <row r="24" spans="1:15" x14ac:dyDescent="0.3">
      <c r="J24" s="396"/>
      <c r="K24" s="62" t="s">
        <v>455</v>
      </c>
      <c r="L24" s="60">
        <v>0</v>
      </c>
      <c r="M24" s="60">
        <v>2</v>
      </c>
      <c r="N24" s="60">
        <v>0.34</v>
      </c>
      <c r="O24" s="60">
        <v>0</v>
      </c>
    </row>
    <row r="25" spans="1:15" x14ac:dyDescent="0.3">
      <c r="J25" s="396"/>
      <c r="K25" s="62" t="s">
        <v>457</v>
      </c>
      <c r="L25" s="60">
        <v>0</v>
      </c>
      <c r="M25" s="60">
        <v>3</v>
      </c>
      <c r="N25" s="60">
        <v>0.38</v>
      </c>
      <c r="O25" s="60">
        <v>1</v>
      </c>
    </row>
    <row r="26" spans="1:15" x14ac:dyDescent="0.3">
      <c r="J26" s="396"/>
      <c r="K26" s="62" t="s">
        <v>459</v>
      </c>
      <c r="L26" s="60">
        <v>0</v>
      </c>
      <c r="M26" s="60">
        <v>1</v>
      </c>
      <c r="N26" s="60">
        <v>0.41</v>
      </c>
      <c r="O26" s="60">
        <v>1</v>
      </c>
    </row>
    <row r="27" spans="1:15" x14ac:dyDescent="0.3">
      <c r="J27" s="396"/>
      <c r="K27" s="62" t="s">
        <v>460</v>
      </c>
      <c r="L27" s="60">
        <v>0</v>
      </c>
      <c r="M27" s="60">
        <v>4</v>
      </c>
      <c r="N27" s="60">
        <v>0.45</v>
      </c>
      <c r="O27" s="60">
        <v>0</v>
      </c>
    </row>
    <row r="28" spans="1:15" x14ac:dyDescent="0.3">
      <c r="J28" s="396"/>
      <c r="K28" s="62" t="s">
        <v>461</v>
      </c>
      <c r="L28" s="60">
        <v>0</v>
      </c>
      <c r="M28" s="60">
        <v>1</v>
      </c>
      <c r="N28" s="60">
        <v>0.45</v>
      </c>
      <c r="O28" s="60">
        <v>1</v>
      </c>
    </row>
    <row r="29" spans="1:15" x14ac:dyDescent="0.3">
      <c r="J29" s="396"/>
      <c r="K29" s="62" t="s">
        <v>463</v>
      </c>
      <c r="L29" s="60">
        <v>1</v>
      </c>
      <c r="M29" s="60">
        <v>5</v>
      </c>
      <c r="N29" s="60">
        <v>0.55000000000000004</v>
      </c>
      <c r="O29" s="60">
        <v>2</v>
      </c>
    </row>
    <row r="30" spans="1:15" x14ac:dyDescent="0.3">
      <c r="J30" s="396"/>
      <c r="K30" s="62" t="s">
        <v>464</v>
      </c>
      <c r="L30" s="60">
        <v>0</v>
      </c>
      <c r="M30" s="60">
        <v>1</v>
      </c>
      <c r="N30" s="60">
        <v>0.37</v>
      </c>
      <c r="O30" s="60">
        <v>0</v>
      </c>
    </row>
    <row r="31" spans="1:15" x14ac:dyDescent="0.3">
      <c r="J31" s="396"/>
      <c r="K31" s="62" t="s">
        <v>465</v>
      </c>
      <c r="L31" s="60">
        <v>0</v>
      </c>
      <c r="M31" s="60">
        <v>3</v>
      </c>
      <c r="N31" s="60">
        <v>0.39</v>
      </c>
      <c r="O31" s="60">
        <v>0</v>
      </c>
    </row>
    <row r="32" spans="1:15" x14ac:dyDescent="0.3">
      <c r="J32" s="396"/>
      <c r="K32" s="62" t="s">
        <v>466</v>
      </c>
      <c r="L32" s="60">
        <v>0</v>
      </c>
      <c r="M32" s="60">
        <v>1</v>
      </c>
      <c r="N32" s="60">
        <v>0.37</v>
      </c>
      <c r="O32" s="60">
        <v>0</v>
      </c>
    </row>
    <row r="33" spans="1:15" x14ac:dyDescent="0.3">
      <c r="J33" s="396"/>
      <c r="K33" s="62" t="s">
        <v>467</v>
      </c>
      <c r="L33" s="60">
        <v>0</v>
      </c>
      <c r="M33" s="60">
        <v>4</v>
      </c>
      <c r="N33" s="60">
        <v>0.37</v>
      </c>
      <c r="O33" s="60">
        <v>0</v>
      </c>
    </row>
    <row r="34" spans="1:15" x14ac:dyDescent="0.3">
      <c r="J34" s="396"/>
      <c r="K34" s="58" t="s">
        <v>468</v>
      </c>
      <c r="L34" s="106">
        <f>AVERAGE(L22:L33)</f>
        <v>8.3333333333333329E-2</v>
      </c>
      <c r="M34" s="106">
        <f>MAX(M22:M33)</f>
        <v>5</v>
      </c>
      <c r="N34" s="106">
        <f>AVERAGE(N22:N33)</f>
        <v>0.40833333333333338</v>
      </c>
      <c r="O34" s="106">
        <f>MAX(O22:O33)</f>
        <v>2</v>
      </c>
    </row>
    <row r="36" spans="1:15" x14ac:dyDescent="0.3">
      <c r="J36" s="88"/>
      <c r="K36" s="88"/>
      <c r="L36" s="109"/>
      <c r="M36" s="109"/>
      <c r="N36" s="109"/>
      <c r="O36" s="109"/>
    </row>
    <row r="37" spans="1:15" x14ac:dyDescent="0.3">
      <c r="J37" s="54"/>
      <c r="K37" s="87"/>
      <c r="L37" s="35"/>
      <c r="M37" s="35"/>
      <c r="N37" s="35"/>
      <c r="O37" s="35"/>
    </row>
    <row r="38" spans="1:15" x14ac:dyDescent="0.3">
      <c r="J38" s="54"/>
      <c r="K38" s="87"/>
      <c r="L38" s="35"/>
      <c r="M38" s="35"/>
      <c r="N38" s="35"/>
      <c r="O38" s="35"/>
    </row>
    <row r="39" spans="1:15" x14ac:dyDescent="0.3">
      <c r="J39" s="54"/>
      <c r="K39" s="87"/>
      <c r="L39" s="35"/>
      <c r="M39" s="35"/>
      <c r="N39" s="35"/>
      <c r="O39" s="35"/>
    </row>
    <row r="40" spans="1:15" x14ac:dyDescent="0.3">
      <c r="J40" s="54"/>
      <c r="K40" s="87"/>
      <c r="L40" s="35"/>
      <c r="M40" s="35"/>
      <c r="N40" s="35"/>
      <c r="O40" s="35"/>
    </row>
    <row r="41" spans="1:15" x14ac:dyDescent="0.3">
      <c r="J41" s="54"/>
      <c r="K41" s="87"/>
      <c r="L41" s="35"/>
      <c r="M41" s="35"/>
      <c r="N41" s="35"/>
      <c r="O41" s="35"/>
    </row>
    <row r="42" spans="1:15" x14ac:dyDescent="0.3">
      <c r="J42" s="54"/>
      <c r="K42" s="87"/>
      <c r="L42" s="35"/>
      <c r="M42" s="35"/>
      <c r="N42" s="35"/>
      <c r="O42" s="35"/>
    </row>
    <row r="43" spans="1:15" x14ac:dyDescent="0.3">
      <c r="J43" s="54"/>
      <c r="K43" s="87"/>
      <c r="L43" s="35"/>
      <c r="M43" s="35"/>
      <c r="N43" s="35"/>
      <c r="O43" s="35"/>
    </row>
    <row r="44" spans="1:15" x14ac:dyDescent="0.3">
      <c r="J44" s="54"/>
      <c r="K44" s="87"/>
      <c r="L44" s="35"/>
      <c r="M44" s="35"/>
      <c r="N44" s="35"/>
      <c r="O44" s="35"/>
    </row>
    <row r="45" spans="1:15" x14ac:dyDescent="0.3">
      <c r="J45" s="54"/>
      <c r="K45" s="87"/>
      <c r="L45" s="35"/>
      <c r="M45" s="35"/>
      <c r="N45" s="35"/>
      <c r="O45" s="35"/>
    </row>
    <row r="46" spans="1:15" x14ac:dyDescent="0.3">
      <c r="J46" s="54"/>
      <c r="K46" s="87"/>
      <c r="L46" s="35"/>
      <c r="M46" s="35"/>
      <c r="N46" s="35"/>
      <c r="O46" s="35"/>
    </row>
    <row r="47" spans="1:15" x14ac:dyDescent="0.3">
      <c r="J47" s="54"/>
      <c r="K47" s="87"/>
      <c r="L47" s="35"/>
      <c r="M47" s="35"/>
      <c r="N47" s="35"/>
      <c r="O47" s="35"/>
    </row>
    <row r="48" spans="1:15" x14ac:dyDescent="0.3">
      <c r="A48" s="397" t="s">
        <v>354</v>
      </c>
      <c r="B48" s="398"/>
      <c r="C48" s="398"/>
      <c r="D48" s="398"/>
      <c r="E48" s="398"/>
      <c r="F48" s="398"/>
      <c r="G48" s="399"/>
      <c r="J48" s="54"/>
      <c r="K48" s="87"/>
      <c r="L48" s="35"/>
      <c r="M48" s="35"/>
      <c r="N48" s="35"/>
      <c r="O48" s="35"/>
    </row>
    <row r="49" spans="1:15" x14ac:dyDescent="0.3">
      <c r="A49" s="400"/>
      <c r="B49" s="401"/>
      <c r="C49" s="401"/>
      <c r="D49" s="401"/>
      <c r="E49" s="401"/>
      <c r="F49" s="401"/>
      <c r="G49" s="402"/>
      <c r="J49" s="54"/>
    </row>
    <row r="50" spans="1:15" x14ac:dyDescent="0.3">
      <c r="A50" s="403"/>
      <c r="B50" s="404"/>
      <c r="C50" s="404"/>
      <c r="D50" s="404"/>
      <c r="E50" s="404"/>
      <c r="F50" s="404"/>
      <c r="G50" s="405"/>
    </row>
    <row r="51" spans="1:15" x14ac:dyDescent="0.3">
      <c r="A51" s="403"/>
      <c r="B51" s="404"/>
      <c r="C51" s="404"/>
      <c r="D51" s="404"/>
      <c r="E51" s="404"/>
      <c r="F51" s="404"/>
      <c r="G51" s="405"/>
      <c r="J51" s="88"/>
      <c r="K51" s="88"/>
      <c r="L51" s="109"/>
      <c r="M51" s="109"/>
      <c r="N51" s="109"/>
      <c r="O51" s="109"/>
    </row>
    <row r="52" spans="1:15" x14ac:dyDescent="0.3">
      <c r="A52" s="406"/>
      <c r="B52" s="407"/>
      <c r="C52" s="407"/>
      <c r="D52" s="407"/>
      <c r="E52" s="407"/>
      <c r="F52" s="407"/>
      <c r="G52" s="408"/>
      <c r="J52" s="54"/>
      <c r="K52" s="87"/>
      <c r="L52" s="35"/>
      <c r="M52" s="35"/>
      <c r="N52" s="35"/>
      <c r="O52" s="35"/>
    </row>
    <row r="53" spans="1:15" x14ac:dyDescent="0.3">
      <c r="C53" s="126">
        <v>44978</v>
      </c>
      <c r="J53" s="54"/>
      <c r="K53" s="87"/>
      <c r="L53" s="35"/>
      <c r="M53" s="35"/>
      <c r="N53" s="35"/>
      <c r="O53" s="35"/>
    </row>
    <row r="54" spans="1:15" x14ac:dyDescent="0.3">
      <c r="J54" s="54"/>
      <c r="K54" s="87"/>
      <c r="L54" s="35"/>
      <c r="M54" s="35"/>
      <c r="N54" s="35"/>
      <c r="O54" s="35"/>
    </row>
    <row r="55" spans="1:15" x14ac:dyDescent="0.3">
      <c r="J55" s="54"/>
      <c r="K55" s="87"/>
      <c r="L55" s="35"/>
      <c r="M55" s="35"/>
      <c r="N55" s="35"/>
      <c r="O55" s="35"/>
    </row>
    <row r="56" spans="1:15" x14ac:dyDescent="0.3">
      <c r="J56" s="54"/>
      <c r="K56" s="87"/>
      <c r="L56" s="35"/>
      <c r="M56" s="35"/>
      <c r="N56" s="35"/>
      <c r="O56" s="35"/>
    </row>
    <row r="57" spans="1:15" x14ac:dyDescent="0.3">
      <c r="J57" s="54"/>
      <c r="K57" s="87"/>
      <c r="L57" s="35"/>
      <c r="M57" s="35"/>
      <c r="N57" s="35"/>
      <c r="O57" s="35"/>
    </row>
    <row r="58" spans="1:15" x14ac:dyDescent="0.3">
      <c r="J58" s="54"/>
      <c r="K58" s="87"/>
      <c r="L58" s="35"/>
      <c r="M58" s="35"/>
      <c r="N58" s="35"/>
      <c r="O58" s="35"/>
    </row>
    <row r="59" spans="1:15" x14ac:dyDescent="0.3">
      <c r="J59" s="54"/>
      <c r="K59" s="87"/>
      <c r="L59" s="35"/>
      <c r="M59" s="35"/>
      <c r="N59" s="35"/>
      <c r="O59" s="35"/>
    </row>
    <row r="60" spans="1:15" x14ac:dyDescent="0.3">
      <c r="J60" s="54"/>
      <c r="K60" s="87"/>
      <c r="L60" s="35"/>
      <c r="M60" s="35"/>
      <c r="N60" s="35"/>
      <c r="O60" s="35"/>
    </row>
    <row r="61" spans="1:15" x14ac:dyDescent="0.3">
      <c r="J61" s="54"/>
      <c r="K61" s="87"/>
      <c r="L61" s="35"/>
      <c r="M61" s="35"/>
      <c r="N61" s="35"/>
      <c r="O61" s="35"/>
    </row>
    <row r="62" spans="1:15" x14ac:dyDescent="0.3">
      <c r="J62" s="54"/>
    </row>
    <row r="64" spans="1:15" x14ac:dyDescent="0.3">
      <c r="J64" s="88"/>
      <c r="K64" s="88"/>
      <c r="L64" s="109"/>
      <c r="M64" s="109"/>
      <c r="N64" s="109"/>
      <c r="O64" s="109"/>
    </row>
    <row r="65" spans="10:15" x14ac:dyDescent="0.3">
      <c r="J65" s="54"/>
      <c r="K65" s="87"/>
      <c r="L65" s="35"/>
      <c r="M65" s="35"/>
      <c r="N65" s="35"/>
      <c r="O65" s="35"/>
    </row>
    <row r="66" spans="10:15" x14ac:dyDescent="0.3">
      <c r="J66" s="54"/>
      <c r="K66" s="87"/>
      <c r="L66" s="35"/>
      <c r="M66" s="35"/>
      <c r="N66" s="35"/>
      <c r="O66" s="35"/>
    </row>
    <row r="67" spans="10:15" x14ac:dyDescent="0.3">
      <c r="J67" s="54"/>
      <c r="K67" s="87"/>
      <c r="L67" s="35"/>
      <c r="M67" s="35"/>
      <c r="N67" s="35"/>
      <c r="O67" s="35"/>
    </row>
    <row r="68" spans="10:15" x14ac:dyDescent="0.3">
      <c r="J68" s="54"/>
      <c r="K68" s="87"/>
      <c r="L68" s="35"/>
      <c r="M68" s="35"/>
      <c r="N68" s="35"/>
      <c r="O68" s="35"/>
    </row>
    <row r="69" spans="10:15" x14ac:dyDescent="0.3">
      <c r="J69" s="54"/>
      <c r="K69" s="87"/>
      <c r="L69" s="35"/>
      <c r="M69" s="35"/>
      <c r="N69" s="35"/>
      <c r="O69" s="35"/>
    </row>
    <row r="70" spans="10:15" x14ac:dyDescent="0.3">
      <c r="J70" s="54"/>
      <c r="K70" s="87"/>
      <c r="L70" s="35"/>
      <c r="M70" s="35"/>
      <c r="N70" s="35"/>
      <c r="O70" s="35"/>
    </row>
    <row r="71" spans="10:15" x14ac:dyDescent="0.3">
      <c r="J71" s="54"/>
      <c r="K71" s="87"/>
      <c r="L71" s="35"/>
      <c r="M71" s="35"/>
      <c r="N71" s="35"/>
      <c r="O71" s="35"/>
    </row>
    <row r="72" spans="10:15" x14ac:dyDescent="0.3">
      <c r="J72" s="54"/>
      <c r="K72" s="87"/>
      <c r="L72" s="35"/>
      <c r="M72" s="35"/>
      <c r="N72" s="35"/>
      <c r="O72" s="35"/>
    </row>
    <row r="73" spans="10:15" x14ac:dyDescent="0.3">
      <c r="J73" s="54"/>
      <c r="K73" s="87"/>
      <c r="L73" s="35"/>
      <c r="M73" s="35"/>
      <c r="N73" s="35"/>
      <c r="O73" s="35"/>
    </row>
    <row r="74" spans="10:15" x14ac:dyDescent="0.3">
      <c r="J74" s="54"/>
      <c r="K74" s="87"/>
      <c r="L74" s="35"/>
      <c r="M74" s="35"/>
      <c r="N74" s="35"/>
      <c r="O74" s="35"/>
    </row>
    <row r="75" spans="10:15" x14ac:dyDescent="0.3">
      <c r="J75" s="54"/>
      <c r="K75" s="87"/>
      <c r="L75" s="35"/>
      <c r="M75" s="35"/>
      <c r="N75" s="35"/>
      <c r="O75" s="35"/>
    </row>
    <row r="76" spans="10:15" x14ac:dyDescent="0.3">
      <c r="J76" s="54"/>
      <c r="K76" s="87"/>
      <c r="L76" s="35"/>
      <c r="M76" s="35"/>
      <c r="N76" s="35"/>
      <c r="O76" s="35"/>
    </row>
    <row r="77" spans="10:15" x14ac:dyDescent="0.3">
      <c r="J77" s="5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7"/>
  <sheetViews>
    <sheetView tabSelected="1" workbookViewId="0">
      <selection activeCell="E53" sqref="E53"/>
    </sheetView>
  </sheetViews>
  <sheetFormatPr defaultRowHeight="14" x14ac:dyDescent="0.3"/>
  <cols>
    <col min="1" max="1" width="14" style="3" customWidth="1"/>
    <col min="2" max="4" width="17" style="35" customWidth="1"/>
    <col min="5" max="5" width="14.54296875" style="35" customWidth="1"/>
    <col min="6" max="7" width="17" style="35" customWidth="1"/>
    <col min="8" max="11" width="9.453125" style="3"/>
    <col min="12" max="12" width="15.453125" style="3" customWidth="1"/>
    <col min="13" max="13" width="17.453125" style="3" bestFit="1" customWidth="1"/>
    <col min="14" max="14" width="13.54296875" style="3" customWidth="1"/>
    <col min="15" max="15" width="15" style="3" customWidth="1"/>
    <col min="16" max="18" width="9.453125" style="3"/>
    <col min="19" max="19" width="22.453125" style="3" customWidth="1"/>
    <col min="20" max="256" width="9.453125" style="3"/>
    <col min="257" max="257" width="14" style="3" customWidth="1"/>
    <col min="258" max="263" width="10.453125" style="3" customWidth="1"/>
    <col min="264" max="512" width="9.453125" style="3"/>
    <col min="513" max="513" width="14" style="3" customWidth="1"/>
    <col min="514" max="519" width="10.453125" style="3" customWidth="1"/>
    <col min="520" max="768" width="9.453125" style="3"/>
    <col min="769" max="769" width="14" style="3" customWidth="1"/>
    <col min="770" max="775" width="10.453125" style="3" customWidth="1"/>
    <col min="776" max="1024" width="9.453125" style="3"/>
    <col min="1025" max="1025" width="14" style="3" customWidth="1"/>
    <col min="1026" max="1031" width="10.453125" style="3" customWidth="1"/>
    <col min="1032" max="1280" width="9.453125" style="3"/>
    <col min="1281" max="1281" width="14" style="3" customWidth="1"/>
    <col min="1282" max="1287" width="10.453125" style="3" customWidth="1"/>
    <col min="1288" max="1536" width="9.453125" style="3"/>
    <col min="1537" max="1537" width="14" style="3" customWidth="1"/>
    <col min="1538" max="1543" width="10.453125" style="3" customWidth="1"/>
    <col min="1544" max="1792" width="9.453125" style="3"/>
    <col min="1793" max="1793" width="14" style="3" customWidth="1"/>
    <col min="1794" max="1799" width="10.453125" style="3" customWidth="1"/>
    <col min="1800" max="2048" width="9.453125" style="3"/>
    <col min="2049" max="2049" width="14" style="3" customWidth="1"/>
    <col min="2050" max="2055" width="10.453125" style="3" customWidth="1"/>
    <col min="2056" max="2304" width="9.453125" style="3"/>
    <col min="2305" max="2305" width="14" style="3" customWidth="1"/>
    <col min="2306" max="2311" width="10.453125" style="3" customWidth="1"/>
    <col min="2312" max="2560" width="9.453125" style="3"/>
    <col min="2561" max="2561" width="14" style="3" customWidth="1"/>
    <col min="2562" max="2567" width="10.453125" style="3" customWidth="1"/>
    <col min="2568" max="2816" width="9.453125" style="3"/>
    <col min="2817" max="2817" width="14" style="3" customWidth="1"/>
    <col min="2818" max="2823" width="10.453125" style="3" customWidth="1"/>
    <col min="2824" max="3072" width="9.453125" style="3"/>
    <col min="3073" max="3073" width="14" style="3" customWidth="1"/>
    <col min="3074" max="3079" width="10.453125" style="3" customWidth="1"/>
    <col min="3080" max="3328" width="9.453125" style="3"/>
    <col min="3329" max="3329" width="14" style="3" customWidth="1"/>
    <col min="3330" max="3335" width="10.453125" style="3" customWidth="1"/>
    <col min="3336" max="3584" width="9.453125" style="3"/>
    <col min="3585" max="3585" width="14" style="3" customWidth="1"/>
    <col min="3586" max="3591" width="10.453125" style="3" customWidth="1"/>
    <col min="3592" max="3840" width="9.453125" style="3"/>
    <col min="3841" max="3841" width="14" style="3" customWidth="1"/>
    <col min="3842" max="3847" width="10.453125" style="3" customWidth="1"/>
    <col min="3848" max="4096" width="9.453125" style="3"/>
    <col min="4097" max="4097" width="14" style="3" customWidth="1"/>
    <col min="4098" max="4103" width="10.453125" style="3" customWidth="1"/>
    <col min="4104" max="4352" width="9.453125" style="3"/>
    <col min="4353" max="4353" width="14" style="3" customWidth="1"/>
    <col min="4354" max="4359" width="10.453125" style="3" customWidth="1"/>
    <col min="4360" max="4608" width="9.453125" style="3"/>
    <col min="4609" max="4609" width="14" style="3" customWidth="1"/>
    <col min="4610" max="4615" width="10.453125" style="3" customWidth="1"/>
    <col min="4616" max="4864" width="9.453125" style="3"/>
    <col min="4865" max="4865" width="14" style="3" customWidth="1"/>
    <col min="4866" max="4871" width="10.453125" style="3" customWidth="1"/>
    <col min="4872" max="5120" width="9.453125" style="3"/>
    <col min="5121" max="5121" width="14" style="3" customWidth="1"/>
    <col min="5122" max="5127" width="10.453125" style="3" customWidth="1"/>
    <col min="5128" max="5376" width="9.453125" style="3"/>
    <col min="5377" max="5377" width="14" style="3" customWidth="1"/>
    <col min="5378" max="5383" width="10.453125" style="3" customWidth="1"/>
    <col min="5384" max="5632" width="9.453125" style="3"/>
    <col min="5633" max="5633" width="14" style="3" customWidth="1"/>
    <col min="5634" max="5639" width="10.453125" style="3" customWidth="1"/>
    <col min="5640" max="5888" width="9.453125" style="3"/>
    <col min="5889" max="5889" width="14" style="3" customWidth="1"/>
    <col min="5890" max="5895" width="10.453125" style="3" customWidth="1"/>
    <col min="5896" max="6144" width="9.453125" style="3"/>
    <col min="6145" max="6145" width="14" style="3" customWidth="1"/>
    <col min="6146" max="6151" width="10.453125" style="3" customWidth="1"/>
    <col min="6152" max="6400" width="9.453125" style="3"/>
    <col min="6401" max="6401" width="14" style="3" customWidth="1"/>
    <col min="6402" max="6407" width="10.453125" style="3" customWidth="1"/>
    <col min="6408" max="6656" width="9.453125" style="3"/>
    <col min="6657" max="6657" width="14" style="3" customWidth="1"/>
    <col min="6658" max="6663" width="10.453125" style="3" customWidth="1"/>
    <col min="6664" max="6912" width="9.453125" style="3"/>
    <col min="6913" max="6913" width="14" style="3" customWidth="1"/>
    <col min="6914" max="6919" width="10.453125" style="3" customWidth="1"/>
    <col min="6920" max="7168" width="9.453125" style="3"/>
    <col min="7169" max="7169" width="14" style="3" customWidth="1"/>
    <col min="7170" max="7175" width="10.453125" style="3" customWidth="1"/>
    <col min="7176" max="7424" width="9.453125" style="3"/>
    <col min="7425" max="7425" width="14" style="3" customWidth="1"/>
    <col min="7426" max="7431" width="10.453125" style="3" customWidth="1"/>
    <col min="7432" max="7680" width="9.453125" style="3"/>
    <col min="7681" max="7681" width="14" style="3" customWidth="1"/>
    <col min="7682" max="7687" width="10.453125" style="3" customWidth="1"/>
    <col min="7688" max="7936" width="9.453125" style="3"/>
    <col min="7937" max="7937" width="14" style="3" customWidth="1"/>
    <col min="7938" max="7943" width="10.453125" style="3" customWidth="1"/>
    <col min="7944" max="8192" width="9.453125" style="3"/>
    <col min="8193" max="8193" width="14" style="3" customWidth="1"/>
    <col min="8194" max="8199" width="10.453125" style="3" customWidth="1"/>
    <col min="8200" max="8448" width="9.453125" style="3"/>
    <col min="8449" max="8449" width="14" style="3" customWidth="1"/>
    <col min="8450" max="8455" width="10.453125" style="3" customWidth="1"/>
    <col min="8456" max="8704" width="9.453125" style="3"/>
    <col min="8705" max="8705" width="14" style="3" customWidth="1"/>
    <col min="8706" max="8711" width="10.453125" style="3" customWidth="1"/>
    <col min="8712" max="8960" width="9.453125" style="3"/>
    <col min="8961" max="8961" width="14" style="3" customWidth="1"/>
    <col min="8962" max="8967" width="10.453125" style="3" customWidth="1"/>
    <col min="8968" max="9216" width="9.453125" style="3"/>
    <col min="9217" max="9217" width="14" style="3" customWidth="1"/>
    <col min="9218" max="9223" width="10.453125" style="3" customWidth="1"/>
    <col min="9224" max="9472" width="9.453125" style="3"/>
    <col min="9473" max="9473" width="14" style="3" customWidth="1"/>
    <col min="9474" max="9479" width="10.453125" style="3" customWidth="1"/>
    <col min="9480" max="9728" width="9.453125" style="3"/>
    <col min="9729" max="9729" width="14" style="3" customWidth="1"/>
    <col min="9730" max="9735" width="10.453125" style="3" customWidth="1"/>
    <col min="9736" max="9984" width="9.453125" style="3"/>
    <col min="9985" max="9985" width="14" style="3" customWidth="1"/>
    <col min="9986" max="9991" width="10.453125" style="3" customWidth="1"/>
    <col min="9992" max="10240" width="9.453125" style="3"/>
    <col min="10241" max="10241" width="14" style="3" customWidth="1"/>
    <col min="10242" max="10247" width="10.453125" style="3" customWidth="1"/>
    <col min="10248" max="10496" width="9.453125" style="3"/>
    <col min="10497" max="10497" width="14" style="3" customWidth="1"/>
    <col min="10498" max="10503" width="10.453125" style="3" customWidth="1"/>
    <col min="10504" max="10752" width="9.453125" style="3"/>
    <col min="10753" max="10753" width="14" style="3" customWidth="1"/>
    <col min="10754" max="10759" width="10.453125" style="3" customWidth="1"/>
    <col min="10760" max="11008" width="9.453125" style="3"/>
    <col min="11009" max="11009" width="14" style="3" customWidth="1"/>
    <col min="11010" max="11015" width="10.453125" style="3" customWidth="1"/>
    <col min="11016" max="11264" width="9.453125" style="3"/>
    <col min="11265" max="11265" width="14" style="3" customWidth="1"/>
    <col min="11266" max="11271" width="10.453125" style="3" customWidth="1"/>
    <col min="11272" max="11520" width="9.453125" style="3"/>
    <col min="11521" max="11521" width="14" style="3" customWidth="1"/>
    <col min="11522" max="11527" width="10.453125" style="3" customWidth="1"/>
    <col min="11528" max="11776" width="9.453125" style="3"/>
    <col min="11777" max="11777" width="14" style="3" customWidth="1"/>
    <col min="11778" max="11783" width="10.453125" style="3" customWidth="1"/>
    <col min="11784" max="12032" width="9.453125" style="3"/>
    <col min="12033" max="12033" width="14" style="3" customWidth="1"/>
    <col min="12034" max="12039" width="10.453125" style="3" customWidth="1"/>
    <col min="12040" max="12288" width="9.453125" style="3"/>
    <col min="12289" max="12289" width="14" style="3" customWidth="1"/>
    <col min="12290" max="12295" width="10.453125" style="3" customWidth="1"/>
    <col min="12296" max="12544" width="9.453125" style="3"/>
    <col min="12545" max="12545" width="14" style="3" customWidth="1"/>
    <col min="12546" max="12551" width="10.453125" style="3" customWidth="1"/>
    <col min="12552" max="12800" width="9.453125" style="3"/>
    <col min="12801" max="12801" width="14" style="3" customWidth="1"/>
    <col min="12802" max="12807" width="10.453125" style="3" customWidth="1"/>
    <col min="12808" max="13056" width="9.453125" style="3"/>
    <col min="13057" max="13057" width="14" style="3" customWidth="1"/>
    <col min="13058" max="13063" width="10.453125" style="3" customWidth="1"/>
    <col min="13064" max="13312" width="9.453125" style="3"/>
    <col min="13313" max="13313" width="14" style="3" customWidth="1"/>
    <col min="13314" max="13319" width="10.453125" style="3" customWidth="1"/>
    <col min="13320" max="13568" width="9.453125" style="3"/>
    <col min="13569" max="13569" width="14" style="3" customWidth="1"/>
    <col min="13570" max="13575" width="10.453125" style="3" customWidth="1"/>
    <col min="13576" max="13824" width="9.453125" style="3"/>
    <col min="13825" max="13825" width="14" style="3" customWidth="1"/>
    <col min="13826" max="13831" width="10.453125" style="3" customWidth="1"/>
    <col min="13832" max="14080" width="9.453125" style="3"/>
    <col min="14081" max="14081" width="14" style="3" customWidth="1"/>
    <col min="14082" max="14087" width="10.453125" style="3" customWidth="1"/>
    <col min="14088" max="14336" width="9.453125" style="3"/>
    <col min="14337" max="14337" width="14" style="3" customWidth="1"/>
    <col min="14338" max="14343" width="10.453125" style="3" customWidth="1"/>
    <col min="14344" max="14592" width="9.453125" style="3"/>
    <col min="14593" max="14593" width="14" style="3" customWidth="1"/>
    <col min="14594" max="14599" width="10.453125" style="3" customWidth="1"/>
    <col min="14600" max="14848" width="9.453125" style="3"/>
    <col min="14849" max="14849" width="14" style="3" customWidth="1"/>
    <col min="14850" max="14855" width="10.453125" style="3" customWidth="1"/>
    <col min="14856" max="15104" width="9.453125" style="3"/>
    <col min="15105" max="15105" width="14" style="3" customWidth="1"/>
    <col min="15106" max="15111" width="10.453125" style="3" customWidth="1"/>
    <col min="15112" max="15360" width="9.453125" style="3"/>
    <col min="15361" max="15361" width="14" style="3" customWidth="1"/>
    <col min="15362" max="15367" width="10.453125" style="3" customWidth="1"/>
    <col min="15368" max="15616" width="9.453125" style="3"/>
    <col min="15617" max="15617" width="14" style="3" customWidth="1"/>
    <col min="15618" max="15623" width="10.453125" style="3" customWidth="1"/>
    <col min="15624" max="15872" width="9.453125" style="3"/>
    <col min="15873" max="15873" width="14" style="3" customWidth="1"/>
    <col min="15874" max="15879" width="10.453125" style="3" customWidth="1"/>
    <col min="15880" max="16128" width="9.453125" style="3"/>
    <col min="16129" max="16129" width="14" style="3" customWidth="1"/>
    <col min="16130" max="16135" width="10.453125" style="3" customWidth="1"/>
    <col min="16136" max="16384" width="9.453125" style="3"/>
  </cols>
  <sheetData>
    <row r="1" spans="1:19" ht="15.5" x14ac:dyDescent="0.35">
      <c r="A1" s="84" t="str">
        <f>+'Cover Page'!$B$29</f>
        <v>Annual Performance Report 2022</v>
      </c>
      <c r="B1" s="84"/>
      <c r="C1" s="84"/>
      <c r="D1" s="84"/>
      <c r="E1" s="84" t="str">
        <f>+'Cover Page'!$B$33</f>
        <v>Ferrybridge 2</v>
      </c>
    </row>
    <row r="3" spans="1:19" ht="14.5" x14ac:dyDescent="0.35">
      <c r="A3" s="56" t="s">
        <v>478</v>
      </c>
      <c r="D3" s="71" t="s">
        <v>437</v>
      </c>
      <c r="G3" s="75" t="s">
        <v>438</v>
      </c>
      <c r="J3" s="9" t="str">
        <f>+A3</f>
        <v>Monitoring of Particulate matter emissions</v>
      </c>
      <c r="L3" s="9"/>
      <c r="N3" s="9" t="s">
        <v>439</v>
      </c>
      <c r="Q3" s="74" t="s">
        <v>3</v>
      </c>
      <c r="R3" s="69"/>
      <c r="S3" s="69"/>
    </row>
    <row r="4" spans="1:19" ht="14.15" customHeight="1" x14ac:dyDescent="0.3">
      <c r="Q4" s="382" t="s">
        <v>440</v>
      </c>
      <c r="R4" s="382"/>
      <c r="S4" s="382"/>
    </row>
    <row r="5" spans="1:19" ht="16" x14ac:dyDescent="0.3">
      <c r="A5" s="64" t="s">
        <v>441</v>
      </c>
      <c r="B5" s="410" t="s">
        <v>442</v>
      </c>
      <c r="C5" s="410"/>
      <c r="D5" s="410"/>
      <c r="E5" s="410" t="s">
        <v>443</v>
      </c>
      <c r="F5" s="410"/>
      <c r="G5" s="410"/>
      <c r="J5" s="411"/>
      <c r="K5" s="411"/>
      <c r="L5" s="411"/>
      <c r="M5" s="411"/>
      <c r="N5" s="411"/>
      <c r="O5" s="411"/>
      <c r="Q5" s="382"/>
      <c r="R5" s="382"/>
      <c r="S5" s="382"/>
    </row>
    <row r="6" spans="1:19" s="54" customFormat="1" ht="37.5" customHeight="1" x14ac:dyDescent="0.35">
      <c r="A6" s="61">
        <f>+'Cover Page'!C39</f>
        <v>2022</v>
      </c>
      <c r="B6" s="51" t="s">
        <v>479</v>
      </c>
      <c r="C6" s="51" t="s">
        <v>445</v>
      </c>
      <c r="D6" s="51" t="s">
        <v>446</v>
      </c>
      <c r="E6" s="51" t="s">
        <v>480</v>
      </c>
      <c r="F6" s="51" t="s">
        <v>448</v>
      </c>
      <c r="G6" s="51" t="s">
        <v>449</v>
      </c>
      <c r="H6" s="55"/>
      <c r="J6" s="57">
        <f>+A6</f>
        <v>2022</v>
      </c>
      <c r="K6" s="57" t="s">
        <v>450</v>
      </c>
      <c r="L6" s="63" t="s">
        <v>445</v>
      </c>
      <c r="M6" s="63" t="s">
        <v>451</v>
      </c>
      <c r="N6" s="63" t="s">
        <v>448</v>
      </c>
      <c r="O6" s="63" t="s">
        <v>452</v>
      </c>
      <c r="Q6" s="382"/>
      <c r="R6" s="382"/>
      <c r="S6" s="382"/>
    </row>
    <row r="7" spans="1:19" x14ac:dyDescent="0.3">
      <c r="A7" s="62" t="s">
        <v>453</v>
      </c>
      <c r="B7" s="59">
        <v>30</v>
      </c>
      <c r="C7" s="60">
        <f>AVERAGE(L7,L22)</f>
        <v>3.5</v>
      </c>
      <c r="D7" s="60">
        <f>MAX(M7,M22)</f>
        <v>11</v>
      </c>
      <c r="E7" s="59">
        <v>10</v>
      </c>
      <c r="F7" s="60">
        <f>AVERAGE(N7,N22)</f>
        <v>3.5750000000000002</v>
      </c>
      <c r="G7" s="60">
        <f>MAX(O7,O22)</f>
        <v>7</v>
      </c>
      <c r="J7" s="396" t="s">
        <v>221</v>
      </c>
      <c r="K7" s="62" t="s">
        <v>453</v>
      </c>
      <c r="L7" s="60">
        <v>5</v>
      </c>
      <c r="M7" s="60">
        <v>7</v>
      </c>
      <c r="N7" s="60">
        <v>4.87</v>
      </c>
      <c r="O7" s="60">
        <v>6</v>
      </c>
      <c r="Q7" s="382"/>
      <c r="R7" s="382"/>
      <c r="S7" s="382"/>
    </row>
    <row r="8" spans="1:19" x14ac:dyDescent="0.3">
      <c r="A8" s="62" t="s">
        <v>454</v>
      </c>
      <c r="B8" s="59">
        <v>30</v>
      </c>
      <c r="C8" s="60">
        <f t="shared" ref="C8:C18" si="0">AVERAGE(L8,L23)</f>
        <v>2.5</v>
      </c>
      <c r="D8" s="60">
        <f t="shared" ref="D8:D18" si="1">MAX(M8,M23)</f>
        <v>6</v>
      </c>
      <c r="E8" s="59">
        <v>10</v>
      </c>
      <c r="F8" s="60">
        <f t="shared" ref="F8:F18" si="2">AVERAGE(N8,N23)</f>
        <v>2.4550000000000001</v>
      </c>
      <c r="G8" s="60">
        <f t="shared" ref="G8:G18" si="3">MAX(O8,O23)</f>
        <v>5</v>
      </c>
      <c r="J8" s="396"/>
      <c r="K8" s="62" t="s">
        <v>454</v>
      </c>
      <c r="L8" s="60">
        <v>4</v>
      </c>
      <c r="M8" s="60">
        <v>6</v>
      </c>
      <c r="N8" s="60">
        <v>3.59</v>
      </c>
      <c r="O8" s="60">
        <v>5</v>
      </c>
      <c r="Q8" s="382"/>
      <c r="R8" s="382"/>
      <c r="S8" s="382"/>
    </row>
    <row r="9" spans="1:19" x14ac:dyDescent="0.3">
      <c r="A9" s="62" t="s">
        <v>455</v>
      </c>
      <c r="B9" s="59">
        <v>30</v>
      </c>
      <c r="C9" s="60">
        <f t="shared" si="0"/>
        <v>2</v>
      </c>
      <c r="D9" s="60">
        <f t="shared" si="1"/>
        <v>14</v>
      </c>
      <c r="E9" s="59">
        <v>10</v>
      </c>
      <c r="F9" s="60">
        <f t="shared" si="2"/>
        <v>1.77</v>
      </c>
      <c r="G9" s="60">
        <f t="shared" si="3"/>
        <v>6</v>
      </c>
      <c r="J9" s="396"/>
      <c r="K9" s="62" t="s">
        <v>455</v>
      </c>
      <c r="L9" s="60">
        <v>3</v>
      </c>
      <c r="M9" s="60">
        <v>14</v>
      </c>
      <c r="N9" s="60">
        <v>2.5299999999999998</v>
      </c>
      <c r="O9" s="60">
        <v>6</v>
      </c>
      <c r="Q9" s="73" t="s">
        <v>456</v>
      </c>
    </row>
    <row r="10" spans="1:19" ht="14.25" customHeight="1" x14ac:dyDescent="0.3">
      <c r="A10" s="62" t="s">
        <v>457</v>
      </c>
      <c r="B10" s="59">
        <v>30</v>
      </c>
      <c r="C10" s="60">
        <f t="shared" si="0"/>
        <v>0.5</v>
      </c>
      <c r="D10" s="60">
        <f t="shared" si="1"/>
        <v>3</v>
      </c>
      <c r="E10" s="59">
        <v>10</v>
      </c>
      <c r="F10" s="60">
        <f t="shared" si="2"/>
        <v>0.61</v>
      </c>
      <c r="G10" s="60">
        <f t="shared" si="3"/>
        <v>1</v>
      </c>
      <c r="J10" s="396"/>
      <c r="K10" s="62" t="s">
        <v>457</v>
      </c>
      <c r="L10" s="60">
        <v>1</v>
      </c>
      <c r="M10" s="60">
        <v>3</v>
      </c>
      <c r="N10" s="60">
        <v>0.77</v>
      </c>
      <c r="O10" s="60">
        <v>1</v>
      </c>
      <c r="Q10" s="409" t="s">
        <v>458</v>
      </c>
      <c r="R10" s="409"/>
      <c r="S10" s="409"/>
    </row>
    <row r="11" spans="1:19" x14ac:dyDescent="0.3">
      <c r="A11" s="62" t="s">
        <v>459</v>
      </c>
      <c r="B11" s="59">
        <v>30</v>
      </c>
      <c r="C11" s="60">
        <f t="shared" si="0"/>
        <v>1</v>
      </c>
      <c r="D11" s="60">
        <f t="shared" si="1"/>
        <v>7</v>
      </c>
      <c r="E11" s="59">
        <v>10</v>
      </c>
      <c r="F11" s="60">
        <f t="shared" si="2"/>
        <v>0.81499999999999995</v>
      </c>
      <c r="G11" s="60">
        <f t="shared" si="3"/>
        <v>2</v>
      </c>
      <c r="J11" s="396"/>
      <c r="K11" s="62" t="s">
        <v>459</v>
      </c>
      <c r="L11" s="60">
        <v>1</v>
      </c>
      <c r="M11" s="60">
        <v>7</v>
      </c>
      <c r="N11" s="60">
        <v>0.99</v>
      </c>
      <c r="O11" s="60">
        <v>2</v>
      </c>
      <c r="Q11" s="409"/>
      <c r="R11" s="409"/>
      <c r="S11" s="409"/>
    </row>
    <row r="12" spans="1:19" x14ac:dyDescent="0.3">
      <c r="A12" s="62" t="s">
        <v>460</v>
      </c>
      <c r="B12" s="59">
        <v>30</v>
      </c>
      <c r="C12" s="60">
        <f t="shared" si="0"/>
        <v>1</v>
      </c>
      <c r="D12" s="60">
        <f t="shared" si="1"/>
        <v>66</v>
      </c>
      <c r="E12" s="59">
        <v>10</v>
      </c>
      <c r="F12" s="60">
        <f t="shared" si="2"/>
        <v>1.095</v>
      </c>
      <c r="G12" s="60">
        <f t="shared" si="3"/>
        <v>2</v>
      </c>
      <c r="J12" s="396"/>
      <c r="K12" s="62" t="s">
        <v>460</v>
      </c>
      <c r="L12" s="60">
        <v>1</v>
      </c>
      <c r="M12" s="60">
        <v>3</v>
      </c>
      <c r="N12" s="60">
        <v>1.5</v>
      </c>
      <c r="O12" s="60">
        <v>2</v>
      </c>
      <c r="Q12" s="409"/>
      <c r="R12" s="409"/>
      <c r="S12" s="409"/>
    </row>
    <row r="13" spans="1:19" ht="14.25" customHeight="1" x14ac:dyDescent="0.3">
      <c r="A13" s="62" t="s">
        <v>461</v>
      </c>
      <c r="B13" s="59">
        <v>30</v>
      </c>
      <c r="C13" s="60">
        <f t="shared" si="0"/>
        <v>1.5</v>
      </c>
      <c r="D13" s="60">
        <f t="shared" si="1"/>
        <v>6</v>
      </c>
      <c r="E13" s="59">
        <v>10</v>
      </c>
      <c r="F13" s="60">
        <f t="shared" si="2"/>
        <v>1.63</v>
      </c>
      <c r="G13" s="60">
        <f t="shared" si="3"/>
        <v>3</v>
      </c>
      <c r="J13" s="396"/>
      <c r="K13" s="62" t="s">
        <v>461</v>
      </c>
      <c r="L13" s="60">
        <v>2</v>
      </c>
      <c r="M13" s="60">
        <v>6</v>
      </c>
      <c r="N13" s="60">
        <v>2.2799999999999998</v>
      </c>
      <c r="O13" s="60">
        <v>3</v>
      </c>
      <c r="Q13" s="409" t="s">
        <v>462</v>
      </c>
      <c r="R13" s="409"/>
      <c r="S13" s="409"/>
    </row>
    <row r="14" spans="1:19" x14ac:dyDescent="0.3">
      <c r="A14" s="62" t="s">
        <v>463</v>
      </c>
      <c r="B14" s="59">
        <v>30</v>
      </c>
      <c r="C14" s="60">
        <f t="shared" si="0"/>
        <v>1.5</v>
      </c>
      <c r="D14" s="60">
        <f t="shared" si="1"/>
        <v>8</v>
      </c>
      <c r="E14" s="59">
        <v>10</v>
      </c>
      <c r="F14" s="60">
        <f t="shared" si="2"/>
        <v>1.66</v>
      </c>
      <c r="G14" s="60">
        <f t="shared" si="3"/>
        <v>3</v>
      </c>
      <c r="J14" s="396"/>
      <c r="K14" s="62" t="s">
        <v>463</v>
      </c>
      <c r="L14" s="60">
        <v>2</v>
      </c>
      <c r="M14" s="60">
        <v>6</v>
      </c>
      <c r="N14" s="60">
        <v>2.0499999999999998</v>
      </c>
      <c r="O14" s="60">
        <v>3</v>
      </c>
      <c r="Q14" s="409"/>
      <c r="R14" s="409"/>
      <c r="S14" s="409"/>
    </row>
    <row r="15" spans="1:19" x14ac:dyDescent="0.3">
      <c r="A15" s="62" t="s">
        <v>464</v>
      </c>
      <c r="B15" s="59">
        <v>30</v>
      </c>
      <c r="C15" s="60">
        <f t="shared" si="0"/>
        <v>1</v>
      </c>
      <c r="D15" s="60">
        <f t="shared" si="1"/>
        <v>6</v>
      </c>
      <c r="E15" s="59">
        <v>10</v>
      </c>
      <c r="F15" s="60">
        <f t="shared" si="2"/>
        <v>1.3149999999999999</v>
      </c>
      <c r="G15" s="60">
        <f t="shared" si="3"/>
        <v>2</v>
      </c>
      <c r="J15" s="396"/>
      <c r="K15" s="62" t="s">
        <v>464</v>
      </c>
      <c r="L15" s="60">
        <v>1</v>
      </c>
      <c r="M15" s="60">
        <v>6</v>
      </c>
      <c r="N15" s="60">
        <v>1.22</v>
      </c>
      <c r="O15" s="60">
        <v>2</v>
      </c>
      <c r="Q15" s="409"/>
      <c r="R15" s="409"/>
      <c r="S15" s="409"/>
    </row>
    <row r="16" spans="1:19" x14ac:dyDescent="0.3">
      <c r="A16" s="62" t="s">
        <v>465</v>
      </c>
      <c r="B16" s="59">
        <v>30</v>
      </c>
      <c r="C16" s="60">
        <f t="shared" si="0"/>
        <v>1</v>
      </c>
      <c r="D16" s="60">
        <f t="shared" si="1"/>
        <v>5</v>
      </c>
      <c r="E16" s="59">
        <v>10</v>
      </c>
      <c r="F16" s="60">
        <f t="shared" si="2"/>
        <v>1.3399999999999999</v>
      </c>
      <c r="G16" s="60">
        <f t="shared" si="3"/>
        <v>2</v>
      </c>
      <c r="J16" s="396"/>
      <c r="K16" s="62" t="s">
        <v>465</v>
      </c>
      <c r="L16" s="60">
        <v>1</v>
      </c>
      <c r="M16" s="60">
        <v>5</v>
      </c>
      <c r="N16" s="60">
        <v>1.25</v>
      </c>
      <c r="O16" s="60">
        <v>2</v>
      </c>
      <c r="Q16" s="409"/>
      <c r="R16" s="409"/>
      <c r="S16" s="409"/>
    </row>
    <row r="17" spans="1:15" x14ac:dyDescent="0.3">
      <c r="A17" s="62" t="s">
        <v>466</v>
      </c>
      <c r="B17" s="59">
        <v>30</v>
      </c>
      <c r="C17" s="60">
        <f t="shared" si="0"/>
        <v>1.5</v>
      </c>
      <c r="D17" s="60">
        <f t="shared" si="1"/>
        <v>11</v>
      </c>
      <c r="E17" s="59">
        <v>10</v>
      </c>
      <c r="F17" s="60">
        <f t="shared" si="2"/>
        <v>1.41</v>
      </c>
      <c r="G17" s="60">
        <f t="shared" si="3"/>
        <v>4</v>
      </c>
      <c r="J17" s="396"/>
      <c r="K17" s="62" t="s">
        <v>466</v>
      </c>
      <c r="L17" s="60">
        <v>2</v>
      </c>
      <c r="M17" s="60">
        <v>11</v>
      </c>
      <c r="N17" s="60">
        <v>1.64</v>
      </c>
      <c r="O17" s="60">
        <v>4</v>
      </c>
    </row>
    <row r="18" spans="1:15" x14ac:dyDescent="0.3">
      <c r="A18" s="62" t="s">
        <v>467</v>
      </c>
      <c r="B18" s="59">
        <v>30</v>
      </c>
      <c r="C18" s="60">
        <f t="shared" si="0"/>
        <v>1</v>
      </c>
      <c r="D18" s="60">
        <f t="shared" si="1"/>
        <v>16</v>
      </c>
      <c r="E18" s="59">
        <v>10</v>
      </c>
      <c r="F18" s="60">
        <f t="shared" si="2"/>
        <v>1.4300000000000002</v>
      </c>
      <c r="G18" s="60">
        <f t="shared" si="3"/>
        <v>3</v>
      </c>
      <c r="J18" s="396"/>
      <c r="K18" s="62" t="s">
        <v>467</v>
      </c>
      <c r="L18" s="60">
        <v>1</v>
      </c>
      <c r="M18" s="60">
        <v>16</v>
      </c>
      <c r="N18" s="60">
        <v>1.37</v>
      </c>
      <c r="O18" s="60">
        <v>3</v>
      </c>
    </row>
    <row r="19" spans="1:15" x14ac:dyDescent="0.3">
      <c r="J19" s="396"/>
      <c r="K19" s="58" t="s">
        <v>468</v>
      </c>
      <c r="L19" s="106">
        <f>AVERAGE(L7:L18)</f>
        <v>2</v>
      </c>
      <c r="M19" s="106">
        <f>MAX(M7:M18)</f>
        <v>16</v>
      </c>
      <c r="N19" s="106">
        <f>AVERAGE(N7:N18)</f>
        <v>2.0050000000000003</v>
      </c>
      <c r="O19" s="106">
        <f>MAX(O7:O18)</f>
        <v>6</v>
      </c>
    </row>
    <row r="21" spans="1:15" ht="28" x14ac:dyDescent="0.3">
      <c r="J21" s="57">
        <f>+A6</f>
        <v>2022</v>
      </c>
      <c r="K21" s="57" t="s">
        <v>450</v>
      </c>
      <c r="L21" s="63" t="s">
        <v>445</v>
      </c>
      <c r="M21" s="63" t="s">
        <v>451</v>
      </c>
      <c r="N21" s="63" t="s">
        <v>448</v>
      </c>
      <c r="O21" s="63" t="s">
        <v>452</v>
      </c>
    </row>
    <row r="22" spans="1:15" x14ac:dyDescent="0.3">
      <c r="J22" s="396" t="s">
        <v>222</v>
      </c>
      <c r="K22" s="62" t="s">
        <v>453</v>
      </c>
      <c r="L22" s="60">
        <v>2</v>
      </c>
      <c r="M22" s="60">
        <v>11</v>
      </c>
      <c r="N22" s="60">
        <v>2.2799999999999998</v>
      </c>
      <c r="O22" s="60">
        <v>7</v>
      </c>
    </row>
    <row r="23" spans="1:15" x14ac:dyDescent="0.3">
      <c r="J23" s="396"/>
      <c r="K23" s="62" t="s">
        <v>454</v>
      </c>
      <c r="L23" s="60">
        <v>1</v>
      </c>
      <c r="M23" s="60">
        <v>3</v>
      </c>
      <c r="N23" s="60">
        <v>1.32</v>
      </c>
      <c r="O23" s="60">
        <v>2</v>
      </c>
    </row>
    <row r="24" spans="1:15" x14ac:dyDescent="0.3">
      <c r="J24" s="396"/>
      <c r="K24" s="62" t="s">
        <v>455</v>
      </c>
      <c r="L24" s="60">
        <v>1</v>
      </c>
      <c r="M24" s="60">
        <v>7</v>
      </c>
      <c r="N24" s="60">
        <v>1.01</v>
      </c>
      <c r="O24" s="60">
        <v>2</v>
      </c>
    </row>
    <row r="25" spans="1:15" x14ac:dyDescent="0.3">
      <c r="J25" s="396"/>
      <c r="K25" s="62" t="s">
        <v>457</v>
      </c>
      <c r="L25" s="60">
        <v>0</v>
      </c>
      <c r="M25" s="60">
        <v>1</v>
      </c>
      <c r="N25" s="60">
        <v>0.45</v>
      </c>
      <c r="O25" s="60">
        <v>1</v>
      </c>
    </row>
    <row r="26" spans="1:15" x14ac:dyDescent="0.3">
      <c r="J26" s="396"/>
      <c r="K26" s="62" t="s">
        <v>459</v>
      </c>
      <c r="L26" s="60">
        <v>1</v>
      </c>
      <c r="M26" s="60">
        <v>7</v>
      </c>
      <c r="N26" s="60">
        <v>0.64</v>
      </c>
      <c r="O26" s="60">
        <v>1</v>
      </c>
    </row>
    <row r="27" spans="1:15" x14ac:dyDescent="0.3">
      <c r="J27" s="396"/>
      <c r="K27" s="62" t="s">
        <v>460</v>
      </c>
      <c r="L27" s="60">
        <v>1</v>
      </c>
      <c r="M27" s="60">
        <v>66</v>
      </c>
      <c r="N27" s="60">
        <v>0.69</v>
      </c>
      <c r="O27" s="60">
        <v>1</v>
      </c>
    </row>
    <row r="28" spans="1:15" x14ac:dyDescent="0.3">
      <c r="J28" s="396"/>
      <c r="K28" s="62" t="s">
        <v>461</v>
      </c>
      <c r="L28" s="60">
        <v>1</v>
      </c>
      <c r="M28" s="60">
        <v>2</v>
      </c>
      <c r="N28" s="60">
        <v>0.98</v>
      </c>
      <c r="O28" s="60">
        <v>1</v>
      </c>
    </row>
    <row r="29" spans="1:15" x14ac:dyDescent="0.3">
      <c r="J29" s="396"/>
      <c r="K29" s="62" t="s">
        <v>463</v>
      </c>
      <c r="L29" s="60">
        <v>1</v>
      </c>
      <c r="M29" s="60">
        <v>8</v>
      </c>
      <c r="N29" s="60">
        <v>1.27</v>
      </c>
      <c r="O29" s="60">
        <v>3</v>
      </c>
    </row>
    <row r="30" spans="1:15" x14ac:dyDescent="0.3">
      <c r="J30" s="396"/>
      <c r="K30" s="62" t="s">
        <v>464</v>
      </c>
      <c r="L30" s="60">
        <v>1</v>
      </c>
      <c r="M30" s="60">
        <v>5</v>
      </c>
      <c r="N30" s="60">
        <v>1.41</v>
      </c>
      <c r="O30" s="60">
        <v>2</v>
      </c>
    </row>
    <row r="31" spans="1:15" x14ac:dyDescent="0.3">
      <c r="J31" s="396"/>
      <c r="K31" s="62" t="s">
        <v>465</v>
      </c>
      <c r="L31" s="60">
        <v>1</v>
      </c>
      <c r="M31" s="60">
        <v>3</v>
      </c>
      <c r="N31" s="60">
        <v>1.43</v>
      </c>
      <c r="O31" s="60">
        <v>2</v>
      </c>
    </row>
    <row r="32" spans="1:15" x14ac:dyDescent="0.3">
      <c r="J32" s="396"/>
      <c r="K32" s="62" t="s">
        <v>466</v>
      </c>
      <c r="L32" s="60">
        <v>1</v>
      </c>
      <c r="M32" s="60">
        <v>5</v>
      </c>
      <c r="N32" s="60">
        <v>1.18</v>
      </c>
      <c r="O32" s="60">
        <v>2</v>
      </c>
    </row>
    <row r="33" spans="1:15" x14ac:dyDescent="0.3">
      <c r="J33" s="396"/>
      <c r="K33" s="62" t="s">
        <v>467</v>
      </c>
      <c r="L33" s="60">
        <v>1</v>
      </c>
      <c r="M33" s="60">
        <v>5</v>
      </c>
      <c r="N33" s="60">
        <v>1.49</v>
      </c>
      <c r="O33" s="60">
        <v>3</v>
      </c>
    </row>
    <row r="34" spans="1:15" x14ac:dyDescent="0.3">
      <c r="J34" s="396"/>
      <c r="K34" s="58" t="s">
        <v>468</v>
      </c>
      <c r="L34" s="106">
        <f>AVERAGE(L22:L33)</f>
        <v>1</v>
      </c>
      <c r="M34" s="106">
        <f>MAX(M22:M33)</f>
        <v>66</v>
      </c>
      <c r="N34" s="106">
        <f>AVERAGE(N22:N33)</f>
        <v>1.1791666666666665</v>
      </c>
      <c r="O34" s="106">
        <f>MAX(O22:O33)</f>
        <v>7</v>
      </c>
    </row>
    <row r="36" spans="1:15" x14ac:dyDescent="0.3">
      <c r="J36" s="88"/>
      <c r="K36" s="88"/>
      <c r="L36" s="109"/>
      <c r="M36" s="109"/>
      <c r="N36" s="109"/>
      <c r="O36" s="109"/>
    </row>
    <row r="37" spans="1:15" x14ac:dyDescent="0.3">
      <c r="J37" s="54"/>
      <c r="K37" s="87"/>
      <c r="L37" s="35"/>
      <c r="M37" s="35"/>
      <c r="N37" s="35"/>
      <c r="O37" s="35"/>
    </row>
    <row r="38" spans="1:15" x14ac:dyDescent="0.3">
      <c r="J38" s="54"/>
      <c r="K38" s="87"/>
      <c r="L38" s="35"/>
      <c r="M38" s="35"/>
      <c r="N38" s="35"/>
      <c r="O38" s="35"/>
    </row>
    <row r="39" spans="1:15" x14ac:dyDescent="0.3">
      <c r="J39" s="54"/>
      <c r="K39" s="87"/>
      <c r="L39" s="35"/>
      <c r="M39" s="35"/>
      <c r="N39" s="35"/>
      <c r="O39" s="35"/>
    </row>
    <row r="40" spans="1:15" x14ac:dyDescent="0.3">
      <c r="J40" s="54"/>
      <c r="K40" s="87"/>
      <c r="L40" s="35"/>
      <c r="M40" s="35"/>
      <c r="N40" s="35"/>
      <c r="O40" s="35"/>
    </row>
    <row r="41" spans="1:15" x14ac:dyDescent="0.3">
      <c r="J41" s="54"/>
      <c r="K41" s="87"/>
      <c r="L41" s="35"/>
      <c r="M41" s="35"/>
      <c r="N41" s="35"/>
      <c r="O41" s="35"/>
    </row>
    <row r="42" spans="1:15" x14ac:dyDescent="0.3">
      <c r="J42" s="54"/>
      <c r="K42" s="87"/>
      <c r="L42" s="35"/>
      <c r="M42" s="35"/>
      <c r="N42" s="35"/>
      <c r="O42" s="35"/>
    </row>
    <row r="43" spans="1:15" x14ac:dyDescent="0.3">
      <c r="J43" s="54"/>
      <c r="K43" s="87"/>
      <c r="L43" s="35"/>
      <c r="M43" s="35"/>
      <c r="N43" s="35"/>
      <c r="O43" s="35"/>
    </row>
    <row r="44" spans="1:15" x14ac:dyDescent="0.3">
      <c r="J44" s="54"/>
      <c r="K44" s="87"/>
      <c r="L44" s="35"/>
      <c r="M44" s="35"/>
      <c r="N44" s="35"/>
      <c r="O44" s="35"/>
    </row>
    <row r="45" spans="1:15" x14ac:dyDescent="0.3">
      <c r="J45" s="54"/>
      <c r="K45" s="87"/>
      <c r="L45" s="35"/>
      <c r="M45" s="35"/>
      <c r="N45" s="35"/>
      <c r="O45" s="35"/>
    </row>
    <row r="46" spans="1:15" x14ac:dyDescent="0.3">
      <c r="J46" s="54"/>
      <c r="K46" s="87"/>
      <c r="L46" s="35"/>
      <c r="M46" s="35"/>
      <c r="N46" s="35"/>
      <c r="O46" s="35"/>
    </row>
    <row r="47" spans="1:15" x14ac:dyDescent="0.3">
      <c r="J47" s="54"/>
      <c r="K47" s="87"/>
      <c r="L47" s="35"/>
      <c r="M47" s="35"/>
      <c r="N47" s="35"/>
      <c r="O47" s="35"/>
    </row>
    <row r="48" spans="1:15" x14ac:dyDescent="0.3">
      <c r="A48" s="397" t="s">
        <v>354</v>
      </c>
      <c r="B48" s="398"/>
      <c r="C48" s="398"/>
      <c r="D48" s="398"/>
      <c r="E48" s="398"/>
      <c r="F48" s="398"/>
      <c r="G48" s="399"/>
      <c r="J48" s="54"/>
      <c r="K48" s="87"/>
      <c r="L48" s="35"/>
      <c r="M48" s="35"/>
      <c r="N48" s="35"/>
      <c r="O48" s="35"/>
    </row>
    <row r="49" spans="1:15" x14ac:dyDescent="0.3">
      <c r="A49" s="400"/>
      <c r="B49" s="401"/>
      <c r="C49" s="401"/>
      <c r="D49" s="401"/>
      <c r="E49" s="401"/>
      <c r="F49" s="401"/>
      <c r="G49" s="402"/>
      <c r="J49" s="54"/>
    </row>
    <row r="50" spans="1:15" x14ac:dyDescent="0.3">
      <c r="A50" s="403"/>
      <c r="B50" s="404"/>
      <c r="C50" s="404"/>
      <c r="D50" s="404"/>
      <c r="E50" s="404"/>
      <c r="F50" s="404"/>
      <c r="G50" s="405"/>
    </row>
    <row r="51" spans="1:15" x14ac:dyDescent="0.3">
      <c r="A51" s="403"/>
      <c r="B51" s="404"/>
      <c r="C51" s="404"/>
      <c r="D51" s="404"/>
      <c r="E51" s="404"/>
      <c r="F51" s="404"/>
      <c r="G51" s="405"/>
      <c r="J51" s="88"/>
      <c r="K51" s="88"/>
      <c r="L51" s="109"/>
      <c r="M51" s="109"/>
      <c r="N51" s="109"/>
      <c r="O51" s="109"/>
    </row>
    <row r="52" spans="1:15" x14ac:dyDescent="0.3">
      <c r="A52" s="406"/>
      <c r="B52" s="407"/>
      <c r="C52" s="407"/>
      <c r="D52" s="407"/>
      <c r="E52" s="407"/>
      <c r="F52" s="407"/>
      <c r="G52" s="408"/>
      <c r="J52" s="54"/>
      <c r="K52" s="87"/>
      <c r="L52" s="35"/>
      <c r="M52" s="35"/>
      <c r="N52" s="35"/>
      <c r="O52" s="35"/>
    </row>
    <row r="53" spans="1:15" x14ac:dyDescent="0.3">
      <c r="C53" s="126">
        <v>44978</v>
      </c>
      <c r="J53" s="54"/>
      <c r="K53" s="87"/>
      <c r="L53" s="35"/>
      <c r="M53" s="35"/>
      <c r="N53" s="35"/>
      <c r="O53" s="35"/>
    </row>
    <row r="54" spans="1:15" x14ac:dyDescent="0.3">
      <c r="J54" s="54"/>
      <c r="K54" s="87"/>
      <c r="L54" s="35"/>
      <c r="M54" s="35"/>
      <c r="N54" s="35"/>
      <c r="O54" s="35"/>
    </row>
    <row r="55" spans="1:15" x14ac:dyDescent="0.3">
      <c r="J55" s="54"/>
      <c r="K55" s="87"/>
      <c r="L55" s="35"/>
      <c r="M55" s="35"/>
      <c r="N55" s="35"/>
      <c r="O55" s="35"/>
    </row>
    <row r="56" spans="1:15" x14ac:dyDescent="0.3">
      <c r="J56" s="54"/>
      <c r="K56" s="87"/>
      <c r="L56" s="35"/>
      <c r="M56" s="35"/>
      <c r="N56" s="35"/>
      <c r="O56" s="35"/>
    </row>
    <row r="57" spans="1:15" x14ac:dyDescent="0.3">
      <c r="J57" s="54"/>
      <c r="K57" s="87"/>
      <c r="L57" s="35"/>
      <c r="M57" s="35"/>
      <c r="N57" s="35"/>
      <c r="O57" s="35"/>
    </row>
    <row r="58" spans="1:15" x14ac:dyDescent="0.3">
      <c r="J58" s="54"/>
      <c r="K58" s="87"/>
      <c r="L58" s="35"/>
      <c r="M58" s="35"/>
      <c r="N58" s="35"/>
      <c r="O58" s="35"/>
    </row>
    <row r="59" spans="1:15" x14ac:dyDescent="0.3">
      <c r="J59" s="54"/>
      <c r="K59" s="87"/>
      <c r="L59" s="35"/>
      <c r="M59" s="35"/>
      <c r="N59" s="35"/>
      <c r="O59" s="35"/>
    </row>
    <row r="60" spans="1:15" x14ac:dyDescent="0.3">
      <c r="J60" s="54"/>
      <c r="K60" s="87"/>
      <c r="L60" s="35"/>
      <c r="M60" s="35"/>
      <c r="N60" s="35"/>
      <c r="O60" s="35"/>
    </row>
    <row r="61" spans="1:15" x14ac:dyDescent="0.3">
      <c r="J61" s="54"/>
      <c r="K61" s="87"/>
      <c r="L61" s="35"/>
      <c r="M61" s="35"/>
      <c r="N61" s="35"/>
      <c r="O61" s="35"/>
    </row>
    <row r="62" spans="1:15" x14ac:dyDescent="0.3">
      <c r="J62" s="54"/>
    </row>
    <row r="64" spans="1:15" x14ac:dyDescent="0.3">
      <c r="J64" s="88"/>
      <c r="K64" s="88"/>
      <c r="L64" s="109"/>
      <c r="M64" s="109"/>
      <c r="N64" s="109"/>
      <c r="O64" s="109"/>
    </row>
    <row r="65" spans="10:15" x14ac:dyDescent="0.3">
      <c r="J65" s="54"/>
      <c r="K65" s="87"/>
      <c r="L65" s="35"/>
      <c r="M65" s="35"/>
      <c r="N65" s="35"/>
      <c r="O65" s="35"/>
    </row>
    <row r="66" spans="10:15" x14ac:dyDescent="0.3">
      <c r="J66" s="54"/>
      <c r="K66" s="87"/>
      <c r="L66" s="35"/>
      <c r="M66" s="35"/>
      <c r="N66" s="35"/>
      <c r="O66" s="35"/>
    </row>
    <row r="67" spans="10:15" x14ac:dyDescent="0.3">
      <c r="J67" s="54"/>
      <c r="K67" s="87"/>
      <c r="L67" s="35"/>
      <c r="M67" s="35"/>
      <c r="N67" s="35"/>
      <c r="O67" s="35"/>
    </row>
    <row r="68" spans="10:15" x14ac:dyDescent="0.3">
      <c r="J68" s="54"/>
      <c r="K68" s="87"/>
      <c r="L68" s="35"/>
      <c r="M68" s="35"/>
      <c r="N68" s="35"/>
      <c r="O68" s="35"/>
    </row>
    <row r="69" spans="10:15" x14ac:dyDescent="0.3">
      <c r="J69" s="54"/>
      <c r="K69" s="87"/>
      <c r="L69" s="35"/>
      <c r="M69" s="35"/>
      <c r="N69" s="35"/>
      <c r="O69" s="35"/>
    </row>
    <row r="70" spans="10:15" x14ac:dyDescent="0.3">
      <c r="J70" s="54"/>
      <c r="K70" s="87"/>
      <c r="L70" s="35"/>
      <c r="M70" s="35"/>
      <c r="N70" s="35"/>
      <c r="O70" s="35"/>
    </row>
    <row r="71" spans="10:15" x14ac:dyDescent="0.3">
      <c r="J71" s="54"/>
      <c r="K71" s="87"/>
      <c r="L71" s="35"/>
      <c r="M71" s="35"/>
      <c r="N71" s="35"/>
      <c r="O71" s="35"/>
    </row>
    <row r="72" spans="10:15" x14ac:dyDescent="0.3">
      <c r="J72" s="54"/>
      <c r="K72" s="87"/>
      <c r="L72" s="35"/>
      <c r="M72" s="35"/>
      <c r="N72" s="35"/>
      <c r="O72" s="35"/>
    </row>
    <row r="73" spans="10:15" x14ac:dyDescent="0.3">
      <c r="J73" s="54"/>
      <c r="K73" s="87"/>
      <c r="L73" s="35"/>
      <c r="M73" s="35"/>
      <c r="N73" s="35"/>
      <c r="O73" s="35"/>
    </row>
    <row r="74" spans="10:15" x14ac:dyDescent="0.3">
      <c r="J74" s="54"/>
      <c r="K74" s="87"/>
      <c r="L74" s="35"/>
      <c r="M74" s="35"/>
      <c r="N74" s="35"/>
      <c r="O74" s="35"/>
    </row>
    <row r="75" spans="10:15" x14ac:dyDescent="0.3">
      <c r="J75" s="54"/>
      <c r="K75" s="87"/>
      <c r="L75" s="35"/>
      <c r="M75" s="35"/>
      <c r="N75" s="35"/>
      <c r="O75" s="35"/>
    </row>
    <row r="76" spans="10:15" x14ac:dyDescent="0.3">
      <c r="J76" s="54"/>
      <c r="K76" s="87"/>
      <c r="L76" s="35"/>
      <c r="M76" s="35"/>
      <c r="N76" s="35"/>
      <c r="O76" s="35"/>
    </row>
    <row r="77" spans="10:15" x14ac:dyDescent="0.3">
      <c r="J77" s="5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7"/>
  <sheetViews>
    <sheetView tabSelected="1" topLeftCell="B2" workbookViewId="0">
      <selection activeCell="E53" sqref="E53"/>
    </sheetView>
  </sheetViews>
  <sheetFormatPr defaultRowHeight="14" x14ac:dyDescent="0.3"/>
  <cols>
    <col min="1" max="1" width="14" style="3" customWidth="1"/>
    <col min="2" max="4" width="17" style="35" customWidth="1"/>
    <col min="5" max="5" width="14.54296875" style="35" customWidth="1"/>
    <col min="6" max="7" width="17" style="35" customWidth="1"/>
    <col min="8" max="11" width="9.453125" style="3"/>
    <col min="12" max="12" width="15.453125" style="3" customWidth="1"/>
    <col min="13" max="13" width="17.453125" style="3" bestFit="1" customWidth="1"/>
    <col min="14" max="14" width="13.54296875" style="3" customWidth="1"/>
    <col min="15" max="15" width="15" style="3" customWidth="1"/>
    <col min="16" max="18" width="9.453125" style="3"/>
    <col min="19" max="19" width="22" style="3" customWidth="1"/>
    <col min="20" max="256" width="9.453125" style="3"/>
    <col min="257" max="257" width="14" style="3" customWidth="1"/>
    <col min="258" max="263" width="10.453125" style="3" customWidth="1"/>
    <col min="264" max="512" width="9.453125" style="3"/>
    <col min="513" max="513" width="14" style="3" customWidth="1"/>
    <col min="514" max="519" width="10.453125" style="3" customWidth="1"/>
    <col min="520" max="768" width="9.453125" style="3"/>
    <col min="769" max="769" width="14" style="3" customWidth="1"/>
    <col min="770" max="775" width="10.453125" style="3" customWidth="1"/>
    <col min="776" max="1024" width="9.453125" style="3"/>
    <col min="1025" max="1025" width="14" style="3" customWidth="1"/>
    <col min="1026" max="1031" width="10.453125" style="3" customWidth="1"/>
    <col min="1032" max="1280" width="9.453125" style="3"/>
    <col min="1281" max="1281" width="14" style="3" customWidth="1"/>
    <col min="1282" max="1287" width="10.453125" style="3" customWidth="1"/>
    <col min="1288" max="1536" width="9.453125" style="3"/>
    <col min="1537" max="1537" width="14" style="3" customWidth="1"/>
    <col min="1538" max="1543" width="10.453125" style="3" customWidth="1"/>
    <col min="1544" max="1792" width="9.453125" style="3"/>
    <col min="1793" max="1793" width="14" style="3" customWidth="1"/>
    <col min="1794" max="1799" width="10.453125" style="3" customWidth="1"/>
    <col min="1800" max="2048" width="9.453125" style="3"/>
    <col min="2049" max="2049" width="14" style="3" customWidth="1"/>
    <col min="2050" max="2055" width="10.453125" style="3" customWidth="1"/>
    <col min="2056" max="2304" width="9.453125" style="3"/>
    <col min="2305" max="2305" width="14" style="3" customWidth="1"/>
    <col min="2306" max="2311" width="10.453125" style="3" customWidth="1"/>
    <col min="2312" max="2560" width="9.453125" style="3"/>
    <col min="2561" max="2561" width="14" style="3" customWidth="1"/>
    <col min="2562" max="2567" width="10.453125" style="3" customWidth="1"/>
    <col min="2568" max="2816" width="9.453125" style="3"/>
    <col min="2817" max="2817" width="14" style="3" customWidth="1"/>
    <col min="2818" max="2823" width="10.453125" style="3" customWidth="1"/>
    <col min="2824" max="3072" width="9.453125" style="3"/>
    <col min="3073" max="3073" width="14" style="3" customWidth="1"/>
    <col min="3074" max="3079" width="10.453125" style="3" customWidth="1"/>
    <col min="3080" max="3328" width="9.453125" style="3"/>
    <col min="3329" max="3329" width="14" style="3" customWidth="1"/>
    <col min="3330" max="3335" width="10.453125" style="3" customWidth="1"/>
    <col min="3336" max="3584" width="9.453125" style="3"/>
    <col min="3585" max="3585" width="14" style="3" customWidth="1"/>
    <col min="3586" max="3591" width="10.453125" style="3" customWidth="1"/>
    <col min="3592" max="3840" width="9.453125" style="3"/>
    <col min="3841" max="3841" width="14" style="3" customWidth="1"/>
    <col min="3842" max="3847" width="10.453125" style="3" customWidth="1"/>
    <col min="3848" max="4096" width="9.453125" style="3"/>
    <col min="4097" max="4097" width="14" style="3" customWidth="1"/>
    <col min="4098" max="4103" width="10.453125" style="3" customWidth="1"/>
    <col min="4104" max="4352" width="9.453125" style="3"/>
    <col min="4353" max="4353" width="14" style="3" customWidth="1"/>
    <col min="4354" max="4359" width="10.453125" style="3" customWidth="1"/>
    <col min="4360" max="4608" width="9.453125" style="3"/>
    <col min="4609" max="4609" width="14" style="3" customWidth="1"/>
    <col min="4610" max="4615" width="10.453125" style="3" customWidth="1"/>
    <col min="4616" max="4864" width="9.453125" style="3"/>
    <col min="4865" max="4865" width="14" style="3" customWidth="1"/>
    <col min="4866" max="4871" width="10.453125" style="3" customWidth="1"/>
    <col min="4872" max="5120" width="9.453125" style="3"/>
    <col min="5121" max="5121" width="14" style="3" customWidth="1"/>
    <col min="5122" max="5127" width="10.453125" style="3" customWidth="1"/>
    <col min="5128" max="5376" width="9.453125" style="3"/>
    <col min="5377" max="5377" width="14" style="3" customWidth="1"/>
    <col min="5378" max="5383" width="10.453125" style="3" customWidth="1"/>
    <col min="5384" max="5632" width="9.453125" style="3"/>
    <col min="5633" max="5633" width="14" style="3" customWidth="1"/>
    <col min="5634" max="5639" width="10.453125" style="3" customWidth="1"/>
    <col min="5640" max="5888" width="9.453125" style="3"/>
    <col min="5889" max="5889" width="14" style="3" customWidth="1"/>
    <col min="5890" max="5895" width="10.453125" style="3" customWidth="1"/>
    <col min="5896" max="6144" width="9.453125" style="3"/>
    <col min="6145" max="6145" width="14" style="3" customWidth="1"/>
    <col min="6146" max="6151" width="10.453125" style="3" customWidth="1"/>
    <col min="6152" max="6400" width="9.453125" style="3"/>
    <col min="6401" max="6401" width="14" style="3" customWidth="1"/>
    <col min="6402" max="6407" width="10.453125" style="3" customWidth="1"/>
    <col min="6408" max="6656" width="9.453125" style="3"/>
    <col min="6657" max="6657" width="14" style="3" customWidth="1"/>
    <col min="6658" max="6663" width="10.453125" style="3" customWidth="1"/>
    <col min="6664" max="6912" width="9.453125" style="3"/>
    <col min="6913" max="6913" width="14" style="3" customWidth="1"/>
    <col min="6914" max="6919" width="10.453125" style="3" customWidth="1"/>
    <col min="6920" max="7168" width="9.453125" style="3"/>
    <col min="7169" max="7169" width="14" style="3" customWidth="1"/>
    <col min="7170" max="7175" width="10.453125" style="3" customWidth="1"/>
    <col min="7176" max="7424" width="9.453125" style="3"/>
    <col min="7425" max="7425" width="14" style="3" customWidth="1"/>
    <col min="7426" max="7431" width="10.453125" style="3" customWidth="1"/>
    <col min="7432" max="7680" width="9.453125" style="3"/>
    <col min="7681" max="7681" width="14" style="3" customWidth="1"/>
    <col min="7682" max="7687" width="10.453125" style="3" customWidth="1"/>
    <col min="7688" max="7936" width="9.453125" style="3"/>
    <col min="7937" max="7937" width="14" style="3" customWidth="1"/>
    <col min="7938" max="7943" width="10.453125" style="3" customWidth="1"/>
    <col min="7944" max="8192" width="9.453125" style="3"/>
    <col min="8193" max="8193" width="14" style="3" customWidth="1"/>
    <col min="8194" max="8199" width="10.453125" style="3" customWidth="1"/>
    <col min="8200" max="8448" width="9.453125" style="3"/>
    <col min="8449" max="8449" width="14" style="3" customWidth="1"/>
    <col min="8450" max="8455" width="10.453125" style="3" customWidth="1"/>
    <col min="8456" max="8704" width="9.453125" style="3"/>
    <col min="8705" max="8705" width="14" style="3" customWidth="1"/>
    <col min="8706" max="8711" width="10.453125" style="3" customWidth="1"/>
    <col min="8712" max="8960" width="9.453125" style="3"/>
    <col min="8961" max="8961" width="14" style="3" customWidth="1"/>
    <col min="8962" max="8967" width="10.453125" style="3" customWidth="1"/>
    <col min="8968" max="9216" width="9.453125" style="3"/>
    <col min="9217" max="9217" width="14" style="3" customWidth="1"/>
    <col min="9218" max="9223" width="10.453125" style="3" customWidth="1"/>
    <col min="9224" max="9472" width="9.453125" style="3"/>
    <col min="9473" max="9473" width="14" style="3" customWidth="1"/>
    <col min="9474" max="9479" width="10.453125" style="3" customWidth="1"/>
    <col min="9480" max="9728" width="9.453125" style="3"/>
    <col min="9729" max="9729" width="14" style="3" customWidth="1"/>
    <col min="9730" max="9735" width="10.453125" style="3" customWidth="1"/>
    <col min="9736" max="9984" width="9.453125" style="3"/>
    <col min="9985" max="9985" width="14" style="3" customWidth="1"/>
    <col min="9986" max="9991" width="10.453125" style="3" customWidth="1"/>
    <col min="9992" max="10240" width="9.453125" style="3"/>
    <col min="10241" max="10241" width="14" style="3" customWidth="1"/>
    <col min="10242" max="10247" width="10.453125" style="3" customWidth="1"/>
    <col min="10248" max="10496" width="9.453125" style="3"/>
    <col min="10497" max="10497" width="14" style="3" customWidth="1"/>
    <col min="10498" max="10503" width="10.453125" style="3" customWidth="1"/>
    <col min="10504" max="10752" width="9.453125" style="3"/>
    <col min="10753" max="10753" width="14" style="3" customWidth="1"/>
    <col min="10754" max="10759" width="10.453125" style="3" customWidth="1"/>
    <col min="10760" max="11008" width="9.453125" style="3"/>
    <col min="11009" max="11009" width="14" style="3" customWidth="1"/>
    <col min="11010" max="11015" width="10.453125" style="3" customWidth="1"/>
    <col min="11016" max="11264" width="9.453125" style="3"/>
    <col min="11265" max="11265" width="14" style="3" customWidth="1"/>
    <col min="11266" max="11271" width="10.453125" style="3" customWidth="1"/>
    <col min="11272" max="11520" width="9.453125" style="3"/>
    <col min="11521" max="11521" width="14" style="3" customWidth="1"/>
    <col min="11522" max="11527" width="10.453125" style="3" customWidth="1"/>
    <col min="11528" max="11776" width="9.453125" style="3"/>
    <col min="11777" max="11777" width="14" style="3" customWidth="1"/>
    <col min="11778" max="11783" width="10.453125" style="3" customWidth="1"/>
    <col min="11784" max="12032" width="9.453125" style="3"/>
    <col min="12033" max="12033" width="14" style="3" customWidth="1"/>
    <col min="12034" max="12039" width="10.453125" style="3" customWidth="1"/>
    <col min="12040" max="12288" width="9.453125" style="3"/>
    <col min="12289" max="12289" width="14" style="3" customWidth="1"/>
    <col min="12290" max="12295" width="10.453125" style="3" customWidth="1"/>
    <col min="12296" max="12544" width="9.453125" style="3"/>
    <col min="12545" max="12545" width="14" style="3" customWidth="1"/>
    <col min="12546" max="12551" width="10.453125" style="3" customWidth="1"/>
    <col min="12552" max="12800" width="9.453125" style="3"/>
    <col min="12801" max="12801" width="14" style="3" customWidth="1"/>
    <col min="12802" max="12807" width="10.453125" style="3" customWidth="1"/>
    <col min="12808" max="13056" width="9.453125" style="3"/>
    <col min="13057" max="13057" width="14" style="3" customWidth="1"/>
    <col min="13058" max="13063" width="10.453125" style="3" customWidth="1"/>
    <col min="13064" max="13312" width="9.453125" style="3"/>
    <col min="13313" max="13313" width="14" style="3" customWidth="1"/>
    <col min="13314" max="13319" width="10.453125" style="3" customWidth="1"/>
    <col min="13320" max="13568" width="9.453125" style="3"/>
    <col min="13569" max="13569" width="14" style="3" customWidth="1"/>
    <col min="13570" max="13575" width="10.453125" style="3" customWidth="1"/>
    <col min="13576" max="13824" width="9.453125" style="3"/>
    <col min="13825" max="13825" width="14" style="3" customWidth="1"/>
    <col min="13826" max="13831" width="10.453125" style="3" customWidth="1"/>
    <col min="13832" max="14080" width="9.453125" style="3"/>
    <col min="14081" max="14081" width="14" style="3" customWidth="1"/>
    <col min="14082" max="14087" width="10.453125" style="3" customWidth="1"/>
    <col min="14088" max="14336" width="9.453125" style="3"/>
    <col min="14337" max="14337" width="14" style="3" customWidth="1"/>
    <col min="14338" max="14343" width="10.453125" style="3" customWidth="1"/>
    <col min="14344" max="14592" width="9.453125" style="3"/>
    <col min="14593" max="14593" width="14" style="3" customWidth="1"/>
    <col min="14594" max="14599" width="10.453125" style="3" customWidth="1"/>
    <col min="14600" max="14848" width="9.453125" style="3"/>
    <col min="14849" max="14849" width="14" style="3" customWidth="1"/>
    <col min="14850" max="14855" width="10.453125" style="3" customWidth="1"/>
    <col min="14856" max="15104" width="9.453125" style="3"/>
    <col min="15105" max="15105" width="14" style="3" customWidth="1"/>
    <col min="15106" max="15111" width="10.453125" style="3" customWidth="1"/>
    <col min="15112" max="15360" width="9.453125" style="3"/>
    <col min="15361" max="15361" width="14" style="3" customWidth="1"/>
    <col min="15362" max="15367" width="10.453125" style="3" customWidth="1"/>
    <col min="15368" max="15616" width="9.453125" style="3"/>
    <col min="15617" max="15617" width="14" style="3" customWidth="1"/>
    <col min="15618" max="15623" width="10.453125" style="3" customWidth="1"/>
    <col min="15624" max="15872" width="9.453125" style="3"/>
    <col min="15873" max="15873" width="14" style="3" customWidth="1"/>
    <col min="15874" max="15879" width="10.453125" style="3" customWidth="1"/>
    <col min="15880" max="16128" width="9.453125" style="3"/>
    <col min="16129" max="16129" width="14" style="3" customWidth="1"/>
    <col min="16130" max="16135" width="10.453125" style="3" customWidth="1"/>
    <col min="16136" max="16384" width="9.453125" style="3"/>
  </cols>
  <sheetData>
    <row r="1" spans="1:19" ht="15.5" x14ac:dyDescent="0.35">
      <c r="A1" s="84" t="str">
        <f>+'Cover Page'!$B$29</f>
        <v>Annual Performance Report 2022</v>
      </c>
      <c r="B1" s="84"/>
      <c r="C1" s="84"/>
      <c r="D1" s="84"/>
      <c r="E1" s="84" t="str">
        <f>+'Cover Page'!$B$33</f>
        <v>Ferrybridge 2</v>
      </c>
    </row>
    <row r="3" spans="1:19" ht="14.5" x14ac:dyDescent="0.35">
      <c r="A3" s="56" t="s">
        <v>481</v>
      </c>
      <c r="D3" s="71" t="s">
        <v>437</v>
      </c>
      <c r="G3" s="75" t="s">
        <v>438</v>
      </c>
      <c r="J3" s="9" t="str">
        <f>+A3</f>
        <v xml:space="preserve">Monitoring of Ammnonia emissions </v>
      </c>
      <c r="L3" s="9"/>
      <c r="N3" s="9" t="s">
        <v>439</v>
      </c>
      <c r="Q3" s="74" t="s">
        <v>3</v>
      </c>
      <c r="R3" s="69"/>
      <c r="S3" s="69"/>
    </row>
    <row r="4" spans="1:19" ht="14.15" customHeight="1" x14ac:dyDescent="0.3">
      <c r="Q4" s="382" t="s">
        <v>440</v>
      </c>
      <c r="R4" s="382"/>
      <c r="S4" s="382"/>
    </row>
    <row r="5" spans="1:19" ht="16" x14ac:dyDescent="0.3">
      <c r="A5" s="64" t="s">
        <v>441</v>
      </c>
      <c r="B5" s="410" t="s">
        <v>442</v>
      </c>
      <c r="C5" s="410"/>
      <c r="D5" s="410"/>
      <c r="E5" s="410" t="s">
        <v>443</v>
      </c>
      <c r="F5" s="410"/>
      <c r="G5" s="410"/>
      <c r="J5" s="411"/>
      <c r="K5" s="411"/>
      <c r="L5" s="411"/>
      <c r="M5" s="411"/>
      <c r="N5" s="411"/>
      <c r="O5" s="411"/>
      <c r="Q5" s="382"/>
      <c r="R5" s="382"/>
      <c r="S5" s="382"/>
    </row>
    <row r="6" spans="1:19" s="54" customFormat="1" ht="37.5" customHeight="1" x14ac:dyDescent="0.35">
      <c r="A6" s="61">
        <f>+'Cover Page'!C39</f>
        <v>2022</v>
      </c>
      <c r="B6" s="51" t="s">
        <v>482</v>
      </c>
      <c r="C6" s="51" t="s">
        <v>445</v>
      </c>
      <c r="D6" s="51" t="s">
        <v>446</v>
      </c>
      <c r="E6" s="51" t="s">
        <v>483</v>
      </c>
      <c r="F6" s="51" t="s">
        <v>448</v>
      </c>
      <c r="G6" s="51" t="s">
        <v>449</v>
      </c>
      <c r="H6" s="55"/>
      <c r="J6" s="57">
        <f>+A6</f>
        <v>2022</v>
      </c>
      <c r="K6" s="57" t="s">
        <v>450</v>
      </c>
      <c r="L6" s="63" t="s">
        <v>445</v>
      </c>
      <c r="M6" s="63" t="s">
        <v>451</v>
      </c>
      <c r="N6" s="63" t="s">
        <v>448</v>
      </c>
      <c r="O6" s="63" t="s">
        <v>452</v>
      </c>
      <c r="Q6" s="382"/>
      <c r="R6" s="382"/>
      <c r="S6" s="382"/>
    </row>
    <row r="7" spans="1:19" x14ac:dyDescent="0.3">
      <c r="A7" s="62" t="s">
        <v>453</v>
      </c>
      <c r="B7" s="59">
        <v>0</v>
      </c>
      <c r="C7" s="60">
        <f>AVERAGE(L7,L22)</f>
        <v>0</v>
      </c>
      <c r="D7" s="60">
        <f>MAX(M7,M22)</f>
        <v>4</v>
      </c>
      <c r="E7" s="59">
        <v>10</v>
      </c>
      <c r="F7" s="60">
        <f>AVERAGE(N7,N22)</f>
        <v>0.04</v>
      </c>
      <c r="G7" s="60">
        <f>MAX(O7,O22)</f>
        <v>0</v>
      </c>
      <c r="J7" s="396" t="s">
        <v>221</v>
      </c>
      <c r="K7" s="62" t="s">
        <v>453</v>
      </c>
      <c r="L7" s="60">
        <v>0</v>
      </c>
      <c r="M7" s="60">
        <v>1</v>
      </c>
      <c r="N7" s="60">
        <v>7.0000000000000007E-2</v>
      </c>
      <c r="O7" s="60">
        <v>0</v>
      </c>
      <c r="Q7" s="382"/>
      <c r="R7" s="382"/>
      <c r="S7" s="382"/>
    </row>
    <row r="8" spans="1:19" x14ac:dyDescent="0.3">
      <c r="A8" s="62" t="s">
        <v>454</v>
      </c>
      <c r="B8" s="59">
        <f>+B7</f>
        <v>0</v>
      </c>
      <c r="C8" s="60">
        <f t="shared" ref="C8:C18" si="0">AVERAGE(L8,L23)</f>
        <v>0</v>
      </c>
      <c r="D8" s="60">
        <f t="shared" ref="D8:D18" si="1">MAX(M8,M23)</f>
        <v>4</v>
      </c>
      <c r="E8" s="59">
        <f>+E7</f>
        <v>10</v>
      </c>
      <c r="F8" s="60">
        <f t="shared" ref="F8:F18" si="2">AVERAGE(N8,N23)</f>
        <v>7.4999999999999997E-2</v>
      </c>
      <c r="G8" s="60">
        <f t="shared" ref="G8:G18" si="3">MAX(O8,O23)</f>
        <v>1</v>
      </c>
      <c r="J8" s="396"/>
      <c r="K8" s="62" t="s">
        <v>454</v>
      </c>
      <c r="L8" s="60">
        <v>0</v>
      </c>
      <c r="M8" s="60">
        <v>2</v>
      </c>
      <c r="N8" s="60">
        <v>0.09</v>
      </c>
      <c r="O8" s="60">
        <v>0</v>
      </c>
      <c r="Q8" s="382"/>
      <c r="R8" s="382"/>
      <c r="S8" s="382"/>
    </row>
    <row r="9" spans="1:19" x14ac:dyDescent="0.3">
      <c r="A9" s="62" t="s">
        <v>455</v>
      </c>
      <c r="B9" s="59">
        <f t="shared" ref="B9:B18" si="4">+B8</f>
        <v>0</v>
      </c>
      <c r="C9" s="60">
        <f t="shared" si="0"/>
        <v>0</v>
      </c>
      <c r="D9" s="60">
        <f t="shared" si="1"/>
        <v>3</v>
      </c>
      <c r="E9" s="59">
        <f t="shared" ref="E9:E18" si="5">+E8</f>
        <v>10</v>
      </c>
      <c r="F9" s="60">
        <f t="shared" si="2"/>
        <v>2.5000000000000001E-2</v>
      </c>
      <c r="G9" s="60">
        <f t="shared" si="3"/>
        <v>0</v>
      </c>
      <c r="J9" s="396"/>
      <c r="K9" s="62" t="s">
        <v>455</v>
      </c>
      <c r="L9" s="60">
        <v>0</v>
      </c>
      <c r="M9" s="60">
        <v>3</v>
      </c>
      <c r="N9" s="60">
        <v>0.05</v>
      </c>
      <c r="O9" s="60">
        <v>0</v>
      </c>
      <c r="Q9" s="73" t="s">
        <v>456</v>
      </c>
    </row>
    <row r="10" spans="1:19" ht="14.25" customHeight="1" x14ac:dyDescent="0.3">
      <c r="A10" s="62" t="s">
        <v>457</v>
      </c>
      <c r="B10" s="59">
        <f t="shared" si="4"/>
        <v>0</v>
      </c>
      <c r="C10" s="60">
        <f t="shared" si="0"/>
        <v>1</v>
      </c>
      <c r="D10" s="60">
        <f t="shared" si="1"/>
        <v>13</v>
      </c>
      <c r="E10" s="59">
        <f t="shared" si="5"/>
        <v>10</v>
      </c>
      <c r="F10" s="60">
        <f t="shared" si="2"/>
        <v>0.73499999999999999</v>
      </c>
      <c r="G10" s="60">
        <f t="shared" si="3"/>
        <v>7</v>
      </c>
      <c r="J10" s="396"/>
      <c r="K10" s="62" t="s">
        <v>457</v>
      </c>
      <c r="L10" s="60">
        <v>1</v>
      </c>
      <c r="M10" s="60">
        <v>13</v>
      </c>
      <c r="N10" s="60">
        <v>1.43</v>
      </c>
      <c r="O10" s="60">
        <v>7</v>
      </c>
      <c r="Q10" s="409" t="s">
        <v>458</v>
      </c>
      <c r="R10" s="409"/>
      <c r="S10" s="409"/>
    </row>
    <row r="11" spans="1:19" x14ac:dyDescent="0.3">
      <c r="A11" s="62" t="s">
        <v>459</v>
      </c>
      <c r="B11" s="59">
        <f t="shared" si="4"/>
        <v>0</v>
      </c>
      <c r="C11" s="60">
        <f t="shared" si="0"/>
        <v>0</v>
      </c>
      <c r="D11" s="60">
        <f t="shared" si="1"/>
        <v>1</v>
      </c>
      <c r="E11" s="59">
        <f t="shared" si="5"/>
        <v>10</v>
      </c>
      <c r="F11" s="60">
        <f t="shared" si="2"/>
        <v>0.27500000000000002</v>
      </c>
      <c r="G11" s="60">
        <f t="shared" si="3"/>
        <v>1</v>
      </c>
      <c r="J11" s="396"/>
      <c r="K11" s="62" t="s">
        <v>459</v>
      </c>
      <c r="L11" s="60">
        <v>0</v>
      </c>
      <c r="M11" s="60">
        <v>1</v>
      </c>
      <c r="N11" s="60">
        <v>0.2</v>
      </c>
      <c r="O11" s="60">
        <v>1</v>
      </c>
      <c r="Q11" s="409"/>
      <c r="R11" s="409"/>
      <c r="S11" s="409"/>
    </row>
    <row r="12" spans="1:19" x14ac:dyDescent="0.3">
      <c r="A12" s="62" t="s">
        <v>460</v>
      </c>
      <c r="B12" s="59">
        <f t="shared" si="4"/>
        <v>0</v>
      </c>
      <c r="C12" s="60">
        <f t="shared" si="0"/>
        <v>0</v>
      </c>
      <c r="D12" s="60">
        <f t="shared" si="1"/>
        <v>1</v>
      </c>
      <c r="E12" s="59">
        <f t="shared" si="5"/>
        <v>10</v>
      </c>
      <c r="F12" s="60">
        <f t="shared" si="2"/>
        <v>0.14000000000000001</v>
      </c>
      <c r="G12" s="60">
        <f t="shared" si="3"/>
        <v>0</v>
      </c>
      <c r="J12" s="396"/>
      <c r="K12" s="62" t="s">
        <v>460</v>
      </c>
      <c r="L12" s="60">
        <v>0</v>
      </c>
      <c r="M12" s="60">
        <v>1</v>
      </c>
      <c r="N12" s="60">
        <v>0.01</v>
      </c>
      <c r="O12" s="60">
        <v>0</v>
      </c>
      <c r="Q12" s="409"/>
      <c r="R12" s="409"/>
      <c r="S12" s="409"/>
    </row>
    <row r="13" spans="1:19" ht="14.25" customHeight="1" x14ac:dyDescent="0.3">
      <c r="A13" s="62" t="s">
        <v>461</v>
      </c>
      <c r="B13" s="59">
        <f t="shared" si="4"/>
        <v>0</v>
      </c>
      <c r="C13" s="60">
        <f t="shared" si="0"/>
        <v>0</v>
      </c>
      <c r="D13" s="60">
        <f t="shared" si="1"/>
        <v>1</v>
      </c>
      <c r="E13" s="59">
        <f t="shared" si="5"/>
        <v>10</v>
      </c>
      <c r="F13" s="60">
        <f t="shared" si="2"/>
        <v>4.4999999999999998E-2</v>
      </c>
      <c r="G13" s="60">
        <f t="shared" si="3"/>
        <v>1</v>
      </c>
      <c r="J13" s="396"/>
      <c r="K13" s="62" t="s">
        <v>461</v>
      </c>
      <c r="L13" s="60">
        <v>0</v>
      </c>
      <c r="M13" s="60">
        <v>1</v>
      </c>
      <c r="N13" s="60">
        <v>0.01</v>
      </c>
      <c r="O13" s="60">
        <v>0</v>
      </c>
      <c r="Q13" s="409" t="s">
        <v>462</v>
      </c>
      <c r="R13" s="409"/>
      <c r="S13" s="409"/>
    </row>
    <row r="14" spans="1:19" x14ac:dyDescent="0.3">
      <c r="A14" s="62" t="s">
        <v>463</v>
      </c>
      <c r="B14" s="59">
        <f t="shared" si="4"/>
        <v>0</v>
      </c>
      <c r="C14" s="60">
        <f t="shared" si="0"/>
        <v>0.5</v>
      </c>
      <c r="D14" s="60">
        <f t="shared" si="1"/>
        <v>19</v>
      </c>
      <c r="E14" s="59">
        <f t="shared" si="5"/>
        <v>10</v>
      </c>
      <c r="F14" s="60">
        <f t="shared" si="2"/>
        <v>0.47499999999999998</v>
      </c>
      <c r="G14" s="60">
        <f t="shared" si="3"/>
        <v>1</v>
      </c>
      <c r="J14" s="396"/>
      <c r="K14" s="62" t="s">
        <v>463</v>
      </c>
      <c r="L14" s="60">
        <v>0</v>
      </c>
      <c r="M14" s="60">
        <v>2</v>
      </c>
      <c r="N14" s="60">
        <v>0.11</v>
      </c>
      <c r="O14" s="60">
        <v>0</v>
      </c>
      <c r="Q14" s="409"/>
      <c r="R14" s="409"/>
      <c r="S14" s="409"/>
    </row>
    <row r="15" spans="1:19" x14ac:dyDescent="0.3">
      <c r="A15" s="62" t="s">
        <v>464</v>
      </c>
      <c r="B15" s="59">
        <f t="shared" si="4"/>
        <v>0</v>
      </c>
      <c r="C15" s="60">
        <f t="shared" si="0"/>
        <v>0</v>
      </c>
      <c r="D15" s="60">
        <f t="shared" si="1"/>
        <v>2</v>
      </c>
      <c r="E15" s="59">
        <f t="shared" si="5"/>
        <v>10</v>
      </c>
      <c r="F15" s="60">
        <f t="shared" si="2"/>
        <v>9.0000000000000011E-2</v>
      </c>
      <c r="G15" s="60">
        <f t="shared" si="3"/>
        <v>0</v>
      </c>
      <c r="J15" s="396"/>
      <c r="K15" s="62" t="s">
        <v>464</v>
      </c>
      <c r="L15" s="60">
        <v>0</v>
      </c>
      <c r="M15" s="60">
        <v>2</v>
      </c>
      <c r="N15" s="60">
        <v>0.14000000000000001</v>
      </c>
      <c r="O15" s="60">
        <v>0</v>
      </c>
      <c r="Q15" s="409"/>
      <c r="R15" s="409"/>
      <c r="S15" s="409"/>
    </row>
    <row r="16" spans="1:19" x14ac:dyDescent="0.3">
      <c r="A16" s="62" t="s">
        <v>465</v>
      </c>
      <c r="B16" s="59">
        <f t="shared" si="4"/>
        <v>0</v>
      </c>
      <c r="C16" s="60">
        <f t="shared" si="0"/>
        <v>0</v>
      </c>
      <c r="D16" s="60">
        <f t="shared" si="1"/>
        <v>2</v>
      </c>
      <c r="E16" s="59">
        <f t="shared" si="5"/>
        <v>10</v>
      </c>
      <c r="F16" s="60">
        <f t="shared" si="2"/>
        <v>0.125</v>
      </c>
      <c r="G16" s="60">
        <f t="shared" si="3"/>
        <v>0</v>
      </c>
      <c r="J16" s="396"/>
      <c r="K16" s="62" t="s">
        <v>465</v>
      </c>
      <c r="L16" s="60">
        <v>0</v>
      </c>
      <c r="M16" s="60">
        <v>1</v>
      </c>
      <c r="N16" s="60">
        <v>0.21</v>
      </c>
      <c r="O16" s="60">
        <v>0</v>
      </c>
      <c r="Q16" s="409"/>
      <c r="R16" s="409"/>
      <c r="S16" s="409"/>
    </row>
    <row r="17" spans="1:15" x14ac:dyDescent="0.3">
      <c r="A17" s="62" t="s">
        <v>466</v>
      </c>
      <c r="B17" s="59">
        <f t="shared" si="4"/>
        <v>0</v>
      </c>
      <c r="C17" s="60">
        <f t="shared" si="0"/>
        <v>0</v>
      </c>
      <c r="D17" s="60">
        <f t="shared" si="1"/>
        <v>1</v>
      </c>
      <c r="E17" s="59">
        <f t="shared" si="5"/>
        <v>10</v>
      </c>
      <c r="F17" s="60">
        <f t="shared" si="2"/>
        <v>0.06</v>
      </c>
      <c r="G17" s="60">
        <f t="shared" si="3"/>
        <v>0</v>
      </c>
      <c r="J17" s="396"/>
      <c r="K17" s="62" t="s">
        <v>466</v>
      </c>
      <c r="L17" s="60">
        <v>0</v>
      </c>
      <c r="M17" s="60">
        <v>1</v>
      </c>
      <c r="N17" s="60">
        <v>0.12</v>
      </c>
      <c r="O17" s="60">
        <v>0</v>
      </c>
    </row>
    <row r="18" spans="1:15" x14ac:dyDescent="0.3">
      <c r="A18" s="62" t="s">
        <v>467</v>
      </c>
      <c r="B18" s="59">
        <f t="shared" si="4"/>
        <v>0</v>
      </c>
      <c r="C18" s="60">
        <f t="shared" si="0"/>
        <v>0</v>
      </c>
      <c r="D18" s="60">
        <f t="shared" si="1"/>
        <v>1</v>
      </c>
      <c r="E18" s="59">
        <f t="shared" si="5"/>
        <v>10</v>
      </c>
      <c r="F18" s="60">
        <f t="shared" si="2"/>
        <v>0.08</v>
      </c>
      <c r="G18" s="60">
        <f t="shared" si="3"/>
        <v>0</v>
      </c>
      <c r="J18" s="396"/>
      <c r="K18" s="62" t="s">
        <v>467</v>
      </c>
      <c r="L18" s="60">
        <v>0</v>
      </c>
      <c r="M18" s="60">
        <v>1</v>
      </c>
      <c r="N18" s="60">
        <v>0.14000000000000001</v>
      </c>
      <c r="O18" s="60">
        <v>0</v>
      </c>
    </row>
    <row r="19" spans="1:15" x14ac:dyDescent="0.3">
      <c r="J19" s="396"/>
      <c r="K19" s="58" t="s">
        <v>468</v>
      </c>
      <c r="L19" s="106">
        <f>AVERAGE(L7:L18)</f>
        <v>8.3333333333333329E-2</v>
      </c>
      <c r="M19" s="106">
        <f>MAX(M7:M18)</f>
        <v>13</v>
      </c>
      <c r="N19" s="106">
        <f>AVERAGE(N7:N18)</f>
        <v>0.215</v>
      </c>
      <c r="O19" s="106">
        <f>MAX(O7:O18)</f>
        <v>7</v>
      </c>
    </row>
    <row r="21" spans="1:15" ht="28" x14ac:dyDescent="0.3">
      <c r="J21" s="57">
        <f>+A6</f>
        <v>2022</v>
      </c>
      <c r="K21" s="57" t="s">
        <v>450</v>
      </c>
      <c r="L21" s="63" t="s">
        <v>445</v>
      </c>
      <c r="M21" s="63" t="s">
        <v>451</v>
      </c>
      <c r="N21" s="63" t="s">
        <v>448</v>
      </c>
      <c r="O21" s="63" t="s">
        <v>452</v>
      </c>
    </row>
    <row r="22" spans="1:15" x14ac:dyDescent="0.3">
      <c r="J22" s="396" t="s">
        <v>222</v>
      </c>
      <c r="K22" s="62" t="s">
        <v>453</v>
      </c>
      <c r="L22" s="60">
        <v>0</v>
      </c>
      <c r="M22" s="60">
        <v>4</v>
      </c>
      <c r="N22" s="60">
        <v>0.01</v>
      </c>
      <c r="O22" s="60">
        <v>0</v>
      </c>
    </row>
    <row r="23" spans="1:15" x14ac:dyDescent="0.3">
      <c r="J23" s="396"/>
      <c r="K23" s="62" t="s">
        <v>454</v>
      </c>
      <c r="L23" s="60">
        <v>0</v>
      </c>
      <c r="M23" s="60">
        <v>4</v>
      </c>
      <c r="N23" s="60">
        <v>0.06</v>
      </c>
      <c r="O23" s="60">
        <v>1</v>
      </c>
    </row>
    <row r="24" spans="1:15" x14ac:dyDescent="0.3">
      <c r="J24" s="396"/>
      <c r="K24" s="62" t="s">
        <v>455</v>
      </c>
      <c r="L24" s="60">
        <v>0</v>
      </c>
      <c r="M24" s="60">
        <v>2</v>
      </c>
      <c r="N24" s="60">
        <v>0</v>
      </c>
      <c r="O24" s="60">
        <v>0</v>
      </c>
    </row>
    <row r="25" spans="1:15" x14ac:dyDescent="0.3">
      <c r="J25" s="396"/>
      <c r="K25" s="62" t="s">
        <v>457</v>
      </c>
      <c r="L25" s="60">
        <v>1</v>
      </c>
      <c r="M25" s="60">
        <v>13</v>
      </c>
      <c r="N25" s="60">
        <v>0.04</v>
      </c>
      <c r="O25" s="60">
        <v>7</v>
      </c>
    </row>
    <row r="26" spans="1:15" x14ac:dyDescent="0.3">
      <c r="J26" s="396"/>
      <c r="K26" s="62" t="s">
        <v>459</v>
      </c>
      <c r="L26" s="60">
        <v>0</v>
      </c>
      <c r="M26" s="60">
        <v>1</v>
      </c>
      <c r="N26" s="60">
        <v>0.35</v>
      </c>
      <c r="O26" s="60">
        <v>1</v>
      </c>
    </row>
    <row r="27" spans="1:15" x14ac:dyDescent="0.3">
      <c r="J27" s="396"/>
      <c r="K27" s="62" t="s">
        <v>460</v>
      </c>
      <c r="L27" s="60">
        <v>0</v>
      </c>
      <c r="M27" s="60">
        <v>1</v>
      </c>
      <c r="N27" s="60">
        <v>0.27</v>
      </c>
      <c r="O27" s="60">
        <v>0</v>
      </c>
    </row>
    <row r="28" spans="1:15" x14ac:dyDescent="0.3">
      <c r="J28" s="396"/>
      <c r="K28" s="62" t="s">
        <v>461</v>
      </c>
      <c r="L28" s="60">
        <v>0</v>
      </c>
      <c r="M28" s="60">
        <v>1</v>
      </c>
      <c r="N28" s="60">
        <v>0.08</v>
      </c>
      <c r="O28" s="60">
        <v>1</v>
      </c>
    </row>
    <row r="29" spans="1:15" x14ac:dyDescent="0.3">
      <c r="J29" s="396"/>
      <c r="K29" s="62" t="s">
        <v>463</v>
      </c>
      <c r="L29" s="60">
        <v>1</v>
      </c>
      <c r="M29" s="60">
        <v>19</v>
      </c>
      <c r="N29" s="60">
        <v>0.84</v>
      </c>
      <c r="O29" s="60">
        <v>1</v>
      </c>
    </row>
    <row r="30" spans="1:15" x14ac:dyDescent="0.3">
      <c r="J30" s="396"/>
      <c r="K30" s="62" t="s">
        <v>464</v>
      </c>
      <c r="L30" s="60">
        <v>0</v>
      </c>
      <c r="M30" s="60">
        <v>2</v>
      </c>
      <c r="N30" s="60">
        <v>0.04</v>
      </c>
      <c r="O30" s="60">
        <v>0</v>
      </c>
    </row>
    <row r="31" spans="1:15" x14ac:dyDescent="0.3">
      <c r="J31" s="396"/>
      <c r="K31" s="62" t="s">
        <v>465</v>
      </c>
      <c r="L31" s="60">
        <v>0</v>
      </c>
      <c r="M31" s="60">
        <v>2</v>
      </c>
      <c r="N31" s="60">
        <v>0.04</v>
      </c>
      <c r="O31" s="60">
        <v>0</v>
      </c>
    </row>
    <row r="32" spans="1:15" x14ac:dyDescent="0.3">
      <c r="J32" s="396"/>
      <c r="K32" s="62" t="s">
        <v>466</v>
      </c>
      <c r="L32" s="60">
        <v>0</v>
      </c>
      <c r="M32" s="60">
        <v>0</v>
      </c>
      <c r="N32" s="60">
        <v>0</v>
      </c>
      <c r="O32" s="60">
        <v>0</v>
      </c>
    </row>
    <row r="33" spans="1:15" x14ac:dyDescent="0.3">
      <c r="J33" s="396"/>
      <c r="K33" s="62" t="s">
        <v>467</v>
      </c>
      <c r="L33" s="60">
        <v>0</v>
      </c>
      <c r="M33" s="60">
        <v>1</v>
      </c>
      <c r="N33" s="60">
        <v>0.02</v>
      </c>
      <c r="O33" s="60">
        <v>0</v>
      </c>
    </row>
    <row r="34" spans="1:15" x14ac:dyDescent="0.3">
      <c r="J34" s="396"/>
      <c r="K34" s="58" t="s">
        <v>468</v>
      </c>
      <c r="L34" s="106">
        <f>AVERAGE(L22:L33)</f>
        <v>0.16666666666666666</v>
      </c>
      <c r="M34" s="106">
        <f>MAX(M22:M33)</f>
        <v>19</v>
      </c>
      <c r="N34" s="106">
        <f>AVERAGE(N22:N33)</f>
        <v>0.14583333333333334</v>
      </c>
      <c r="O34" s="106">
        <f>MAX(O22:O33)</f>
        <v>7</v>
      </c>
    </row>
    <row r="36" spans="1:15" x14ac:dyDescent="0.3">
      <c r="J36" s="88"/>
      <c r="K36" s="88"/>
      <c r="L36" s="109"/>
      <c r="M36" s="109"/>
      <c r="N36" s="109"/>
      <c r="O36" s="109"/>
    </row>
    <row r="37" spans="1:15" x14ac:dyDescent="0.3">
      <c r="J37" s="54"/>
      <c r="K37" s="87"/>
      <c r="L37" s="35"/>
      <c r="M37" s="35"/>
      <c r="N37" s="35"/>
      <c r="O37" s="35"/>
    </row>
    <row r="38" spans="1:15" x14ac:dyDescent="0.3">
      <c r="J38" s="54"/>
      <c r="K38" s="87"/>
      <c r="L38" s="35"/>
      <c r="M38" s="35"/>
      <c r="N38" s="35"/>
      <c r="O38" s="35"/>
    </row>
    <row r="39" spans="1:15" x14ac:dyDescent="0.3">
      <c r="J39" s="54"/>
      <c r="K39" s="87"/>
      <c r="L39" s="35"/>
      <c r="M39" s="35"/>
      <c r="N39" s="35"/>
      <c r="O39" s="35"/>
    </row>
    <row r="40" spans="1:15" x14ac:dyDescent="0.3">
      <c r="J40" s="54"/>
      <c r="K40" s="87"/>
      <c r="L40" s="35"/>
      <c r="M40" s="35"/>
      <c r="N40" s="35"/>
      <c r="O40" s="35"/>
    </row>
    <row r="41" spans="1:15" x14ac:dyDescent="0.3">
      <c r="J41" s="54"/>
      <c r="K41" s="87"/>
      <c r="L41" s="35"/>
      <c r="M41" s="35"/>
      <c r="N41" s="35"/>
      <c r="O41" s="35"/>
    </row>
    <row r="42" spans="1:15" x14ac:dyDescent="0.3">
      <c r="J42" s="54"/>
      <c r="K42" s="87"/>
      <c r="L42" s="35"/>
      <c r="M42" s="35"/>
      <c r="N42" s="35"/>
      <c r="O42" s="35"/>
    </row>
    <row r="43" spans="1:15" x14ac:dyDescent="0.3">
      <c r="J43" s="54"/>
      <c r="K43" s="87"/>
      <c r="L43" s="35"/>
      <c r="M43" s="35"/>
      <c r="N43" s="35"/>
      <c r="O43" s="35"/>
    </row>
    <row r="44" spans="1:15" x14ac:dyDescent="0.3">
      <c r="J44" s="54"/>
      <c r="K44" s="87"/>
      <c r="L44" s="35"/>
      <c r="M44" s="35"/>
      <c r="N44" s="35"/>
      <c r="O44" s="35"/>
    </row>
    <row r="45" spans="1:15" x14ac:dyDescent="0.3">
      <c r="J45" s="54"/>
      <c r="K45" s="87"/>
      <c r="L45" s="35"/>
      <c r="M45" s="35"/>
      <c r="N45" s="35"/>
      <c r="O45" s="35"/>
    </row>
    <row r="46" spans="1:15" x14ac:dyDescent="0.3">
      <c r="J46" s="54"/>
      <c r="K46" s="87"/>
      <c r="L46" s="35"/>
      <c r="M46" s="35"/>
      <c r="N46" s="35"/>
      <c r="O46" s="35"/>
    </row>
    <row r="47" spans="1:15" x14ac:dyDescent="0.3">
      <c r="J47" s="54"/>
      <c r="K47" s="87"/>
      <c r="L47" s="35"/>
      <c r="M47" s="35"/>
      <c r="N47" s="35"/>
      <c r="O47" s="35"/>
    </row>
    <row r="48" spans="1:15" x14ac:dyDescent="0.3">
      <c r="A48" s="397" t="s">
        <v>354</v>
      </c>
      <c r="B48" s="398"/>
      <c r="C48" s="398"/>
      <c r="D48" s="398"/>
      <c r="E48" s="398"/>
      <c r="F48" s="398"/>
      <c r="G48" s="399"/>
      <c r="J48" s="54"/>
      <c r="K48" s="87"/>
      <c r="L48" s="35"/>
      <c r="M48" s="35"/>
      <c r="N48" s="35"/>
      <c r="O48" s="35"/>
    </row>
    <row r="49" spans="1:15" x14ac:dyDescent="0.3">
      <c r="A49" s="400" t="s">
        <v>484</v>
      </c>
      <c r="B49" s="401"/>
      <c r="C49" s="401"/>
      <c r="D49" s="401"/>
      <c r="E49" s="401"/>
      <c r="F49" s="401"/>
      <c r="G49" s="402"/>
      <c r="J49" s="54"/>
    </row>
    <row r="50" spans="1:15" x14ac:dyDescent="0.3">
      <c r="A50" s="403"/>
      <c r="B50" s="404"/>
      <c r="C50" s="404"/>
      <c r="D50" s="404"/>
      <c r="E50" s="404"/>
      <c r="F50" s="404"/>
      <c r="G50" s="405"/>
    </row>
    <row r="51" spans="1:15" x14ac:dyDescent="0.3">
      <c r="A51" s="403"/>
      <c r="B51" s="404"/>
      <c r="C51" s="404"/>
      <c r="D51" s="404"/>
      <c r="E51" s="404"/>
      <c r="F51" s="404"/>
      <c r="G51" s="405"/>
      <c r="J51" s="88"/>
      <c r="K51" s="88"/>
      <c r="L51" s="109"/>
      <c r="M51" s="109"/>
      <c r="N51" s="109"/>
      <c r="O51" s="109"/>
    </row>
    <row r="52" spans="1:15" x14ac:dyDescent="0.3">
      <c r="A52" s="406"/>
      <c r="B52" s="407"/>
      <c r="C52" s="407"/>
      <c r="D52" s="407"/>
      <c r="E52" s="407"/>
      <c r="F52" s="407"/>
      <c r="G52" s="408"/>
      <c r="J52" s="54"/>
      <c r="K52" s="87"/>
      <c r="L52" s="35"/>
      <c r="M52" s="35"/>
      <c r="N52" s="35"/>
      <c r="O52" s="35"/>
    </row>
    <row r="53" spans="1:15" x14ac:dyDescent="0.3">
      <c r="C53" s="126">
        <v>44978</v>
      </c>
      <c r="J53" s="54"/>
      <c r="K53" s="87"/>
      <c r="L53" s="35"/>
      <c r="M53" s="35"/>
      <c r="N53" s="35"/>
      <c r="O53" s="35"/>
    </row>
    <row r="54" spans="1:15" x14ac:dyDescent="0.3">
      <c r="J54" s="54"/>
      <c r="K54" s="87"/>
      <c r="L54" s="35"/>
      <c r="M54" s="35"/>
      <c r="N54" s="35"/>
      <c r="O54" s="35"/>
    </row>
    <row r="55" spans="1:15" x14ac:dyDescent="0.3">
      <c r="J55" s="54"/>
      <c r="K55" s="87"/>
      <c r="L55" s="35"/>
      <c r="M55" s="35"/>
      <c r="N55" s="35"/>
      <c r="O55" s="35"/>
    </row>
    <row r="56" spans="1:15" x14ac:dyDescent="0.3">
      <c r="J56" s="54"/>
      <c r="K56" s="87"/>
      <c r="L56" s="35"/>
      <c r="M56" s="35"/>
      <c r="N56" s="35"/>
      <c r="O56" s="35"/>
    </row>
    <row r="57" spans="1:15" x14ac:dyDescent="0.3">
      <c r="J57" s="54"/>
      <c r="K57" s="87"/>
      <c r="L57" s="35"/>
      <c r="M57" s="35"/>
      <c r="N57" s="35"/>
      <c r="O57" s="35"/>
    </row>
    <row r="58" spans="1:15" x14ac:dyDescent="0.3">
      <c r="J58" s="54"/>
      <c r="K58" s="87"/>
      <c r="L58" s="35"/>
      <c r="M58" s="35"/>
      <c r="N58" s="35"/>
      <c r="O58" s="35"/>
    </row>
    <row r="59" spans="1:15" x14ac:dyDescent="0.3">
      <c r="J59" s="54"/>
      <c r="K59" s="87"/>
      <c r="L59" s="35"/>
      <c r="M59" s="35"/>
      <c r="N59" s="35"/>
      <c r="O59" s="35"/>
    </row>
    <row r="60" spans="1:15" x14ac:dyDescent="0.3">
      <c r="J60" s="54"/>
      <c r="K60" s="87"/>
      <c r="L60" s="35"/>
      <c r="M60" s="35"/>
      <c r="N60" s="35"/>
      <c r="O60" s="35"/>
    </row>
    <row r="61" spans="1:15" x14ac:dyDescent="0.3">
      <c r="J61" s="54"/>
      <c r="K61" s="87"/>
      <c r="L61" s="35"/>
      <c r="M61" s="35"/>
      <c r="N61" s="35"/>
      <c r="O61" s="35"/>
    </row>
    <row r="62" spans="1:15" x14ac:dyDescent="0.3">
      <c r="J62" s="54"/>
    </row>
    <row r="64" spans="1:15" x14ac:dyDescent="0.3">
      <c r="J64" s="88"/>
      <c r="K64" s="88"/>
      <c r="L64" s="109"/>
      <c r="M64" s="109"/>
      <c r="N64" s="109"/>
      <c r="O64" s="109"/>
    </row>
    <row r="65" spans="10:15" x14ac:dyDescent="0.3">
      <c r="J65" s="54"/>
      <c r="K65" s="87"/>
      <c r="L65" s="35"/>
      <c r="M65" s="35"/>
      <c r="N65" s="35"/>
      <c r="O65" s="35"/>
    </row>
    <row r="66" spans="10:15" x14ac:dyDescent="0.3">
      <c r="J66" s="54"/>
      <c r="K66" s="87"/>
      <c r="L66" s="35"/>
      <c r="M66" s="35"/>
      <c r="N66" s="35"/>
      <c r="O66" s="35"/>
    </row>
    <row r="67" spans="10:15" x14ac:dyDescent="0.3">
      <c r="J67" s="54"/>
      <c r="K67" s="87"/>
      <c r="L67" s="35"/>
      <c r="M67" s="35"/>
      <c r="N67" s="35"/>
      <c r="O67" s="35"/>
    </row>
    <row r="68" spans="10:15" x14ac:dyDescent="0.3">
      <c r="J68" s="54"/>
      <c r="K68" s="87"/>
      <c r="L68" s="35"/>
      <c r="M68" s="35"/>
      <c r="N68" s="35"/>
      <c r="O68" s="35"/>
    </row>
    <row r="69" spans="10:15" x14ac:dyDescent="0.3">
      <c r="J69" s="54"/>
      <c r="K69" s="87"/>
      <c r="L69" s="35"/>
      <c r="M69" s="35"/>
      <c r="N69" s="35"/>
      <c r="O69" s="35"/>
    </row>
    <row r="70" spans="10:15" x14ac:dyDescent="0.3">
      <c r="J70" s="54"/>
      <c r="K70" s="87"/>
      <c r="L70" s="35"/>
      <c r="M70" s="35"/>
      <c r="N70" s="35"/>
      <c r="O70" s="35"/>
    </row>
    <row r="71" spans="10:15" x14ac:dyDescent="0.3">
      <c r="J71" s="54"/>
      <c r="K71" s="87"/>
      <c r="L71" s="35"/>
      <c r="M71" s="35"/>
      <c r="N71" s="35"/>
      <c r="O71" s="35"/>
    </row>
    <row r="72" spans="10:15" x14ac:dyDescent="0.3">
      <c r="J72" s="54"/>
      <c r="K72" s="87"/>
      <c r="L72" s="35"/>
      <c r="M72" s="35"/>
      <c r="N72" s="35"/>
      <c r="O72" s="35"/>
    </row>
    <row r="73" spans="10:15" x14ac:dyDescent="0.3">
      <c r="J73" s="54"/>
      <c r="K73" s="87"/>
      <c r="L73" s="35"/>
      <c r="M73" s="35"/>
      <c r="N73" s="35"/>
      <c r="O73" s="35"/>
    </row>
    <row r="74" spans="10:15" x14ac:dyDescent="0.3">
      <c r="J74" s="54"/>
      <c r="K74" s="87"/>
      <c r="L74" s="35"/>
      <c r="M74" s="35"/>
      <c r="N74" s="35"/>
      <c r="O74" s="35"/>
    </row>
    <row r="75" spans="10:15" x14ac:dyDescent="0.3">
      <c r="J75" s="54"/>
      <c r="K75" s="87"/>
      <c r="L75" s="35"/>
      <c r="M75" s="35"/>
      <c r="N75" s="35"/>
      <c r="O75" s="35"/>
    </row>
    <row r="76" spans="10:15" x14ac:dyDescent="0.3">
      <c r="J76" s="54"/>
      <c r="K76" s="87"/>
      <c r="L76" s="35"/>
      <c r="M76" s="35"/>
      <c r="N76" s="35"/>
      <c r="O76" s="35"/>
    </row>
    <row r="77" spans="10:15" x14ac:dyDescent="0.3">
      <c r="J77" s="5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7"/>
  <sheetViews>
    <sheetView tabSelected="1" topLeftCell="A21" workbookViewId="0">
      <selection activeCell="E53" sqref="E53"/>
    </sheetView>
  </sheetViews>
  <sheetFormatPr defaultRowHeight="14" x14ac:dyDescent="0.3"/>
  <cols>
    <col min="1" max="1" width="14" style="3" customWidth="1"/>
    <col min="2" max="2" width="12.54296875" style="35" customWidth="1"/>
    <col min="3" max="3" width="15.453125" style="35" customWidth="1"/>
    <col min="4" max="4" width="17.54296875" style="35" customWidth="1"/>
    <col min="5" max="5" width="14.54296875" style="35" customWidth="1"/>
    <col min="6" max="6" width="11.54296875" style="35" customWidth="1"/>
    <col min="7" max="7" width="15" style="35" customWidth="1"/>
    <col min="8" max="8" width="14.54296875" style="35" customWidth="1"/>
    <col min="9" max="12" width="9.453125" style="3"/>
    <col min="13" max="13" width="15.453125" style="3" customWidth="1"/>
    <col min="14" max="14" width="17.54296875" style="3" customWidth="1"/>
    <col min="15" max="15" width="17.453125" style="3" bestFit="1" customWidth="1"/>
    <col min="16" max="16" width="13.54296875" style="3" customWidth="1"/>
    <col min="17" max="17" width="15" style="3" customWidth="1"/>
    <col min="18" max="20" width="9.453125" style="3"/>
    <col min="21" max="21" width="22.453125" style="3" customWidth="1"/>
    <col min="22" max="258" width="9.453125" style="3"/>
    <col min="259" max="259" width="14" style="3" customWidth="1"/>
    <col min="260" max="265" width="10.453125" style="3" customWidth="1"/>
    <col min="266" max="514" width="9.453125" style="3"/>
    <col min="515" max="515" width="14" style="3" customWidth="1"/>
    <col min="516" max="521" width="10.453125" style="3" customWidth="1"/>
    <col min="522" max="770" width="9.453125" style="3"/>
    <col min="771" max="771" width="14" style="3" customWidth="1"/>
    <col min="772" max="777" width="10.453125" style="3" customWidth="1"/>
    <col min="778" max="1026" width="9.453125" style="3"/>
    <col min="1027" max="1027" width="14" style="3" customWidth="1"/>
    <col min="1028" max="1033" width="10.453125" style="3" customWidth="1"/>
    <col min="1034" max="1282" width="9.453125" style="3"/>
    <col min="1283" max="1283" width="14" style="3" customWidth="1"/>
    <col min="1284" max="1289" width="10.453125" style="3" customWidth="1"/>
    <col min="1290" max="1538" width="9.453125" style="3"/>
    <col min="1539" max="1539" width="14" style="3" customWidth="1"/>
    <col min="1540" max="1545" width="10.453125" style="3" customWidth="1"/>
    <col min="1546" max="1794" width="9.453125" style="3"/>
    <col min="1795" max="1795" width="14" style="3" customWidth="1"/>
    <col min="1796" max="1801" width="10.453125" style="3" customWidth="1"/>
    <col min="1802" max="2050" width="9.453125" style="3"/>
    <col min="2051" max="2051" width="14" style="3" customWidth="1"/>
    <col min="2052" max="2057" width="10.453125" style="3" customWidth="1"/>
    <col min="2058" max="2306" width="9.453125" style="3"/>
    <col min="2307" max="2307" width="14" style="3" customWidth="1"/>
    <col min="2308" max="2313" width="10.453125" style="3" customWidth="1"/>
    <col min="2314" max="2562" width="9.453125" style="3"/>
    <col min="2563" max="2563" width="14" style="3" customWidth="1"/>
    <col min="2564" max="2569" width="10.453125" style="3" customWidth="1"/>
    <col min="2570" max="2818" width="9.453125" style="3"/>
    <col min="2819" max="2819" width="14" style="3" customWidth="1"/>
    <col min="2820" max="2825" width="10.453125" style="3" customWidth="1"/>
    <col min="2826" max="3074" width="9.453125" style="3"/>
    <col min="3075" max="3075" width="14" style="3" customWidth="1"/>
    <col min="3076" max="3081" width="10.453125" style="3" customWidth="1"/>
    <col min="3082" max="3330" width="9.453125" style="3"/>
    <col min="3331" max="3331" width="14" style="3" customWidth="1"/>
    <col min="3332" max="3337" width="10.453125" style="3" customWidth="1"/>
    <col min="3338" max="3586" width="9.453125" style="3"/>
    <col min="3587" max="3587" width="14" style="3" customWidth="1"/>
    <col min="3588" max="3593" width="10.453125" style="3" customWidth="1"/>
    <col min="3594" max="3842" width="9.453125" style="3"/>
    <col min="3843" max="3843" width="14" style="3" customWidth="1"/>
    <col min="3844" max="3849" width="10.453125" style="3" customWidth="1"/>
    <col min="3850" max="4098" width="9.453125" style="3"/>
    <col min="4099" max="4099" width="14" style="3" customWidth="1"/>
    <col min="4100" max="4105" width="10.453125" style="3" customWidth="1"/>
    <col min="4106" max="4354" width="9.453125" style="3"/>
    <col min="4355" max="4355" width="14" style="3" customWidth="1"/>
    <col min="4356" max="4361" width="10.453125" style="3" customWidth="1"/>
    <col min="4362" max="4610" width="9.453125" style="3"/>
    <col min="4611" max="4611" width="14" style="3" customWidth="1"/>
    <col min="4612" max="4617" width="10.453125" style="3" customWidth="1"/>
    <col min="4618" max="4866" width="9.453125" style="3"/>
    <col min="4867" max="4867" width="14" style="3" customWidth="1"/>
    <col min="4868" max="4873" width="10.453125" style="3" customWidth="1"/>
    <col min="4874" max="5122" width="9.453125" style="3"/>
    <col min="5123" max="5123" width="14" style="3" customWidth="1"/>
    <col min="5124" max="5129" width="10.453125" style="3" customWidth="1"/>
    <col min="5130" max="5378" width="9.453125" style="3"/>
    <col min="5379" max="5379" width="14" style="3" customWidth="1"/>
    <col min="5380" max="5385" width="10.453125" style="3" customWidth="1"/>
    <col min="5386" max="5634" width="9.453125" style="3"/>
    <col min="5635" max="5635" width="14" style="3" customWidth="1"/>
    <col min="5636" max="5641" width="10.453125" style="3" customWidth="1"/>
    <col min="5642" max="5890" width="9.453125" style="3"/>
    <col min="5891" max="5891" width="14" style="3" customWidth="1"/>
    <col min="5892" max="5897" width="10.453125" style="3" customWidth="1"/>
    <col min="5898" max="6146" width="9.453125" style="3"/>
    <col min="6147" max="6147" width="14" style="3" customWidth="1"/>
    <col min="6148" max="6153" width="10.453125" style="3" customWidth="1"/>
    <col min="6154" max="6402" width="9.453125" style="3"/>
    <col min="6403" max="6403" width="14" style="3" customWidth="1"/>
    <col min="6404" max="6409" width="10.453125" style="3" customWidth="1"/>
    <col min="6410" max="6658" width="9.453125" style="3"/>
    <col min="6659" max="6659" width="14" style="3" customWidth="1"/>
    <col min="6660" max="6665" width="10.453125" style="3" customWidth="1"/>
    <col min="6666" max="6914" width="9.453125" style="3"/>
    <col min="6915" max="6915" width="14" style="3" customWidth="1"/>
    <col min="6916" max="6921" width="10.453125" style="3" customWidth="1"/>
    <col min="6922" max="7170" width="9.453125" style="3"/>
    <col min="7171" max="7171" width="14" style="3" customWidth="1"/>
    <col min="7172" max="7177" width="10.453125" style="3" customWidth="1"/>
    <col min="7178" max="7426" width="9.453125" style="3"/>
    <col min="7427" max="7427" width="14" style="3" customWidth="1"/>
    <col min="7428" max="7433" width="10.453125" style="3" customWidth="1"/>
    <col min="7434" max="7682" width="9.453125" style="3"/>
    <col min="7683" max="7683" width="14" style="3" customWidth="1"/>
    <col min="7684" max="7689" width="10.453125" style="3" customWidth="1"/>
    <col min="7690" max="7938" width="9.453125" style="3"/>
    <col min="7939" max="7939" width="14" style="3" customWidth="1"/>
    <col min="7940" max="7945" width="10.453125" style="3" customWidth="1"/>
    <col min="7946" max="8194" width="9.453125" style="3"/>
    <col min="8195" max="8195" width="14" style="3" customWidth="1"/>
    <col min="8196" max="8201" width="10.453125" style="3" customWidth="1"/>
    <col min="8202" max="8450" width="9.453125" style="3"/>
    <col min="8451" max="8451" width="14" style="3" customWidth="1"/>
    <col min="8452" max="8457" width="10.453125" style="3" customWidth="1"/>
    <col min="8458" max="8706" width="9.453125" style="3"/>
    <col min="8707" max="8707" width="14" style="3" customWidth="1"/>
    <col min="8708" max="8713" width="10.453125" style="3" customWidth="1"/>
    <col min="8714" max="8962" width="9.453125" style="3"/>
    <col min="8963" max="8963" width="14" style="3" customWidth="1"/>
    <col min="8964" max="8969" width="10.453125" style="3" customWidth="1"/>
    <col min="8970" max="9218" width="9.453125" style="3"/>
    <col min="9219" max="9219" width="14" style="3" customWidth="1"/>
    <col min="9220" max="9225" width="10.453125" style="3" customWidth="1"/>
    <col min="9226" max="9474" width="9.453125" style="3"/>
    <col min="9475" max="9475" width="14" style="3" customWidth="1"/>
    <col min="9476" max="9481" width="10.453125" style="3" customWidth="1"/>
    <col min="9482" max="9730" width="9.453125" style="3"/>
    <col min="9731" max="9731" width="14" style="3" customWidth="1"/>
    <col min="9732" max="9737" width="10.453125" style="3" customWidth="1"/>
    <col min="9738" max="9986" width="9.453125" style="3"/>
    <col min="9987" max="9987" width="14" style="3" customWidth="1"/>
    <col min="9988" max="9993" width="10.453125" style="3" customWidth="1"/>
    <col min="9994" max="10242" width="9.453125" style="3"/>
    <col min="10243" max="10243" width="14" style="3" customWidth="1"/>
    <col min="10244" max="10249" width="10.453125" style="3" customWidth="1"/>
    <col min="10250" max="10498" width="9.453125" style="3"/>
    <col min="10499" max="10499" width="14" style="3" customWidth="1"/>
    <col min="10500" max="10505" width="10.453125" style="3" customWidth="1"/>
    <col min="10506" max="10754" width="9.453125" style="3"/>
    <col min="10755" max="10755" width="14" style="3" customWidth="1"/>
    <col min="10756" max="10761" width="10.453125" style="3" customWidth="1"/>
    <col min="10762" max="11010" width="9.453125" style="3"/>
    <col min="11011" max="11011" width="14" style="3" customWidth="1"/>
    <col min="11012" max="11017" width="10.453125" style="3" customWidth="1"/>
    <col min="11018" max="11266" width="9.453125" style="3"/>
    <col min="11267" max="11267" width="14" style="3" customWidth="1"/>
    <col min="11268" max="11273" width="10.453125" style="3" customWidth="1"/>
    <col min="11274" max="11522" width="9.453125" style="3"/>
    <col min="11523" max="11523" width="14" style="3" customWidth="1"/>
    <col min="11524" max="11529" width="10.453125" style="3" customWidth="1"/>
    <col min="11530" max="11778" width="9.453125" style="3"/>
    <col min="11779" max="11779" width="14" style="3" customWidth="1"/>
    <col min="11780" max="11785" width="10.453125" style="3" customWidth="1"/>
    <col min="11786" max="12034" width="9.453125" style="3"/>
    <col min="12035" max="12035" width="14" style="3" customWidth="1"/>
    <col min="12036" max="12041" width="10.453125" style="3" customWidth="1"/>
    <col min="12042" max="12290" width="9.453125" style="3"/>
    <col min="12291" max="12291" width="14" style="3" customWidth="1"/>
    <col min="12292" max="12297" width="10.453125" style="3" customWidth="1"/>
    <col min="12298" max="12546" width="9.453125" style="3"/>
    <col min="12547" max="12547" width="14" style="3" customWidth="1"/>
    <col min="12548" max="12553" width="10.453125" style="3" customWidth="1"/>
    <col min="12554" max="12802" width="9.453125" style="3"/>
    <col min="12803" max="12803" width="14" style="3" customWidth="1"/>
    <col min="12804" max="12809" width="10.453125" style="3" customWidth="1"/>
    <col min="12810" max="13058" width="9.453125" style="3"/>
    <col min="13059" max="13059" width="14" style="3" customWidth="1"/>
    <col min="13060" max="13065" width="10.453125" style="3" customWidth="1"/>
    <col min="13066" max="13314" width="9.453125" style="3"/>
    <col min="13315" max="13315" width="14" style="3" customWidth="1"/>
    <col min="13316" max="13321" width="10.453125" style="3" customWidth="1"/>
    <col min="13322" max="13570" width="9.453125" style="3"/>
    <col min="13571" max="13571" width="14" style="3" customWidth="1"/>
    <col min="13572" max="13577" width="10.453125" style="3" customWidth="1"/>
    <col min="13578" max="13826" width="9.453125" style="3"/>
    <col min="13827" max="13827" width="14" style="3" customWidth="1"/>
    <col min="13828" max="13833" width="10.453125" style="3" customWidth="1"/>
    <col min="13834" max="14082" width="9.453125" style="3"/>
    <col min="14083" max="14083" width="14" style="3" customWidth="1"/>
    <col min="14084" max="14089" width="10.453125" style="3" customWidth="1"/>
    <col min="14090" max="14338" width="9.453125" style="3"/>
    <col min="14339" max="14339" width="14" style="3" customWidth="1"/>
    <col min="14340" max="14345" width="10.453125" style="3" customWidth="1"/>
    <col min="14346" max="14594" width="9.453125" style="3"/>
    <col min="14595" max="14595" width="14" style="3" customWidth="1"/>
    <col min="14596" max="14601" width="10.453125" style="3" customWidth="1"/>
    <col min="14602" max="14850" width="9.453125" style="3"/>
    <col min="14851" max="14851" width="14" style="3" customWidth="1"/>
    <col min="14852" max="14857" width="10.453125" style="3" customWidth="1"/>
    <col min="14858" max="15106" width="9.453125" style="3"/>
    <col min="15107" max="15107" width="14" style="3" customWidth="1"/>
    <col min="15108" max="15113" width="10.453125" style="3" customWidth="1"/>
    <col min="15114" max="15362" width="9.453125" style="3"/>
    <col min="15363" max="15363" width="14" style="3" customWidth="1"/>
    <col min="15364" max="15369" width="10.453125" style="3" customWidth="1"/>
    <col min="15370" max="15618" width="9.453125" style="3"/>
    <col min="15619" max="15619" width="14" style="3" customWidth="1"/>
    <col min="15620" max="15625" width="10.453125" style="3" customWidth="1"/>
    <col min="15626" max="15874" width="9.453125" style="3"/>
    <col min="15875" max="15875" width="14" style="3" customWidth="1"/>
    <col min="15876" max="15881" width="10.453125" style="3" customWidth="1"/>
    <col min="15882" max="16130" width="9.453125" style="3"/>
    <col min="16131" max="16131" width="14" style="3" customWidth="1"/>
    <col min="16132" max="16137" width="10.453125" style="3" customWidth="1"/>
    <col min="16138" max="16384" width="9.453125" style="3"/>
  </cols>
  <sheetData>
    <row r="1" spans="1:21" ht="15.5" x14ac:dyDescent="0.35">
      <c r="A1" s="84" t="str">
        <f>+'Cover Page'!$B$29</f>
        <v>Annual Performance Report 2022</v>
      </c>
      <c r="B1" s="84"/>
      <c r="C1" s="84"/>
      <c r="D1" s="84"/>
      <c r="E1" s="84" t="str">
        <f>+'Cover Page'!$B$33</f>
        <v>Ferrybridge 2</v>
      </c>
    </row>
    <row r="3" spans="1:21" ht="14.5" x14ac:dyDescent="0.35">
      <c r="A3" s="56" t="s">
        <v>485</v>
      </c>
      <c r="E3" s="71" t="s">
        <v>437</v>
      </c>
      <c r="H3" s="75" t="s">
        <v>486</v>
      </c>
      <c r="J3" s="9" t="str">
        <f>+A3</f>
        <v>Monitoring of Carbon Monoxide (10-minute avg)</v>
      </c>
      <c r="L3" s="9"/>
      <c r="O3" s="9" t="s">
        <v>439</v>
      </c>
      <c r="Q3" s="72" t="s">
        <v>3</v>
      </c>
      <c r="S3" s="74" t="s">
        <v>3</v>
      </c>
      <c r="T3" s="69"/>
      <c r="U3" s="69"/>
    </row>
    <row r="4" spans="1:21" ht="14.15" customHeight="1" x14ac:dyDescent="0.3">
      <c r="S4" s="382" t="s">
        <v>487</v>
      </c>
      <c r="T4" s="382"/>
      <c r="U4" s="382"/>
    </row>
    <row r="5" spans="1:21" ht="16" x14ac:dyDescent="0.3">
      <c r="A5" s="64" t="s">
        <v>441</v>
      </c>
      <c r="B5" s="410" t="s">
        <v>488</v>
      </c>
      <c r="C5" s="410"/>
      <c r="D5" s="410"/>
      <c r="E5" s="410"/>
      <c r="F5" s="410" t="s">
        <v>443</v>
      </c>
      <c r="G5" s="410"/>
      <c r="H5" s="410"/>
      <c r="K5" s="411"/>
      <c r="L5" s="411"/>
      <c r="M5" s="411"/>
      <c r="N5" s="411"/>
      <c r="O5" s="411"/>
      <c r="P5" s="411"/>
      <c r="Q5" s="411"/>
      <c r="S5" s="382"/>
      <c r="T5" s="382"/>
      <c r="U5" s="382"/>
    </row>
    <row r="6" spans="1:21" s="54" customFormat="1" ht="37.5" customHeight="1" x14ac:dyDescent="0.35">
      <c r="A6" s="61">
        <f>+'Cover Page'!C39</f>
        <v>2022</v>
      </c>
      <c r="B6" s="51" t="s">
        <v>489</v>
      </c>
      <c r="C6" s="51" t="s">
        <v>490</v>
      </c>
      <c r="D6" s="51" t="s">
        <v>491</v>
      </c>
      <c r="E6" s="51" t="s">
        <v>492</v>
      </c>
      <c r="F6" s="51" t="s">
        <v>493</v>
      </c>
      <c r="G6" s="51" t="s">
        <v>448</v>
      </c>
      <c r="H6" s="51" t="s">
        <v>449</v>
      </c>
      <c r="I6" s="55"/>
      <c r="K6" s="57">
        <f>+A6</f>
        <v>2022</v>
      </c>
      <c r="L6" s="57" t="s">
        <v>450</v>
      </c>
      <c r="M6" s="51" t="s">
        <v>490</v>
      </c>
      <c r="N6" s="51" t="s">
        <v>491</v>
      </c>
      <c r="O6" s="51" t="s">
        <v>492</v>
      </c>
      <c r="P6" s="63" t="s">
        <v>448</v>
      </c>
      <c r="Q6" s="63" t="s">
        <v>452</v>
      </c>
      <c r="S6" s="382"/>
      <c r="T6" s="382"/>
      <c r="U6" s="382"/>
    </row>
    <row r="7" spans="1:21" x14ac:dyDescent="0.3">
      <c r="A7" s="62" t="s">
        <v>453</v>
      </c>
      <c r="B7" s="65">
        <v>150</v>
      </c>
      <c r="C7" s="60">
        <f>MAX(M7,M22)</f>
        <v>9</v>
      </c>
      <c r="D7" s="60">
        <f>AVERAGE(N7,N22)</f>
        <v>2.5</v>
      </c>
      <c r="E7" s="60">
        <f>MAX(O7,O22)</f>
        <v>126</v>
      </c>
      <c r="F7" s="65">
        <v>50</v>
      </c>
      <c r="G7" s="60">
        <f>AVERAGE(P7,P22)</f>
        <v>2.2599999999999998</v>
      </c>
      <c r="H7" s="60">
        <f>MAX(Q7,Q22)</f>
        <v>4</v>
      </c>
      <c r="K7" s="396" t="s">
        <v>221</v>
      </c>
      <c r="L7" s="62" t="s">
        <v>453</v>
      </c>
      <c r="M7" s="60">
        <v>7</v>
      </c>
      <c r="N7" s="60">
        <v>2</v>
      </c>
      <c r="O7" s="60">
        <v>126</v>
      </c>
      <c r="P7" s="60">
        <v>1.64</v>
      </c>
      <c r="Q7" s="60">
        <v>3</v>
      </c>
      <c r="S7" s="382"/>
      <c r="T7" s="382"/>
      <c r="U7" s="382"/>
    </row>
    <row r="8" spans="1:21" x14ac:dyDescent="0.3">
      <c r="A8" s="62" t="s">
        <v>454</v>
      </c>
      <c r="B8" s="59">
        <f>+B7</f>
        <v>150</v>
      </c>
      <c r="C8" s="60">
        <f>MAX(M8,M23)</f>
        <v>9</v>
      </c>
      <c r="D8" s="60">
        <f t="shared" ref="D8:D18" si="0">AVERAGE(N8,N23)</f>
        <v>0</v>
      </c>
      <c r="E8" s="60">
        <f>MAX(O8,O23)</f>
        <v>450</v>
      </c>
      <c r="F8" s="59">
        <f>+F7</f>
        <v>50</v>
      </c>
      <c r="G8" s="60">
        <f t="shared" ref="G8:G18" si="1">AVERAGE(P8,P23)</f>
        <v>2.9249999999999998</v>
      </c>
      <c r="H8" s="60">
        <f>MAX(Q8,Q23)</f>
        <v>7</v>
      </c>
      <c r="K8" s="396"/>
      <c r="L8" s="62" t="s">
        <v>454</v>
      </c>
      <c r="M8" s="60">
        <v>8</v>
      </c>
      <c r="N8" s="60">
        <v>0</v>
      </c>
      <c r="O8" s="60">
        <v>450</v>
      </c>
      <c r="P8" s="60">
        <v>1.75</v>
      </c>
      <c r="Q8" s="60">
        <v>4</v>
      </c>
      <c r="S8" s="382"/>
      <c r="T8" s="382"/>
      <c r="U8" s="382"/>
    </row>
    <row r="9" spans="1:21" x14ac:dyDescent="0.3">
      <c r="A9" s="62" t="s">
        <v>455</v>
      </c>
      <c r="B9" s="59">
        <f t="shared" ref="B9:B18" si="2">+B8</f>
        <v>150</v>
      </c>
      <c r="C9" s="60">
        <f t="shared" ref="C9:C18" si="3">MAX(M9,M24)</f>
        <v>10</v>
      </c>
      <c r="D9" s="60">
        <f t="shared" si="0"/>
        <v>2.5</v>
      </c>
      <c r="E9" s="60">
        <f t="shared" ref="E9:E18" si="4">MAX(O9,O24)</f>
        <v>219</v>
      </c>
      <c r="F9" s="59">
        <f t="shared" ref="F9:F18" si="5">+F8</f>
        <v>50</v>
      </c>
      <c r="G9" s="60">
        <f t="shared" si="1"/>
        <v>1.19</v>
      </c>
      <c r="H9" s="60">
        <f t="shared" ref="H9:H18" si="6">MAX(Q9,Q24)</f>
        <v>5</v>
      </c>
      <c r="K9" s="396"/>
      <c r="L9" s="62" t="s">
        <v>455</v>
      </c>
      <c r="M9" s="60">
        <v>6</v>
      </c>
      <c r="N9" s="60">
        <v>2</v>
      </c>
      <c r="O9" s="60">
        <v>191</v>
      </c>
      <c r="P9" s="60">
        <v>1.4</v>
      </c>
      <c r="Q9" s="60">
        <v>4</v>
      </c>
      <c r="S9" s="73" t="s">
        <v>494</v>
      </c>
    </row>
    <row r="10" spans="1:21" x14ac:dyDescent="0.3">
      <c r="A10" s="62" t="s">
        <v>457</v>
      </c>
      <c r="B10" s="59">
        <f t="shared" si="2"/>
        <v>150</v>
      </c>
      <c r="C10" s="60">
        <f t="shared" si="3"/>
        <v>9</v>
      </c>
      <c r="D10" s="60">
        <f t="shared" si="0"/>
        <v>3</v>
      </c>
      <c r="E10" s="60">
        <f t="shared" si="4"/>
        <v>485</v>
      </c>
      <c r="F10" s="59">
        <f t="shared" si="5"/>
        <v>50</v>
      </c>
      <c r="G10" s="60">
        <f t="shared" si="1"/>
        <v>3.0949999999999998</v>
      </c>
      <c r="H10" s="60">
        <f t="shared" si="6"/>
        <v>7</v>
      </c>
      <c r="K10" s="396"/>
      <c r="L10" s="62" t="s">
        <v>457</v>
      </c>
      <c r="M10" s="60">
        <v>9</v>
      </c>
      <c r="N10" s="60">
        <v>3</v>
      </c>
      <c r="O10" s="60">
        <v>201</v>
      </c>
      <c r="P10" s="60">
        <v>2.94</v>
      </c>
      <c r="Q10" s="60">
        <v>6</v>
      </c>
      <c r="S10" s="409" t="s">
        <v>495</v>
      </c>
      <c r="T10" s="409"/>
      <c r="U10" s="409"/>
    </row>
    <row r="11" spans="1:21" x14ac:dyDescent="0.3">
      <c r="A11" s="62" t="s">
        <v>459</v>
      </c>
      <c r="B11" s="59">
        <f t="shared" si="2"/>
        <v>150</v>
      </c>
      <c r="C11" s="60">
        <f t="shared" si="3"/>
        <v>15</v>
      </c>
      <c r="D11" s="60">
        <f t="shared" si="0"/>
        <v>2.5</v>
      </c>
      <c r="E11" s="60">
        <f t="shared" si="4"/>
        <v>347</v>
      </c>
      <c r="F11" s="59">
        <f t="shared" si="5"/>
        <v>50</v>
      </c>
      <c r="G11" s="60">
        <f t="shared" si="1"/>
        <v>2.7150000000000003</v>
      </c>
      <c r="H11" s="60">
        <f t="shared" si="6"/>
        <v>7</v>
      </c>
      <c r="K11" s="396"/>
      <c r="L11" s="62" t="s">
        <v>459</v>
      </c>
      <c r="M11" s="60">
        <v>6</v>
      </c>
      <c r="N11" s="60">
        <v>1</v>
      </c>
      <c r="O11" s="60">
        <v>347</v>
      </c>
      <c r="P11" s="60">
        <v>1.2</v>
      </c>
      <c r="Q11" s="60">
        <v>4</v>
      </c>
      <c r="S11" s="409"/>
      <c r="T11" s="409"/>
      <c r="U11" s="409"/>
    </row>
    <row r="12" spans="1:21" x14ac:dyDescent="0.3">
      <c r="A12" s="62" t="s">
        <v>460</v>
      </c>
      <c r="B12" s="59">
        <f t="shared" si="2"/>
        <v>150</v>
      </c>
      <c r="C12" s="60">
        <f t="shared" si="3"/>
        <v>7</v>
      </c>
      <c r="D12" s="60">
        <f t="shared" si="0"/>
        <v>2</v>
      </c>
      <c r="E12" s="60">
        <f t="shared" si="4"/>
        <v>675</v>
      </c>
      <c r="F12" s="59">
        <f t="shared" si="5"/>
        <v>50</v>
      </c>
      <c r="G12" s="60">
        <f t="shared" si="1"/>
        <v>2.21</v>
      </c>
      <c r="H12" s="60">
        <f t="shared" si="6"/>
        <v>5</v>
      </c>
      <c r="K12" s="396"/>
      <c r="L12" s="62" t="s">
        <v>460</v>
      </c>
      <c r="M12" s="60">
        <v>3</v>
      </c>
      <c r="N12" s="60">
        <v>1</v>
      </c>
      <c r="O12" s="60">
        <v>675</v>
      </c>
      <c r="P12" s="60">
        <v>0.91</v>
      </c>
      <c r="Q12" s="60">
        <v>5</v>
      </c>
      <c r="S12" s="409"/>
      <c r="T12" s="409"/>
      <c r="U12" s="409"/>
    </row>
    <row r="13" spans="1:21" x14ac:dyDescent="0.3">
      <c r="A13" s="62" t="s">
        <v>461</v>
      </c>
      <c r="B13" s="59">
        <f t="shared" si="2"/>
        <v>150</v>
      </c>
      <c r="C13" s="60">
        <f t="shared" si="3"/>
        <v>7</v>
      </c>
      <c r="D13" s="60">
        <f t="shared" si="0"/>
        <v>2</v>
      </c>
      <c r="E13" s="60">
        <f t="shared" si="4"/>
        <v>342</v>
      </c>
      <c r="F13" s="59">
        <f t="shared" si="5"/>
        <v>50</v>
      </c>
      <c r="G13" s="60">
        <f t="shared" si="1"/>
        <v>1.81</v>
      </c>
      <c r="H13" s="60">
        <f t="shared" si="6"/>
        <v>4</v>
      </c>
      <c r="K13" s="396"/>
      <c r="L13" s="62" t="s">
        <v>461</v>
      </c>
      <c r="M13" s="60">
        <v>3</v>
      </c>
      <c r="N13" s="60">
        <v>1</v>
      </c>
      <c r="O13" s="60">
        <v>342</v>
      </c>
      <c r="P13" s="60">
        <v>0.65</v>
      </c>
      <c r="Q13" s="60">
        <v>3</v>
      </c>
      <c r="S13" s="409" t="s">
        <v>496</v>
      </c>
      <c r="T13" s="409"/>
      <c r="U13" s="409"/>
    </row>
    <row r="14" spans="1:21" x14ac:dyDescent="0.3">
      <c r="A14" s="62" t="s">
        <v>463</v>
      </c>
      <c r="B14" s="59">
        <f t="shared" si="2"/>
        <v>150</v>
      </c>
      <c r="C14" s="60">
        <f t="shared" si="3"/>
        <v>8</v>
      </c>
      <c r="D14" s="60">
        <f t="shared" si="0"/>
        <v>2</v>
      </c>
      <c r="E14" s="60">
        <f t="shared" si="4"/>
        <v>252</v>
      </c>
      <c r="F14" s="59">
        <f t="shared" si="5"/>
        <v>50</v>
      </c>
      <c r="G14" s="60">
        <f t="shared" si="1"/>
        <v>2.11</v>
      </c>
      <c r="H14" s="60">
        <f t="shared" si="6"/>
        <v>5</v>
      </c>
      <c r="K14" s="396"/>
      <c r="L14" s="62" t="s">
        <v>463</v>
      </c>
      <c r="M14" s="60">
        <v>8</v>
      </c>
      <c r="N14" s="60">
        <v>1</v>
      </c>
      <c r="O14" s="60">
        <v>162</v>
      </c>
      <c r="P14" s="60">
        <v>1.17</v>
      </c>
      <c r="Q14" s="60">
        <v>4</v>
      </c>
      <c r="S14" s="409"/>
      <c r="T14" s="409"/>
      <c r="U14" s="409"/>
    </row>
    <row r="15" spans="1:21" x14ac:dyDescent="0.3">
      <c r="A15" s="62" t="s">
        <v>464</v>
      </c>
      <c r="B15" s="59">
        <f t="shared" si="2"/>
        <v>150</v>
      </c>
      <c r="C15" s="60">
        <f t="shared" si="3"/>
        <v>6</v>
      </c>
      <c r="D15" s="60">
        <f t="shared" si="0"/>
        <v>1.5</v>
      </c>
      <c r="E15" s="60">
        <f t="shared" si="4"/>
        <v>291</v>
      </c>
      <c r="F15" s="59">
        <f t="shared" si="5"/>
        <v>50</v>
      </c>
      <c r="G15" s="60">
        <f t="shared" si="1"/>
        <v>1.8599999999999999</v>
      </c>
      <c r="H15" s="60">
        <f t="shared" si="6"/>
        <v>5</v>
      </c>
      <c r="K15" s="396"/>
      <c r="L15" s="62" t="s">
        <v>464</v>
      </c>
      <c r="M15" s="60">
        <v>6</v>
      </c>
      <c r="N15" s="60">
        <v>1</v>
      </c>
      <c r="O15" s="60">
        <v>161</v>
      </c>
      <c r="P15" s="60">
        <v>1.44</v>
      </c>
      <c r="Q15" s="60">
        <v>3</v>
      </c>
      <c r="S15" s="409"/>
      <c r="T15" s="409"/>
      <c r="U15" s="409"/>
    </row>
    <row r="16" spans="1:21" x14ac:dyDescent="0.3">
      <c r="A16" s="62" t="s">
        <v>465</v>
      </c>
      <c r="B16" s="59">
        <f t="shared" si="2"/>
        <v>150</v>
      </c>
      <c r="C16" s="60">
        <f t="shared" si="3"/>
        <v>10</v>
      </c>
      <c r="D16" s="60">
        <f t="shared" si="0"/>
        <v>2</v>
      </c>
      <c r="E16" s="60">
        <f t="shared" si="4"/>
        <v>457</v>
      </c>
      <c r="F16" s="59">
        <f t="shared" si="5"/>
        <v>50</v>
      </c>
      <c r="G16" s="60">
        <f t="shared" si="1"/>
        <v>2.02</v>
      </c>
      <c r="H16" s="60">
        <f t="shared" si="6"/>
        <v>5</v>
      </c>
      <c r="K16" s="396"/>
      <c r="L16" s="62" t="s">
        <v>465</v>
      </c>
      <c r="M16" s="60">
        <v>7</v>
      </c>
      <c r="N16" s="60">
        <v>1</v>
      </c>
      <c r="O16" s="60">
        <v>115</v>
      </c>
      <c r="P16" s="60">
        <v>1.46</v>
      </c>
      <c r="Q16" s="60">
        <v>3</v>
      </c>
      <c r="S16" s="409"/>
      <c r="T16" s="409"/>
      <c r="U16" s="409"/>
    </row>
    <row r="17" spans="1:17" x14ac:dyDescent="0.3">
      <c r="A17" s="62" t="s">
        <v>466</v>
      </c>
      <c r="B17" s="59">
        <f t="shared" si="2"/>
        <v>150</v>
      </c>
      <c r="C17" s="60">
        <f t="shared" si="3"/>
        <v>16</v>
      </c>
      <c r="D17" s="60">
        <f t="shared" si="0"/>
        <v>3</v>
      </c>
      <c r="E17" s="60">
        <f t="shared" si="4"/>
        <v>223</v>
      </c>
      <c r="F17" s="59">
        <f t="shared" si="5"/>
        <v>50</v>
      </c>
      <c r="G17" s="60">
        <f t="shared" si="1"/>
        <v>2.8250000000000002</v>
      </c>
      <c r="H17" s="60">
        <f t="shared" si="6"/>
        <v>5</v>
      </c>
      <c r="K17" s="396"/>
      <c r="L17" s="62" t="s">
        <v>466</v>
      </c>
      <c r="M17" s="60">
        <v>13</v>
      </c>
      <c r="N17" s="60">
        <v>3</v>
      </c>
      <c r="O17" s="60">
        <v>223</v>
      </c>
      <c r="P17" s="60">
        <v>2.8</v>
      </c>
      <c r="Q17" s="60">
        <v>4</v>
      </c>
    </row>
    <row r="18" spans="1:17" x14ac:dyDescent="0.3">
      <c r="A18" s="62" t="s">
        <v>467</v>
      </c>
      <c r="B18" s="59">
        <f t="shared" si="2"/>
        <v>150</v>
      </c>
      <c r="C18" s="60">
        <f t="shared" si="3"/>
        <v>14</v>
      </c>
      <c r="D18" s="60">
        <f t="shared" si="0"/>
        <v>3.5</v>
      </c>
      <c r="E18" s="60">
        <f t="shared" si="4"/>
        <v>342</v>
      </c>
      <c r="F18" s="59">
        <f t="shared" si="5"/>
        <v>50</v>
      </c>
      <c r="G18" s="60">
        <f t="shared" si="1"/>
        <v>3.1349999999999998</v>
      </c>
      <c r="H18" s="60">
        <f t="shared" si="6"/>
        <v>6</v>
      </c>
      <c r="K18" s="396"/>
      <c r="L18" s="62" t="s">
        <v>467</v>
      </c>
      <c r="M18" s="60">
        <v>14</v>
      </c>
      <c r="N18" s="60">
        <v>4</v>
      </c>
      <c r="O18" s="60">
        <v>181</v>
      </c>
      <c r="P18" s="60">
        <v>3.51</v>
      </c>
      <c r="Q18" s="60">
        <v>6</v>
      </c>
    </row>
    <row r="19" spans="1:17" x14ac:dyDescent="0.3">
      <c r="K19" s="396"/>
      <c r="L19" s="58" t="s">
        <v>468</v>
      </c>
      <c r="M19" s="106">
        <f>MAX(M7:M18)</f>
        <v>14</v>
      </c>
      <c r="N19" s="106">
        <f>AVERAGE(N7:N18)</f>
        <v>1.6666666666666667</v>
      </c>
      <c r="O19" s="106">
        <f>MAX(O7:O18)</f>
        <v>675</v>
      </c>
      <c r="P19" s="106">
        <f>AVERAGE(P7:P18)</f>
        <v>1.7391666666666665</v>
      </c>
      <c r="Q19" s="106">
        <f>MAX(Q7:Q18)</f>
        <v>6</v>
      </c>
    </row>
    <row r="21" spans="1:17" ht="28" x14ac:dyDescent="0.3">
      <c r="K21" s="57">
        <f>+A6</f>
        <v>2022</v>
      </c>
      <c r="L21" s="57" t="s">
        <v>450</v>
      </c>
      <c r="M21" s="51" t="s">
        <v>490</v>
      </c>
      <c r="N21" s="51" t="s">
        <v>491</v>
      </c>
      <c r="O21" s="51" t="s">
        <v>492</v>
      </c>
      <c r="P21" s="63" t="s">
        <v>448</v>
      </c>
      <c r="Q21" s="63" t="s">
        <v>452</v>
      </c>
    </row>
    <row r="22" spans="1:17" x14ac:dyDescent="0.3">
      <c r="K22" s="396" t="s">
        <v>222</v>
      </c>
      <c r="L22" s="62" t="s">
        <v>453</v>
      </c>
      <c r="M22" s="60">
        <v>9</v>
      </c>
      <c r="N22" s="60">
        <v>3</v>
      </c>
      <c r="O22" s="60">
        <v>108</v>
      </c>
      <c r="P22" s="60">
        <v>2.88</v>
      </c>
      <c r="Q22" s="60">
        <v>4</v>
      </c>
    </row>
    <row r="23" spans="1:17" x14ac:dyDescent="0.3">
      <c r="K23" s="396"/>
      <c r="L23" s="62" t="s">
        <v>454</v>
      </c>
      <c r="M23" s="60">
        <v>9</v>
      </c>
      <c r="N23" s="60">
        <v>0</v>
      </c>
      <c r="O23" s="60">
        <v>108</v>
      </c>
      <c r="P23" s="60">
        <v>4.0999999999999996</v>
      </c>
      <c r="Q23" s="60">
        <v>7</v>
      </c>
    </row>
    <row r="24" spans="1:17" x14ac:dyDescent="0.3">
      <c r="K24" s="396"/>
      <c r="L24" s="62" t="s">
        <v>455</v>
      </c>
      <c r="M24" s="60">
        <v>10</v>
      </c>
      <c r="N24" s="60">
        <v>3</v>
      </c>
      <c r="O24" s="60">
        <v>219</v>
      </c>
      <c r="P24" s="60">
        <v>0.98</v>
      </c>
      <c r="Q24" s="60">
        <v>5</v>
      </c>
    </row>
    <row r="25" spans="1:17" x14ac:dyDescent="0.3">
      <c r="K25" s="396"/>
      <c r="L25" s="62" t="s">
        <v>457</v>
      </c>
      <c r="M25" s="60">
        <v>9</v>
      </c>
      <c r="N25" s="60">
        <v>3</v>
      </c>
      <c r="O25" s="60">
        <v>485</v>
      </c>
      <c r="P25" s="60">
        <v>3.25</v>
      </c>
      <c r="Q25" s="60">
        <v>7</v>
      </c>
    </row>
    <row r="26" spans="1:17" x14ac:dyDescent="0.3">
      <c r="K26" s="396"/>
      <c r="L26" s="62" t="s">
        <v>459</v>
      </c>
      <c r="M26" s="60">
        <v>15</v>
      </c>
      <c r="N26" s="60">
        <v>4</v>
      </c>
      <c r="O26" s="60">
        <v>74</v>
      </c>
      <c r="P26" s="60">
        <v>4.2300000000000004</v>
      </c>
      <c r="Q26" s="60">
        <v>7</v>
      </c>
    </row>
    <row r="27" spans="1:17" x14ac:dyDescent="0.3">
      <c r="K27" s="396"/>
      <c r="L27" s="62" t="s">
        <v>460</v>
      </c>
      <c r="M27" s="60">
        <v>7</v>
      </c>
      <c r="N27" s="60">
        <v>3</v>
      </c>
      <c r="O27" s="60">
        <v>133</v>
      </c>
      <c r="P27" s="60">
        <v>3.51</v>
      </c>
      <c r="Q27" s="60">
        <v>5</v>
      </c>
    </row>
    <row r="28" spans="1:17" x14ac:dyDescent="0.3">
      <c r="K28" s="396"/>
      <c r="L28" s="62" t="s">
        <v>461</v>
      </c>
      <c r="M28" s="60">
        <v>7</v>
      </c>
      <c r="N28" s="60">
        <v>3</v>
      </c>
      <c r="O28" s="60">
        <v>50</v>
      </c>
      <c r="P28" s="60">
        <v>2.97</v>
      </c>
      <c r="Q28" s="60">
        <v>4</v>
      </c>
    </row>
    <row r="29" spans="1:17" x14ac:dyDescent="0.3">
      <c r="K29" s="396"/>
      <c r="L29" s="62" t="s">
        <v>463</v>
      </c>
      <c r="M29" s="60">
        <v>7</v>
      </c>
      <c r="N29" s="60">
        <v>3</v>
      </c>
      <c r="O29" s="60">
        <v>252</v>
      </c>
      <c r="P29" s="60">
        <v>3.05</v>
      </c>
      <c r="Q29" s="60">
        <v>5</v>
      </c>
    </row>
    <row r="30" spans="1:17" x14ac:dyDescent="0.3">
      <c r="K30" s="396"/>
      <c r="L30" s="62" t="s">
        <v>464</v>
      </c>
      <c r="M30" s="60">
        <v>6</v>
      </c>
      <c r="N30" s="60">
        <v>2</v>
      </c>
      <c r="O30" s="60">
        <v>291</v>
      </c>
      <c r="P30" s="60">
        <v>2.2799999999999998</v>
      </c>
      <c r="Q30" s="60">
        <v>5</v>
      </c>
    </row>
    <row r="31" spans="1:17" x14ac:dyDescent="0.3">
      <c r="K31" s="396"/>
      <c r="L31" s="62" t="s">
        <v>465</v>
      </c>
      <c r="M31" s="60">
        <v>10</v>
      </c>
      <c r="N31" s="60">
        <v>3</v>
      </c>
      <c r="O31" s="60">
        <v>457</v>
      </c>
      <c r="P31" s="60">
        <v>2.58</v>
      </c>
      <c r="Q31" s="60">
        <v>5</v>
      </c>
    </row>
    <row r="32" spans="1:17" x14ac:dyDescent="0.3">
      <c r="K32" s="396"/>
      <c r="L32" s="62" t="s">
        <v>466</v>
      </c>
      <c r="M32" s="60">
        <v>16</v>
      </c>
      <c r="N32" s="60">
        <v>3</v>
      </c>
      <c r="O32" s="60">
        <v>138</v>
      </c>
      <c r="P32" s="60">
        <v>2.85</v>
      </c>
      <c r="Q32" s="60">
        <v>5</v>
      </c>
    </row>
    <row r="33" spans="1:17" x14ac:dyDescent="0.3">
      <c r="K33" s="396"/>
      <c r="L33" s="62" t="s">
        <v>467</v>
      </c>
      <c r="M33" s="60">
        <v>7</v>
      </c>
      <c r="N33" s="60">
        <v>3</v>
      </c>
      <c r="O33" s="60">
        <v>342</v>
      </c>
      <c r="P33" s="60">
        <v>2.76</v>
      </c>
      <c r="Q33" s="60">
        <v>5</v>
      </c>
    </row>
    <row r="34" spans="1:17" x14ac:dyDescent="0.3">
      <c r="K34" s="396"/>
      <c r="L34" s="58" t="s">
        <v>468</v>
      </c>
      <c r="M34" s="106">
        <f>MAX(M22:M33)</f>
        <v>16</v>
      </c>
      <c r="N34" s="106">
        <f>AVERAGE(N22:N33)</f>
        <v>2.75</v>
      </c>
      <c r="O34" s="106">
        <f>MAX(O22:O33)</f>
        <v>485</v>
      </c>
      <c r="P34" s="106">
        <f>AVERAGE(P22:P33)</f>
        <v>2.9533333333333331</v>
      </c>
      <c r="Q34" s="106">
        <f>MAX(Q22:Q33)</f>
        <v>7</v>
      </c>
    </row>
    <row r="36" spans="1:17" x14ac:dyDescent="0.3">
      <c r="K36" s="88"/>
      <c r="L36" s="88"/>
      <c r="M36" s="109"/>
      <c r="N36" s="109"/>
      <c r="O36" s="109"/>
      <c r="P36" s="109"/>
      <c r="Q36" s="109"/>
    </row>
    <row r="37" spans="1:17" x14ac:dyDescent="0.3">
      <c r="K37" s="54"/>
      <c r="L37" s="87"/>
      <c r="M37" s="35"/>
      <c r="N37" s="35"/>
      <c r="O37" s="35"/>
      <c r="P37" s="35"/>
      <c r="Q37" s="35"/>
    </row>
    <row r="38" spans="1:17" x14ac:dyDescent="0.3">
      <c r="K38" s="54"/>
      <c r="L38" s="87"/>
      <c r="M38" s="35"/>
      <c r="N38" s="35"/>
      <c r="O38" s="35"/>
      <c r="P38" s="35"/>
      <c r="Q38" s="35"/>
    </row>
    <row r="39" spans="1:17" x14ac:dyDescent="0.3">
      <c r="K39" s="54"/>
      <c r="L39" s="87"/>
      <c r="M39" s="35"/>
      <c r="N39" s="35"/>
      <c r="O39" s="35"/>
      <c r="P39" s="35"/>
      <c r="Q39" s="35"/>
    </row>
    <row r="40" spans="1:17" x14ac:dyDescent="0.3">
      <c r="K40" s="54"/>
      <c r="L40" s="87"/>
      <c r="M40" s="35"/>
      <c r="N40" s="35"/>
      <c r="O40" s="35"/>
      <c r="P40" s="35"/>
      <c r="Q40" s="35"/>
    </row>
    <row r="41" spans="1:17" x14ac:dyDescent="0.3">
      <c r="K41" s="54"/>
      <c r="L41" s="87"/>
      <c r="M41" s="35"/>
      <c r="N41" s="35"/>
      <c r="O41" s="35"/>
      <c r="P41" s="35"/>
      <c r="Q41" s="35"/>
    </row>
    <row r="42" spans="1:17" x14ac:dyDescent="0.3">
      <c r="K42" s="54"/>
      <c r="L42" s="87"/>
      <c r="M42" s="35"/>
      <c r="N42" s="35"/>
      <c r="O42" s="35"/>
      <c r="P42" s="35"/>
      <c r="Q42" s="35"/>
    </row>
    <row r="43" spans="1:17" x14ac:dyDescent="0.3">
      <c r="K43" s="54"/>
      <c r="L43" s="87"/>
      <c r="M43" s="35"/>
      <c r="N43" s="35"/>
      <c r="O43" s="35"/>
      <c r="P43" s="35"/>
      <c r="Q43" s="35"/>
    </row>
    <row r="44" spans="1:17" x14ac:dyDescent="0.3">
      <c r="K44" s="54"/>
      <c r="L44" s="87"/>
      <c r="M44" s="35"/>
      <c r="N44" s="35"/>
      <c r="O44" s="35"/>
      <c r="P44" s="35"/>
      <c r="Q44" s="35"/>
    </row>
    <row r="45" spans="1:17" x14ac:dyDescent="0.3">
      <c r="K45" s="54"/>
      <c r="L45" s="87"/>
      <c r="M45" s="35"/>
      <c r="N45" s="35"/>
      <c r="O45" s="35"/>
      <c r="P45" s="35"/>
      <c r="Q45" s="35"/>
    </row>
    <row r="46" spans="1:17" x14ac:dyDescent="0.3">
      <c r="K46" s="54"/>
      <c r="L46" s="87"/>
      <c r="M46" s="35"/>
      <c r="N46" s="35"/>
      <c r="O46" s="35"/>
      <c r="P46" s="35"/>
      <c r="Q46" s="35"/>
    </row>
    <row r="47" spans="1:17" x14ac:dyDescent="0.3">
      <c r="K47" s="54"/>
      <c r="L47" s="87"/>
      <c r="M47" s="35"/>
      <c r="N47" s="35"/>
      <c r="O47" s="35"/>
      <c r="P47" s="35"/>
      <c r="Q47" s="35"/>
    </row>
    <row r="48" spans="1:17" x14ac:dyDescent="0.3">
      <c r="A48" s="397" t="s">
        <v>354</v>
      </c>
      <c r="B48" s="398"/>
      <c r="C48" s="398"/>
      <c r="D48" s="398"/>
      <c r="E48" s="398"/>
      <c r="F48" s="398"/>
      <c r="G48" s="398"/>
      <c r="H48" s="399"/>
      <c r="K48" s="54"/>
      <c r="L48" s="87"/>
      <c r="M48" s="35"/>
      <c r="N48" s="35"/>
      <c r="O48" s="35"/>
      <c r="P48" s="35"/>
      <c r="Q48" s="35"/>
    </row>
    <row r="49" spans="1:17" x14ac:dyDescent="0.3">
      <c r="A49" s="412" t="s">
        <v>497</v>
      </c>
      <c r="B49" s="413"/>
      <c r="C49" s="413"/>
      <c r="D49" s="413"/>
      <c r="E49" s="413"/>
      <c r="F49" s="413"/>
      <c r="G49" s="413"/>
      <c r="H49" s="414"/>
      <c r="K49" s="54"/>
    </row>
    <row r="50" spans="1:17" x14ac:dyDescent="0.3">
      <c r="A50" s="415"/>
      <c r="B50" s="416"/>
      <c r="C50" s="416"/>
      <c r="D50" s="416"/>
      <c r="E50" s="416"/>
      <c r="F50" s="416"/>
      <c r="G50" s="416"/>
      <c r="H50" s="417"/>
    </row>
    <row r="51" spans="1:17" x14ac:dyDescent="0.3">
      <c r="A51" s="415"/>
      <c r="B51" s="416"/>
      <c r="C51" s="416"/>
      <c r="D51" s="416"/>
      <c r="E51" s="416"/>
      <c r="F51" s="416"/>
      <c r="G51" s="416"/>
      <c r="H51" s="417"/>
      <c r="K51" s="88"/>
      <c r="L51" s="88"/>
      <c r="M51" s="109"/>
      <c r="N51" s="109"/>
      <c r="O51" s="109"/>
      <c r="P51" s="109"/>
      <c r="Q51" s="109"/>
    </row>
    <row r="52" spans="1:17" x14ac:dyDescent="0.3">
      <c r="A52" s="418"/>
      <c r="B52" s="419"/>
      <c r="C52" s="419"/>
      <c r="D52" s="419"/>
      <c r="E52" s="419"/>
      <c r="F52" s="419"/>
      <c r="G52" s="419"/>
      <c r="H52" s="420"/>
      <c r="K52" s="54"/>
      <c r="L52" s="87"/>
      <c r="M52" s="35"/>
      <c r="N52" s="35"/>
      <c r="O52" s="35"/>
      <c r="P52" s="35"/>
      <c r="Q52" s="35"/>
    </row>
    <row r="53" spans="1:17" x14ac:dyDescent="0.3">
      <c r="C53" s="126">
        <v>44978</v>
      </c>
      <c r="K53" s="54"/>
      <c r="L53" s="87"/>
      <c r="M53" s="35"/>
      <c r="N53" s="35"/>
      <c r="O53" s="35"/>
      <c r="P53" s="35"/>
      <c r="Q53" s="35"/>
    </row>
    <row r="54" spans="1:17" x14ac:dyDescent="0.3">
      <c r="K54" s="54"/>
      <c r="L54" s="87"/>
      <c r="M54" s="35"/>
      <c r="N54" s="35"/>
      <c r="O54" s="35"/>
      <c r="P54" s="35"/>
      <c r="Q54" s="35"/>
    </row>
    <row r="55" spans="1:17" x14ac:dyDescent="0.3">
      <c r="K55" s="54"/>
      <c r="L55" s="87"/>
      <c r="M55" s="35"/>
      <c r="N55" s="35"/>
      <c r="O55" s="35"/>
      <c r="P55" s="35"/>
      <c r="Q55" s="35"/>
    </row>
    <row r="56" spans="1:17" x14ac:dyDescent="0.3">
      <c r="K56" s="54"/>
      <c r="L56" s="87"/>
      <c r="M56" s="35"/>
      <c r="N56" s="35"/>
      <c r="O56" s="35"/>
      <c r="P56" s="35"/>
      <c r="Q56" s="35"/>
    </row>
    <row r="57" spans="1:17" x14ac:dyDescent="0.3">
      <c r="K57" s="54"/>
      <c r="L57" s="87"/>
      <c r="M57" s="35"/>
      <c r="N57" s="35"/>
      <c r="O57" s="35"/>
      <c r="P57" s="35"/>
      <c r="Q57" s="35"/>
    </row>
    <row r="58" spans="1:17" x14ac:dyDescent="0.3">
      <c r="K58" s="54"/>
      <c r="L58" s="87"/>
      <c r="M58" s="35"/>
      <c r="N58" s="35"/>
      <c r="O58" s="35"/>
      <c r="P58" s="35"/>
      <c r="Q58" s="35"/>
    </row>
    <row r="59" spans="1:17" x14ac:dyDescent="0.3">
      <c r="K59" s="54"/>
      <c r="L59" s="87"/>
      <c r="M59" s="35"/>
      <c r="N59" s="35"/>
      <c r="O59" s="35"/>
      <c r="P59" s="35"/>
      <c r="Q59" s="35"/>
    </row>
    <row r="60" spans="1:17" x14ac:dyDescent="0.3">
      <c r="K60" s="54"/>
      <c r="L60" s="87"/>
      <c r="M60" s="35"/>
      <c r="N60" s="35"/>
      <c r="O60" s="35"/>
      <c r="P60" s="35"/>
      <c r="Q60" s="35"/>
    </row>
    <row r="61" spans="1:17" x14ac:dyDescent="0.3">
      <c r="K61" s="54"/>
      <c r="L61" s="87"/>
      <c r="M61" s="35"/>
      <c r="N61" s="35"/>
      <c r="O61" s="35"/>
      <c r="P61" s="35"/>
      <c r="Q61" s="35"/>
    </row>
    <row r="62" spans="1:17" x14ac:dyDescent="0.3">
      <c r="K62" s="54"/>
    </row>
    <row r="64" spans="1:17" x14ac:dyDescent="0.3">
      <c r="K64" s="88"/>
      <c r="L64" s="88"/>
      <c r="M64" s="109"/>
      <c r="N64" s="109"/>
      <c r="O64" s="109"/>
      <c r="P64" s="109"/>
      <c r="Q64" s="109"/>
    </row>
    <row r="65" spans="11:17" x14ac:dyDescent="0.3">
      <c r="K65" s="54"/>
      <c r="L65" s="87"/>
      <c r="M65" s="35"/>
      <c r="N65" s="35"/>
      <c r="O65" s="35"/>
      <c r="P65" s="35"/>
      <c r="Q65" s="35"/>
    </row>
    <row r="66" spans="11:17" x14ac:dyDescent="0.3">
      <c r="K66" s="54"/>
      <c r="L66" s="87"/>
      <c r="M66" s="35"/>
      <c r="N66" s="35"/>
      <c r="O66" s="35"/>
      <c r="P66" s="35"/>
      <c r="Q66" s="35"/>
    </row>
    <row r="67" spans="11:17" x14ac:dyDescent="0.3">
      <c r="K67" s="54"/>
      <c r="L67" s="87"/>
      <c r="M67" s="35"/>
      <c r="N67" s="35"/>
      <c r="O67" s="35"/>
      <c r="P67" s="35"/>
      <c r="Q67" s="35"/>
    </row>
    <row r="68" spans="11:17" x14ac:dyDescent="0.3">
      <c r="K68" s="54"/>
      <c r="L68" s="87"/>
      <c r="M68" s="35"/>
      <c r="N68" s="35"/>
      <c r="O68" s="35"/>
      <c r="P68" s="35"/>
      <c r="Q68" s="35"/>
    </row>
    <row r="69" spans="11:17" x14ac:dyDescent="0.3">
      <c r="K69" s="54"/>
      <c r="L69" s="87"/>
      <c r="M69" s="35"/>
      <c r="N69" s="35"/>
      <c r="O69" s="35"/>
      <c r="P69" s="35"/>
      <c r="Q69" s="35"/>
    </row>
    <row r="70" spans="11:17" x14ac:dyDescent="0.3">
      <c r="K70" s="54"/>
      <c r="L70" s="87"/>
      <c r="M70" s="35"/>
      <c r="N70" s="35"/>
      <c r="O70" s="35"/>
      <c r="P70" s="35"/>
      <c r="Q70" s="35"/>
    </row>
    <row r="71" spans="11:17" x14ac:dyDescent="0.3">
      <c r="K71" s="54"/>
      <c r="L71" s="87"/>
      <c r="M71" s="35"/>
      <c r="N71" s="35"/>
      <c r="O71" s="35"/>
      <c r="P71" s="35"/>
      <c r="Q71" s="35"/>
    </row>
    <row r="72" spans="11:17" x14ac:dyDescent="0.3">
      <c r="K72" s="54"/>
      <c r="L72" s="87"/>
      <c r="M72" s="35"/>
      <c r="N72" s="35"/>
      <c r="O72" s="35"/>
      <c r="P72" s="35"/>
      <c r="Q72" s="35"/>
    </row>
    <row r="73" spans="11:17" x14ac:dyDescent="0.3">
      <c r="K73" s="54"/>
      <c r="L73" s="87"/>
      <c r="M73" s="35"/>
      <c r="N73" s="35"/>
      <c r="O73" s="35"/>
      <c r="P73" s="35"/>
      <c r="Q73" s="35"/>
    </row>
    <row r="74" spans="11:17" x14ac:dyDescent="0.3">
      <c r="K74" s="54"/>
      <c r="L74" s="87"/>
      <c r="M74" s="35"/>
      <c r="N74" s="35"/>
      <c r="O74" s="35"/>
      <c r="P74" s="35"/>
      <c r="Q74" s="35"/>
    </row>
    <row r="75" spans="11:17" x14ac:dyDescent="0.3">
      <c r="K75" s="54"/>
      <c r="L75" s="87"/>
      <c r="M75" s="35"/>
      <c r="N75" s="35"/>
      <c r="O75" s="35"/>
      <c r="P75" s="35"/>
      <c r="Q75" s="35"/>
    </row>
    <row r="76" spans="11:17" x14ac:dyDescent="0.3">
      <c r="K76" s="54"/>
      <c r="L76" s="87"/>
      <c r="M76" s="35"/>
      <c r="N76" s="35"/>
      <c r="O76" s="35"/>
      <c r="P76" s="35"/>
      <c r="Q76" s="35"/>
    </row>
    <row r="77" spans="11:17" x14ac:dyDescent="0.3">
      <c r="K77" s="54"/>
    </row>
  </sheetData>
  <mergeCells count="10">
    <mergeCell ref="K22:K34"/>
    <mergeCell ref="A48:H48"/>
    <mergeCell ref="A49:H52"/>
    <mergeCell ref="S4:U8"/>
    <mergeCell ref="S10:U12"/>
    <mergeCell ref="S13:U16"/>
    <mergeCell ref="B5:E5"/>
    <mergeCell ref="F5:H5"/>
    <mergeCell ref="K5:Q5"/>
    <mergeCell ref="K7:K19"/>
  </mergeCells>
  <pageMargins left="0.7" right="0.7" top="0.75" bottom="0.75" header="0.3" footer="0.3"/>
  <pageSetup paperSize="9" scale="75"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03A65312-EDD8-4ED5-85CD-21EC9D2BFEF5}">
  <ds:schemaRefs>
    <ds:schemaRef ds:uri="http://schemas.microsoft.com/office/2006/metadata/properties"/>
    <ds:schemaRef ds:uri="http://purl.org/dc/terms/"/>
    <ds:schemaRef ds:uri="7d1b1d61-c187-4069-bb65-d72c948ddc44"/>
    <ds:schemaRef ds:uri="http://schemas.openxmlformats.org/package/2006/metadata/core-properties"/>
    <ds:schemaRef ds:uri="http://purl.org/dc/dcmitype/"/>
    <ds:schemaRef ds:uri="28425028-ab05-4ae0-ba2e-307d09c4e1be"/>
    <ds:schemaRef ds:uri="http://schemas.microsoft.com/office/2006/documentManagement/types"/>
    <ds:schemaRef ds:uri="http://purl.org/dc/elements/1.1/"/>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3.xml><?xml version="1.0" encoding="utf-8"?>
<ds:datastoreItem xmlns:ds="http://schemas.openxmlformats.org/officeDocument/2006/customXml" ds:itemID="{C1C16986-74EE-4F23-8191-0C306DD81205}"/>
</file>

<file path=customXml/itemProps4.xml><?xml version="1.0" encoding="utf-8"?>
<ds:datastoreItem xmlns:ds="http://schemas.openxmlformats.org/officeDocument/2006/customXml" ds:itemID="{ED4BD910-69A4-4238-8993-AA6A7CBA65B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NOx</vt:lpstr>
      <vt:lpstr>SO2</vt:lpstr>
      <vt:lpstr>HCl</vt:lpstr>
      <vt:lpstr>TOC</vt:lpstr>
      <vt:lpstr>Particulates</vt:lpstr>
      <vt:lpstr>NH3</vt:lpstr>
      <vt:lpstr>CO 95% 10 min</vt:lpstr>
      <vt:lpstr>'Air (CEMS)'!Print_Area</vt:lpstr>
      <vt:lpstr>'Air (periodic)'!Print_Area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John Warren</cp:lastModifiedBy>
  <cp:revision/>
  <cp:lastPrinted>2023-02-21T09:12:44Z</cp:lastPrinted>
  <dcterms:created xsi:type="dcterms:W3CDTF">2019-04-02T06:44:55Z</dcterms:created>
  <dcterms:modified xsi:type="dcterms:W3CDTF">2023-02-21T09:13:13Z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y fmtid="{D5CDD505-2E9C-101B-9397-08002B2CF9AE}" pid="9" name="InformationType">
    <vt:lpwstr/>
  </property>
</Properties>
</file>