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p\Desktop\"/>
    </mc:Choice>
  </mc:AlternateContent>
  <bookViews>
    <workbookView xWindow="0" yWindow="0" windowWidth="15345" windowHeight="4635" activeTab="1"/>
  </bookViews>
  <sheets>
    <sheet name="Engineering hours" sheetId="1" r:id="rId1"/>
    <sheet name="Feasibility study" sheetId="2" r:id="rId2"/>
    <sheet name="Possible incomes" sheetId="4" r:id="rId3"/>
  </sheets>
  <calcPr calcId="152511"/>
</workbook>
</file>

<file path=xl/calcChain.xml><?xml version="1.0" encoding="utf-8"?>
<calcChain xmlns="http://schemas.openxmlformats.org/spreadsheetml/2006/main">
  <c r="E16" i="2" l="1"/>
  <c r="E5" i="2"/>
  <c r="E17" i="2"/>
  <c r="B9" i="2" l="1"/>
  <c r="H29" i="4"/>
  <c r="J4" i="4" s="1"/>
  <c r="J5" i="4" s="1"/>
  <c r="E70" i="4"/>
  <c r="D70" i="4"/>
  <c r="C70" i="4"/>
  <c r="A16" i="2" l="1"/>
  <c r="J9" i="2" s="1"/>
  <c r="C20" i="2"/>
  <c r="C25" i="2"/>
  <c r="I9" i="2" l="1"/>
  <c r="M9" i="2"/>
  <c r="N12" i="2"/>
  <c r="E29" i="2"/>
  <c r="G12" i="2"/>
  <c r="G13" i="2" s="1"/>
  <c r="G49" i="2" s="1"/>
  <c r="O12" i="2"/>
  <c r="O13" i="2" s="1"/>
  <c r="O49" i="2" s="1"/>
  <c r="E38" i="2"/>
  <c r="E28" i="2"/>
  <c r="F12" i="2"/>
  <c r="E37" i="2"/>
  <c r="E27" i="2"/>
  <c r="E24" i="2"/>
  <c r="E33" i="2"/>
  <c r="E21" i="2"/>
  <c r="L12" i="2"/>
  <c r="L13" i="2" s="1"/>
  <c r="L49" i="2" s="1"/>
  <c r="H12" i="2"/>
  <c r="I12" i="2"/>
  <c r="I13" i="2" s="1"/>
  <c r="I49" i="2" s="1"/>
  <c r="E35" i="2"/>
  <c r="E34" i="2"/>
  <c r="E32" i="2"/>
  <c r="E31" i="2"/>
  <c r="J12" i="2"/>
  <c r="K12" i="2"/>
  <c r="M12" i="2"/>
  <c r="L9" i="2"/>
  <c r="E25" i="2"/>
  <c r="N9" i="2"/>
  <c r="F9" i="2"/>
  <c r="E20" i="2"/>
  <c r="F20" i="2"/>
  <c r="H9" i="2"/>
  <c r="K9" i="2"/>
  <c r="O9" i="2"/>
  <c r="G9" i="2"/>
  <c r="M25" i="2"/>
  <c r="N25" i="2"/>
  <c r="K25" i="2"/>
  <c r="O25" i="2"/>
  <c r="L25" i="2"/>
  <c r="I20" i="2"/>
  <c r="M20" i="2"/>
  <c r="J20" i="2"/>
  <c r="N20" i="2"/>
  <c r="K20" i="2"/>
  <c r="O20" i="2"/>
  <c r="H20" i="2"/>
  <c r="L20" i="2"/>
  <c r="G25" i="2"/>
  <c r="K38" i="2"/>
  <c r="O38" i="2"/>
  <c r="N37" i="2"/>
  <c r="M35" i="2"/>
  <c r="L34" i="2"/>
  <c r="K33" i="2"/>
  <c r="O33" i="2"/>
  <c r="N32" i="2"/>
  <c r="M31" i="2"/>
  <c r="L29" i="2"/>
  <c r="K28" i="2"/>
  <c r="O28" i="2"/>
  <c r="N27" i="2"/>
  <c r="I24" i="2"/>
  <c r="M24" i="2"/>
  <c r="I21" i="2"/>
  <c r="M21" i="2"/>
  <c r="H32" i="2"/>
  <c r="L38" i="2"/>
  <c r="K37" i="2"/>
  <c r="O37" i="2"/>
  <c r="N35" i="2"/>
  <c r="M34" i="2"/>
  <c r="L33" i="2"/>
  <c r="K32" i="2"/>
  <c r="O32" i="2"/>
  <c r="N31" i="2"/>
  <c r="M29" i="2"/>
  <c r="L28" i="2"/>
  <c r="K27" i="2"/>
  <c r="O27" i="2"/>
  <c r="J24" i="2"/>
  <c r="N24" i="2"/>
  <c r="J21" i="2"/>
  <c r="N21" i="2"/>
  <c r="I32" i="2"/>
  <c r="M38" i="2"/>
  <c r="L37" i="2"/>
  <c r="K35" i="2"/>
  <c r="O35" i="2"/>
  <c r="N34" i="2"/>
  <c r="M33" i="2"/>
  <c r="L32" i="2"/>
  <c r="K31" i="2"/>
  <c r="O31" i="2"/>
  <c r="N29" i="2"/>
  <c r="M28" i="2"/>
  <c r="L27" i="2"/>
  <c r="K24" i="2"/>
  <c r="O24" i="2"/>
  <c r="K21" i="2"/>
  <c r="O21" i="2"/>
  <c r="J32" i="2"/>
  <c r="N38" i="2"/>
  <c r="M37" i="2"/>
  <c r="L35" i="2"/>
  <c r="K34" i="2"/>
  <c r="O34" i="2"/>
  <c r="N33" i="2"/>
  <c r="M32" i="2"/>
  <c r="L31" i="2"/>
  <c r="K29" i="2"/>
  <c r="O29" i="2"/>
  <c r="N28" i="2"/>
  <c r="M27" i="2"/>
  <c r="H24" i="2"/>
  <c r="L24" i="2"/>
  <c r="H21" i="2"/>
  <c r="L21" i="2"/>
  <c r="G32" i="2"/>
  <c r="F32" i="2"/>
  <c r="H25" i="2"/>
  <c r="G20" i="2"/>
  <c r="G24" i="2"/>
  <c r="G31" i="2"/>
  <c r="F31" i="2"/>
  <c r="N43" i="2"/>
  <c r="F34" i="2"/>
  <c r="J28" i="2"/>
  <c r="F24" i="2"/>
  <c r="N42" i="2"/>
  <c r="F47" i="2"/>
  <c r="G37" i="2"/>
  <c r="G34" i="2"/>
  <c r="H31" i="2"/>
  <c r="G47" i="2"/>
  <c r="K47" i="2"/>
  <c r="O47" i="2"/>
  <c r="J46" i="2"/>
  <c r="N46" i="2"/>
  <c r="I45" i="2"/>
  <c r="M45" i="2"/>
  <c r="H44" i="2"/>
  <c r="L44" i="2"/>
  <c r="G43" i="2"/>
  <c r="K43" i="2"/>
  <c r="I41" i="2"/>
  <c r="M41" i="2"/>
  <c r="F43" i="2"/>
  <c r="F27" i="2"/>
  <c r="H47" i="2"/>
  <c r="L47" i="2"/>
  <c r="G46" i="2"/>
  <c r="K46" i="2"/>
  <c r="O46" i="2"/>
  <c r="J45" i="2"/>
  <c r="N45" i="2"/>
  <c r="I44" i="2"/>
  <c r="M44" i="2"/>
  <c r="H43" i="2"/>
  <c r="L43" i="2"/>
  <c r="G42" i="2"/>
  <c r="K42" i="2"/>
  <c r="O42" i="2"/>
  <c r="J41" i="2"/>
  <c r="N41" i="2"/>
  <c r="I40" i="2"/>
  <c r="M40" i="2"/>
  <c r="F46" i="2"/>
  <c r="F42" i="2"/>
  <c r="H38" i="2"/>
  <c r="H37" i="2"/>
  <c r="H35" i="2"/>
  <c r="H34" i="2"/>
  <c r="H33" i="2"/>
  <c r="I31" i="2"/>
  <c r="H29" i="2"/>
  <c r="H28" i="2"/>
  <c r="G27" i="2"/>
  <c r="J47" i="2"/>
  <c r="N47" i="2"/>
  <c r="M46" i="2"/>
  <c r="L45" i="2"/>
  <c r="K44" i="2"/>
  <c r="J43" i="2"/>
  <c r="M42" i="2"/>
  <c r="L41" i="2"/>
  <c r="K40" i="2"/>
  <c r="F44" i="2"/>
  <c r="J38" i="2"/>
  <c r="J37" i="2"/>
  <c r="J35" i="2"/>
  <c r="F35" i="2"/>
  <c r="J33" i="2"/>
  <c r="J29" i="2"/>
  <c r="F28" i="2"/>
  <c r="F25" i="2"/>
  <c r="O43" i="2"/>
  <c r="H40" i="2"/>
  <c r="G38" i="2"/>
  <c r="G35" i="2"/>
  <c r="I47" i="2"/>
  <c r="M47" i="2"/>
  <c r="H46" i="2"/>
  <c r="L46" i="2"/>
  <c r="G45" i="2"/>
  <c r="K45" i="2"/>
  <c r="O45" i="2"/>
  <c r="J44" i="2"/>
  <c r="N44" i="2"/>
  <c r="I43" i="2"/>
  <c r="M43" i="2"/>
  <c r="H42" i="2"/>
  <c r="L42" i="2"/>
  <c r="G41" i="2"/>
  <c r="K41" i="2"/>
  <c r="O41" i="2"/>
  <c r="J40" i="2"/>
  <c r="N40" i="2"/>
  <c r="F45" i="2"/>
  <c r="F41" i="2"/>
  <c r="I38" i="2"/>
  <c r="I37" i="2"/>
  <c r="I35" i="2"/>
  <c r="I34" i="2"/>
  <c r="I33" i="2"/>
  <c r="J31" i="2"/>
  <c r="I29" i="2"/>
  <c r="I28" i="2"/>
  <c r="H27" i="2"/>
  <c r="I46" i="2"/>
  <c r="H45" i="2"/>
  <c r="G44" i="2"/>
  <c r="O44" i="2"/>
  <c r="I42" i="2"/>
  <c r="H41" i="2"/>
  <c r="G40" i="2"/>
  <c r="O40" i="2"/>
  <c r="F40" i="2"/>
  <c r="F38" i="2"/>
  <c r="F37" i="2"/>
  <c r="J34" i="2"/>
  <c r="F33" i="2"/>
  <c r="F29" i="2"/>
  <c r="I27" i="2"/>
  <c r="J25" i="2"/>
  <c r="F21" i="2"/>
  <c r="J42" i="2"/>
  <c r="L40" i="2"/>
  <c r="G33" i="2"/>
  <c r="G29" i="2"/>
  <c r="G28" i="2"/>
  <c r="J27" i="2"/>
  <c r="G21" i="2"/>
  <c r="I25" i="2"/>
  <c r="F13" i="2"/>
  <c r="F49" i="2" s="1"/>
  <c r="H13" i="2"/>
  <c r="H49" i="2" s="1"/>
  <c r="J13" i="2"/>
  <c r="J49" i="2" s="1"/>
  <c r="M13" i="2"/>
  <c r="M49" i="2" s="1"/>
  <c r="N13" i="2"/>
  <c r="N49" i="2" s="1"/>
  <c r="E13" i="2"/>
  <c r="C51" i="1"/>
  <c r="D7" i="1"/>
  <c r="D9" i="1"/>
  <c r="D10" i="1"/>
  <c r="D12" i="1"/>
  <c r="D13" i="1"/>
  <c r="D14" i="1"/>
  <c r="D16" i="1"/>
  <c r="D18" i="1"/>
  <c r="D19" i="1"/>
  <c r="D21" i="1"/>
  <c r="D23" i="1"/>
  <c r="D24" i="1"/>
  <c r="D25" i="1"/>
  <c r="D27" i="1"/>
  <c r="D28" i="1"/>
  <c r="D29" i="1"/>
  <c r="D31" i="1"/>
  <c r="D32" i="1"/>
  <c r="D33" i="1"/>
  <c r="D37" i="1"/>
  <c r="D38" i="1"/>
  <c r="D39" i="1"/>
  <c r="D40" i="1"/>
  <c r="D42" i="1"/>
  <c r="D43" i="1"/>
  <c r="D45" i="1"/>
  <c r="D46" i="1"/>
  <c r="D47" i="1"/>
  <c r="D48" i="1"/>
  <c r="D50" i="1"/>
  <c r="K13" i="2" l="1"/>
  <c r="K49" i="2" s="1"/>
  <c r="E48" i="2"/>
  <c r="D51" i="1"/>
  <c r="K48" i="2"/>
  <c r="I48" i="2"/>
  <c r="I50" i="2" s="1"/>
  <c r="J48" i="2"/>
  <c r="J50" i="2" s="1"/>
  <c r="N48" i="2"/>
  <c r="N50" i="2" s="1"/>
  <c r="F48" i="2"/>
  <c r="F50" i="2" s="1"/>
  <c r="G48" i="2"/>
  <c r="G50" i="2" s="1"/>
  <c r="H48" i="2"/>
  <c r="H50" i="2" s="1"/>
  <c r="L48" i="2"/>
  <c r="L50" i="2" s="1"/>
  <c r="M48" i="2"/>
  <c r="M50" i="2" s="1"/>
  <c r="K50" i="2" l="1"/>
  <c r="E49" i="2"/>
  <c r="E50" i="2" s="1"/>
  <c r="E52" i="2" s="1"/>
  <c r="F52" i="2" s="1"/>
  <c r="G52" i="2" s="1"/>
  <c r="H52" i="2" s="1"/>
  <c r="I52" i="2" s="1"/>
  <c r="J52" i="2" s="1"/>
  <c r="O48" i="2"/>
  <c r="O50" i="2" s="1"/>
  <c r="K52" i="2" l="1"/>
  <c r="L52" i="2" s="1"/>
  <c r="M52" i="2" s="1"/>
  <c r="N52" i="2" s="1"/>
  <c r="O52" i="2" s="1"/>
  <c r="E51" i="2"/>
  <c r="F51" i="2" s="1"/>
  <c r="G51" i="2" s="1"/>
  <c r="H51" i="2" s="1"/>
  <c r="I51" i="2" s="1"/>
  <c r="J51" i="2" s="1"/>
  <c r="K51" i="2" s="1"/>
  <c r="L51" i="2" s="1"/>
  <c r="M51" i="2" s="1"/>
  <c r="N51" i="2" s="1"/>
  <c r="O51" i="2" s="1"/>
</calcChain>
</file>

<file path=xl/sharedStrings.xml><?xml version="1.0" encoding="utf-8"?>
<sst xmlns="http://schemas.openxmlformats.org/spreadsheetml/2006/main" count="231" uniqueCount="211">
  <si>
    <t>Engineering hours budget</t>
  </si>
  <si>
    <t>Hours (h)</t>
  </si>
  <si>
    <t>Labor cost (€)</t>
  </si>
  <si>
    <t>Meetings documentation</t>
  </si>
  <si>
    <t>Meetings</t>
  </si>
  <si>
    <t>Meetings preparation</t>
  </si>
  <si>
    <t>Agendas</t>
  </si>
  <si>
    <t>Minutes</t>
  </si>
  <si>
    <t>Task Tracking and scheduling</t>
  </si>
  <si>
    <t>Project Charter</t>
  </si>
  <si>
    <t>Team tasks monitoring</t>
  </si>
  <si>
    <t>WBS and Gantt update</t>
  </si>
  <si>
    <t>MANAGEMENT</t>
  </si>
  <si>
    <t>SATELLITE DEVELOPMENT</t>
  </si>
  <si>
    <t>Spacecraft subsystems</t>
  </si>
  <si>
    <t>Payload</t>
  </si>
  <si>
    <t>Antenna</t>
  </si>
  <si>
    <t>PHDS</t>
  </si>
  <si>
    <t>ORBITAL DESIGN</t>
  </si>
  <si>
    <t>Constellation geometry</t>
  </si>
  <si>
    <t>Orbit parameters</t>
  </si>
  <si>
    <t>General parameters</t>
  </si>
  <si>
    <t>Drift</t>
  </si>
  <si>
    <t>Legislation</t>
  </si>
  <si>
    <t>LAUNCH SYSTEMS</t>
  </si>
  <si>
    <t>Vehicle</t>
  </si>
  <si>
    <t>Satellite deployer</t>
  </si>
  <si>
    <t>Replacement strategy</t>
  </si>
  <si>
    <t>OPERATION</t>
  </si>
  <si>
    <t>Communication protocol</t>
  </si>
  <si>
    <t>Ground station</t>
  </si>
  <si>
    <t>End of life strategy</t>
  </si>
  <si>
    <t>FINANCIAL PLAN</t>
  </si>
  <si>
    <t>Costs</t>
  </si>
  <si>
    <t>Fix</t>
  </si>
  <si>
    <t>Maintenance and cost analysis</t>
  </si>
  <si>
    <t>Insurance cost analysis</t>
  </si>
  <si>
    <t>Administration cost analysis</t>
  </si>
  <si>
    <t>Taxes cost analysis</t>
  </si>
  <si>
    <t>Variable</t>
  </si>
  <si>
    <t>Manufacturing cost report</t>
  </si>
  <si>
    <t>Launching cost report</t>
  </si>
  <si>
    <t>Income</t>
  </si>
  <si>
    <t>Price analysis</t>
  </si>
  <si>
    <t>Revenue forecast</t>
  </si>
  <si>
    <t>Economic feasibility report</t>
  </si>
  <si>
    <t>Marketing Plan</t>
  </si>
  <si>
    <t>PROJECT EXHIBITION</t>
  </si>
  <si>
    <t>Constellation simulation</t>
  </si>
  <si>
    <t>TOTAL</t>
  </si>
  <si>
    <t>INVESTMENT</t>
  </si>
  <si>
    <t>INCOME</t>
  </si>
  <si>
    <t>Total</t>
  </si>
  <si>
    <t>COSTS</t>
  </si>
  <si>
    <t>CASH FLOW</t>
  </si>
  <si>
    <t>DISC CF</t>
  </si>
  <si>
    <t>CUM CF</t>
  </si>
  <si>
    <t>DIS CUM CF</t>
  </si>
  <si>
    <t>Launching</t>
  </si>
  <si>
    <t>Plane</t>
  </si>
  <si>
    <t>Satellite</t>
  </si>
  <si>
    <t>System</t>
  </si>
  <si>
    <t>Structure and mechanics</t>
  </si>
  <si>
    <t>Structure</t>
  </si>
  <si>
    <t>Thermal protection</t>
  </si>
  <si>
    <t>Electric power system</t>
  </si>
  <si>
    <t>Solar arrays</t>
  </si>
  <si>
    <t>Batteries</t>
  </si>
  <si>
    <t>Power management</t>
  </si>
  <si>
    <t>Patch antenna</t>
  </si>
  <si>
    <t>Transciever inter-satellite</t>
  </si>
  <si>
    <t>Transciever space to ground</t>
  </si>
  <si>
    <t>Data handling system</t>
  </si>
  <si>
    <t>AOCDS</t>
  </si>
  <si>
    <t>Thruster</t>
  </si>
  <si>
    <t>CubeSpace ACDS</t>
  </si>
  <si>
    <t>Communications</t>
  </si>
  <si>
    <t>Maintenance GS Canada</t>
  </si>
  <si>
    <t>Maintenance GS Scotland (UK)</t>
  </si>
  <si>
    <t>Maintenance GS Malvines</t>
  </si>
  <si>
    <t>Licenses</t>
  </si>
  <si>
    <t>Salaries MCC</t>
  </si>
  <si>
    <t>Salaries GS Canada</t>
  </si>
  <si>
    <t>Salaries GS Scotland (UK)</t>
  </si>
  <si>
    <t>Salaries GS Malvines</t>
  </si>
  <si>
    <t>Units/satellite</t>
  </si>
  <si>
    <t>Satellites/year</t>
  </si>
  <si>
    <t>n planes/year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</si>
  <si>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</si>
  <si>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</si>
  <si>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</si>
  <si>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</si>
  <si>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</si>
  <si>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</si>
  <si>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</si>
  <si>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</si>
  <si>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</si>
  <si>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</si>
  <si>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</si>
  <si>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d</t>
  </si>
  <si>
    <t>Antenna deployment</t>
  </si>
  <si>
    <t>Argentina</t>
  </si>
  <si>
    <t>Australia</t>
  </si>
  <si>
    <t>Austria</t>
  </si>
  <si>
    <t>Azerbaijan</t>
  </si>
  <si>
    <t>Bangladesh</t>
  </si>
  <si>
    <t>Belgium</t>
  </si>
  <si>
    <t>Brazil</t>
  </si>
  <si>
    <t xml:space="preserve">Bulgaria </t>
  </si>
  <si>
    <t>Canada</t>
  </si>
  <si>
    <t>Chile</t>
  </si>
  <si>
    <t>China</t>
  </si>
  <si>
    <t xml:space="preserve">Colombia </t>
  </si>
  <si>
    <t>Croatia</t>
  </si>
  <si>
    <t>Czech Republic</t>
  </si>
  <si>
    <t>Egypt</t>
  </si>
  <si>
    <t>Finland</t>
  </si>
  <si>
    <t>France</t>
  </si>
  <si>
    <t>Germany</t>
  </si>
  <si>
    <t>Ghana</t>
  </si>
  <si>
    <t>Greece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</si>
  <si>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</si>
  <si>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</si>
  <si>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</si>
  <si>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</si>
  <si>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</si>
  <si>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</si>
  <si>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</si>
  <si>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</si>
  <si>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Japan</t>
  </si>
  <si>
    <t>Jordan</t>
  </si>
  <si>
    <t>Kenya</t>
  </si>
  <si>
    <t>Korea</t>
  </si>
  <si>
    <t>Latvia</t>
  </si>
  <si>
    <t>Lebanon</t>
  </si>
  <si>
    <t>Malaysia</t>
  </si>
  <si>
    <t>Mexico</t>
  </si>
  <si>
    <t>Morocco</t>
  </si>
  <si>
    <t>Myanmar</t>
  </si>
  <si>
    <t>Netherlands</t>
  </si>
  <si>
    <t>Nigeria</t>
  </si>
  <si>
    <t>Pakistan</t>
  </si>
  <si>
    <t>Paraguay</t>
  </si>
  <si>
    <t>Peru</t>
  </si>
  <si>
    <t>Philippines</t>
  </si>
  <si>
    <t>Poland</t>
  </si>
  <si>
    <t>Russian Federation</t>
  </si>
  <si>
    <t>Romania</t>
  </si>
  <si>
    <t>Saudi Arabia</t>
  </si>
  <si>
    <t>Serbia</t>
  </si>
  <si>
    <t>Singapore</t>
  </si>
  <si>
    <t>Slovakia</t>
  </si>
  <si>
    <t>South Africa</t>
  </si>
  <si>
    <t>Spain</t>
  </si>
  <si>
    <t>Sri Lanka</t>
  </si>
  <si>
    <t>Sudan</t>
  </si>
  <si>
    <t>Sweden</t>
  </si>
  <si>
    <t>Switzerland</t>
  </si>
  <si>
    <t>Syria</t>
  </si>
  <si>
    <t>Taiwan</t>
  </si>
  <si>
    <t>Thailand</t>
  </si>
  <si>
    <t>Turkey</t>
  </si>
  <si>
    <t>Ukraine</t>
  </si>
  <si>
    <t>United Arab Emirates</t>
  </si>
  <si>
    <t>United Kingdom</t>
  </si>
  <si>
    <t>United States</t>
  </si>
  <si>
    <t>Venezuela</t>
  </si>
  <si>
    <t>Vietnam</t>
  </si>
  <si>
    <t>COUNTRIES</t>
  </si>
  <si>
    <t>nº UNIVERSITIES</t>
  </si>
  <si>
    <t>military</t>
  </si>
  <si>
    <t>Portugal</t>
  </si>
  <si>
    <t>Price/y</t>
  </si>
  <si>
    <t>Universities</t>
  </si>
  <si>
    <t>Gain (M euros)</t>
  </si>
  <si>
    <t>Converció a M euros</t>
  </si>
  <si>
    <t>Possible client</t>
  </si>
  <si>
    <t xml:space="preserve">Millionaires </t>
  </si>
  <si>
    <t>number of millionaires</t>
  </si>
  <si>
    <t>14,6 M people</t>
  </si>
  <si>
    <t>US</t>
  </si>
  <si>
    <t>M of people</t>
  </si>
  <si>
    <t>COUNTRY</t>
  </si>
  <si>
    <t>UK</t>
  </si>
  <si>
    <t xml:space="preserve">France </t>
  </si>
  <si>
    <t>Italia</t>
  </si>
  <si>
    <t>Holland</t>
  </si>
  <si>
    <t>South Korea</t>
  </si>
  <si>
    <t>Arabia Saudi</t>
  </si>
  <si>
    <t>Russia</t>
  </si>
  <si>
    <t>Kuwait</t>
  </si>
  <si>
    <t>Hong Kong</t>
  </si>
  <si>
    <t>Norway</t>
  </si>
  <si>
    <t>Singapur</t>
  </si>
  <si>
    <t>Similar al dit abans</t>
  </si>
  <si>
    <t>Dades del juliol 2015</t>
  </si>
  <si>
    <t>http://www.lavanguardia.com/vangdata/20150712/54433864510/25-paises-mundo-mas-millonarios-vangdata.html</t>
  </si>
  <si>
    <t>Suposem que ha un 5% dels millonaris els pot interessa tenir un satel·lit</t>
  </si>
  <si>
    <t>M people</t>
  </si>
  <si>
    <t>people</t>
  </si>
  <si>
    <t>Particular</t>
  </si>
  <si>
    <t>percentage of users</t>
  </si>
  <si>
    <t xml:space="preserve"> Max. nº of users</t>
  </si>
  <si>
    <t>Max. nº of users</t>
  </si>
  <si>
    <t>He suposat els primers llançaments i satel·lits com a INVESTMENT</t>
  </si>
  <si>
    <t>Hi ha millonaris de sobres perque utilitzin el nostre servei</t>
  </si>
  <si>
    <t>Engineering hours</t>
  </si>
  <si>
    <t>Marketing</t>
  </si>
  <si>
    <t>Investment GS</t>
  </si>
  <si>
    <t>Investment MCC</t>
  </si>
  <si>
    <t>Satellites/plan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</si>
</sst>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B050"/>
      </left>
      <right style="thin">
        <color rgb="FF00B050"/>
      </right>
      <top style="medium">
        <color indexed="64"/>
      </top>
      <bottom/>
      <diagonal/>
    </border>
    <border>
      <left style="thin">
        <color rgb="FF00B050"/>
      </left>
      <right style="thin">
        <color rgb="FF00B050"/>
      </right>
      <top style="thin">
        <color indexed="64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indexed="64"/>
      </bottom>
      <diagonal/>
    </border>
    <border>
      <left style="medium">
        <color rgb="FF00B050"/>
      </left>
      <right style="thin">
        <color indexed="64"/>
      </right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 style="thin">
        <color rgb="FF00B050"/>
      </left>
      <right style="thin">
        <color rgb="FF00B050"/>
      </right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thin">
        <color indexed="64"/>
      </right>
      <top style="medium">
        <color indexed="64"/>
      </top>
      <bottom/>
      <diagonal/>
    </border>
    <border>
      <left/>
      <right style="medium">
        <color rgb="FF00B050"/>
      </right>
      <top style="medium">
        <color indexed="64"/>
      </top>
      <bottom/>
      <diagonal/>
    </border>
    <border>
      <left style="medium">
        <color rgb="FF00B050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B050"/>
      </right>
      <top style="thin">
        <color indexed="64"/>
      </top>
      <bottom/>
      <diagonal/>
    </border>
    <border>
      <left style="medium">
        <color rgb="FF00B050"/>
      </left>
      <right style="thin">
        <color indexed="64"/>
      </right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B050"/>
      </right>
      <top/>
      <bottom style="thin">
        <color indexed="64"/>
      </bottom>
      <diagonal/>
    </border>
    <border>
      <left style="medium">
        <color rgb="FF00B050"/>
      </left>
      <right style="thin">
        <color indexed="64"/>
      </right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0" xfId="0"/>
    <xf numFmtId="9" fontId="0" fillId="0" borderId="0" xfId="0" applyNumberFormat="1"/>
    <xf numFmtId="4" fontId="0" fillId="0" borderId="0" xfId="0" applyNumberFormat="1"/>
    <xf numFmtId="4" fontId="0" fillId="0" borderId="12" xfId="0" applyNumberFormat="1" applyBorder="1"/>
    <xf numFmtId="4" fontId="0" fillId="0" borderId="0" xfId="0" applyNumberFormat="1" applyBorder="1"/>
    <xf numFmtId="0" fontId="0" fillId="0" borderId="0" xfId="0" applyBorder="1"/>
    <xf numFmtId="0" fontId="0" fillId="0" borderId="13" xfId="0" applyBorder="1"/>
    <xf numFmtId="164" fontId="0" fillId="0" borderId="0" xfId="0" applyNumberFormat="1" applyBorder="1"/>
    <xf numFmtId="0" fontId="0" fillId="0" borderId="11" xfId="0" applyBorder="1"/>
    <xf numFmtId="4" fontId="0" fillId="0" borderId="17" xfId="0" applyNumberFormat="1" applyBorder="1"/>
    <xf numFmtId="4" fontId="0" fillId="0" borderId="18" xfId="0" applyNumberFormat="1" applyBorder="1"/>
    <xf numFmtId="0" fontId="1" fillId="0" borderId="0" xfId="0" applyFont="1"/>
    <xf numFmtId="0" fontId="1" fillId="0" borderId="1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5" xfId="0" applyFont="1" applyBorder="1"/>
    <xf numFmtId="0" fontId="1" fillId="0" borderId="0" xfId="0" applyFont="1" applyFill="1" applyBorder="1"/>
    <xf numFmtId="2" fontId="0" fillId="0" borderId="0" xfId="0" applyNumberFormat="1"/>
    <xf numFmtId="4" fontId="0" fillId="0" borderId="19" xfId="0" applyNumberFormat="1" applyBorder="1"/>
    <xf numFmtId="4" fontId="0" fillId="0" borderId="20" xfId="0" applyNumberFormat="1" applyBorder="1"/>
    <xf numFmtId="4" fontId="0" fillId="0" borderId="21" xfId="0" applyNumberFormat="1" applyBorder="1"/>
    <xf numFmtId="4" fontId="0" fillId="0" borderId="22" xfId="0" applyNumberFormat="1" applyBorder="1"/>
    <xf numFmtId="0" fontId="0" fillId="0" borderId="21" xfId="0" applyBorder="1"/>
    <xf numFmtId="164" fontId="0" fillId="0" borderId="21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" fillId="0" borderId="27" xfId="0" applyFont="1" applyFill="1" applyBorder="1"/>
    <xf numFmtId="4" fontId="0" fillId="0" borderId="28" xfId="0" applyNumberFormat="1" applyBorder="1"/>
    <xf numFmtId="0" fontId="1" fillId="0" borderId="29" xfId="0" applyFont="1" applyFill="1" applyBorder="1"/>
    <xf numFmtId="4" fontId="0" fillId="0" borderId="30" xfId="0" applyNumberFormat="1" applyBorder="1"/>
    <xf numFmtId="0" fontId="4" fillId="0" borderId="31" xfId="0" applyFont="1" applyFill="1" applyBorder="1"/>
    <xf numFmtId="4" fontId="0" fillId="0" borderId="32" xfId="0" applyNumberFormat="1" applyBorder="1"/>
    <xf numFmtId="0" fontId="0" fillId="0" borderId="31" xfId="0" applyFont="1" applyFill="1" applyBorder="1"/>
    <xf numFmtId="0" fontId="0" fillId="0" borderId="31" xfId="0" applyFill="1" applyBorder="1"/>
    <xf numFmtId="0" fontId="1" fillId="0" borderId="33" xfId="0" applyFont="1" applyFill="1" applyBorder="1"/>
    <xf numFmtId="4" fontId="0" fillId="0" borderId="34" xfId="0" applyNumberFormat="1" applyBorder="1"/>
    <xf numFmtId="0" fontId="1" fillId="0" borderId="31" xfId="0" applyFont="1" applyFill="1" applyBorder="1"/>
    <xf numFmtId="0" fontId="0" fillId="0" borderId="32" xfId="0" applyBorder="1"/>
    <xf numFmtId="0" fontId="0" fillId="0" borderId="31" xfId="0" applyBorder="1"/>
    <xf numFmtId="164" fontId="0" fillId="0" borderId="32" xfId="0" applyNumberFormat="1" applyBorder="1"/>
    <xf numFmtId="0" fontId="3" fillId="0" borderId="31" xfId="0" applyFont="1" applyFill="1" applyBorder="1"/>
    <xf numFmtId="0" fontId="1" fillId="2" borderId="35" xfId="0" applyFont="1" applyFill="1" applyBorder="1"/>
    <xf numFmtId="4" fontId="0" fillId="2" borderId="36" xfId="0" applyNumberFormat="1" applyFill="1" applyBorder="1"/>
    <xf numFmtId="4" fontId="0" fillId="3" borderId="37" xfId="0" applyNumberFormat="1" applyFill="1" applyBorder="1"/>
    <xf numFmtId="4" fontId="0" fillId="3" borderId="36" xfId="0" applyNumberFormat="1" applyFill="1" applyBorder="1"/>
    <xf numFmtId="4" fontId="0" fillId="3" borderId="38" xfId="0" applyNumberFormat="1" applyFill="1" applyBorder="1"/>
    <xf numFmtId="0" fontId="0" fillId="0" borderId="0" xfId="0" applyAlignment="1">
      <alignment horizontal="center"/>
    </xf>
    <xf numFmtId="0" fontId="1" fillId="0" borderId="31" xfId="0" applyFont="1" applyBorder="1"/>
    <xf numFmtId="4" fontId="0" fillId="0" borderId="1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1"/>
  <sheetViews>
    <sheetView topLeftCell="A34" workbookViewId="0">
      <selection activeCell="E28" sqref="E28"/>
    </sheetView>
  </sheetViews>
  <sheetFormatPr defaultColWidth="11.42578125" defaultRowHeight="15" x14ac:dyDescent="0.25"/>
  <cols>
    <col min="2" max="2" width="27.7109375" customWidth="1"/>
    <col min="4" max="4" width="12.28515625" customWidth="1"/>
  </cols>
  <sheetData>
    <row r="3" spans="2:4" ht="15.75" thickBot="1" x14ac:dyDescent="0.3"/>
    <row r="4" spans="2:4" ht="15.75" thickBot="1" x14ac:dyDescent="0.3">
      <c r="B4" s="6" t="s">
        <v>0</v>
      </c>
      <c r="C4" s="6" t="s">
        <v>1</v>
      </c>
      <c r="D4" s="3" t="s">
        <v>2</v>
      </c>
    </row>
    <row r="5" spans="2:4" x14ac:dyDescent="0.25">
      <c r="B5" s="11" t="s">
        <v>12</v>
      </c>
      <c r="C5" s="7"/>
      <c r="D5" s="1"/>
    </row>
    <row r="6" spans="2:4" x14ac:dyDescent="0.25">
      <c r="B6" s="12" t="s">
        <v>3</v>
      </c>
      <c r="C6" s="8"/>
      <c r="D6" s="2"/>
    </row>
    <row r="7" spans="2:4" x14ac:dyDescent="0.25">
      <c r="B7" s="15" t="s">
        <v>4</v>
      </c>
      <c r="C7" s="8">
        <v>340</v>
      </c>
      <c r="D7" s="2">
        <f t="shared" ref="D7:D50" si="0">C7*20</f>
        <v>6800</v>
      </c>
    </row>
    <row r="8" spans="2:4" x14ac:dyDescent="0.25">
      <c r="B8" s="15" t="s">
        <v>5</v>
      </c>
      <c r="C8" s="8"/>
      <c r="D8" s="2"/>
    </row>
    <row r="9" spans="2:4" x14ac:dyDescent="0.25">
      <c r="B9" s="8" t="s">
        <v>6</v>
      </c>
      <c r="C9" s="8">
        <v>10</v>
      </c>
      <c r="D9" s="2">
        <f t="shared" si="0"/>
        <v>200</v>
      </c>
    </row>
    <row r="10" spans="2:4" x14ac:dyDescent="0.25">
      <c r="B10" s="8" t="s">
        <v>7</v>
      </c>
      <c r="C10" s="8">
        <v>10</v>
      </c>
      <c r="D10" s="2">
        <f t="shared" si="0"/>
        <v>200</v>
      </c>
    </row>
    <row r="11" spans="2:4" x14ac:dyDescent="0.25">
      <c r="B11" s="12" t="s">
        <v>8</v>
      </c>
      <c r="C11" s="8"/>
      <c r="D11" s="2"/>
    </row>
    <row r="12" spans="2:4" x14ac:dyDescent="0.25">
      <c r="B12" s="15" t="s">
        <v>9</v>
      </c>
      <c r="C12" s="8">
        <v>170</v>
      </c>
      <c r="D12" s="2">
        <f t="shared" si="0"/>
        <v>3400</v>
      </c>
    </row>
    <row r="13" spans="2:4" x14ac:dyDescent="0.25">
      <c r="B13" s="15" t="s">
        <v>10</v>
      </c>
      <c r="C13" s="8">
        <v>20</v>
      </c>
      <c r="D13" s="2">
        <f t="shared" si="0"/>
        <v>400</v>
      </c>
    </row>
    <row r="14" spans="2:4" x14ac:dyDescent="0.25">
      <c r="B14" s="16" t="s">
        <v>11</v>
      </c>
      <c r="C14" s="9">
        <v>10</v>
      </c>
      <c r="D14" s="4">
        <f t="shared" si="0"/>
        <v>200</v>
      </c>
    </row>
    <row r="15" spans="2:4" x14ac:dyDescent="0.25">
      <c r="B15" s="14" t="s">
        <v>13</v>
      </c>
      <c r="C15" s="10"/>
      <c r="D15" s="5"/>
    </row>
    <row r="16" spans="2:4" x14ac:dyDescent="0.25">
      <c r="B16" s="12" t="s">
        <v>14</v>
      </c>
      <c r="C16" s="8">
        <v>180</v>
      </c>
      <c r="D16" s="2">
        <f t="shared" si="0"/>
        <v>3600</v>
      </c>
    </row>
    <row r="17" spans="2:4" x14ac:dyDescent="0.25">
      <c r="B17" s="12" t="s">
        <v>15</v>
      </c>
      <c r="C17" s="8"/>
      <c r="D17" s="2"/>
    </row>
    <row r="18" spans="2:4" x14ac:dyDescent="0.25">
      <c r="B18" s="15" t="s">
        <v>16</v>
      </c>
      <c r="C18" s="8">
        <v>40</v>
      </c>
      <c r="D18" s="2">
        <f t="shared" si="0"/>
        <v>800</v>
      </c>
    </row>
    <row r="19" spans="2:4" x14ac:dyDescent="0.25">
      <c r="B19" s="16" t="s">
        <v>17</v>
      </c>
      <c r="C19" s="9">
        <v>50</v>
      </c>
      <c r="D19" s="4">
        <f t="shared" si="0"/>
        <v>1000</v>
      </c>
    </row>
    <row r="20" spans="2:4" x14ac:dyDescent="0.25">
      <c r="B20" s="14" t="s">
        <v>18</v>
      </c>
      <c r="C20" s="10"/>
      <c r="D20" s="5"/>
    </row>
    <row r="21" spans="2:4" x14ac:dyDescent="0.25">
      <c r="B21" s="12" t="s">
        <v>19</v>
      </c>
      <c r="C21" s="8">
        <v>220</v>
      </c>
      <c r="D21" s="2">
        <f t="shared" si="0"/>
        <v>4400</v>
      </c>
    </row>
    <row r="22" spans="2:4" x14ac:dyDescent="0.25">
      <c r="B22" s="12" t="s">
        <v>20</v>
      </c>
      <c r="C22" s="8"/>
      <c r="D22" s="2"/>
    </row>
    <row r="23" spans="2:4" x14ac:dyDescent="0.25">
      <c r="B23" s="15" t="s">
        <v>21</v>
      </c>
      <c r="C23" s="8">
        <v>120</v>
      </c>
      <c r="D23" s="2">
        <f t="shared" si="0"/>
        <v>2400</v>
      </c>
    </row>
    <row r="24" spans="2:4" x14ac:dyDescent="0.25">
      <c r="B24" s="15" t="s">
        <v>22</v>
      </c>
      <c r="C24" s="8">
        <v>100</v>
      </c>
      <c r="D24" s="2">
        <f t="shared" si="0"/>
        <v>2000</v>
      </c>
    </row>
    <row r="25" spans="2:4" x14ac:dyDescent="0.25">
      <c r="B25" s="13" t="s">
        <v>23</v>
      </c>
      <c r="C25" s="9">
        <v>50</v>
      </c>
      <c r="D25" s="4">
        <f t="shared" si="0"/>
        <v>1000</v>
      </c>
    </row>
    <row r="26" spans="2:4" x14ac:dyDescent="0.25">
      <c r="B26" s="14" t="s">
        <v>24</v>
      </c>
      <c r="C26" s="10"/>
      <c r="D26" s="5"/>
    </row>
    <row r="27" spans="2:4" x14ac:dyDescent="0.25">
      <c r="B27" s="12" t="s">
        <v>25</v>
      </c>
      <c r="C27" s="8">
        <v>60</v>
      </c>
      <c r="D27" s="2">
        <f t="shared" si="0"/>
        <v>1200</v>
      </c>
    </row>
    <row r="28" spans="2:4" x14ac:dyDescent="0.25">
      <c r="B28" s="12" t="s">
        <v>26</v>
      </c>
      <c r="C28" s="8">
        <v>10</v>
      </c>
      <c r="D28" s="2">
        <f t="shared" si="0"/>
        <v>200</v>
      </c>
    </row>
    <row r="29" spans="2:4" x14ac:dyDescent="0.25">
      <c r="B29" s="13" t="s">
        <v>27</v>
      </c>
      <c r="C29" s="9">
        <v>100</v>
      </c>
      <c r="D29" s="4">
        <f t="shared" si="0"/>
        <v>2000</v>
      </c>
    </row>
    <row r="30" spans="2:4" x14ac:dyDescent="0.25">
      <c r="B30" s="14" t="s">
        <v>28</v>
      </c>
      <c r="C30" s="10"/>
      <c r="D30" s="5"/>
    </row>
    <row r="31" spans="2:4" x14ac:dyDescent="0.25">
      <c r="B31" s="12" t="s">
        <v>29</v>
      </c>
      <c r="C31" s="8">
        <v>100</v>
      </c>
      <c r="D31" s="2">
        <f t="shared" si="0"/>
        <v>2000</v>
      </c>
    </row>
    <row r="32" spans="2:4" x14ac:dyDescent="0.25">
      <c r="B32" s="12" t="s">
        <v>30</v>
      </c>
      <c r="C32" s="8">
        <v>80</v>
      </c>
      <c r="D32" s="2">
        <f t="shared" si="0"/>
        <v>1600</v>
      </c>
    </row>
    <row r="33" spans="2:4" x14ac:dyDescent="0.25">
      <c r="B33" s="13" t="s">
        <v>31</v>
      </c>
      <c r="C33" s="9">
        <v>80</v>
      </c>
      <c r="D33" s="4">
        <f t="shared" si="0"/>
        <v>1600</v>
      </c>
    </row>
    <row r="34" spans="2:4" x14ac:dyDescent="0.25">
      <c r="B34" s="14" t="s">
        <v>32</v>
      </c>
      <c r="C34" s="10"/>
      <c r="D34" s="5"/>
    </row>
    <row r="35" spans="2:4" x14ac:dyDescent="0.25">
      <c r="B35" s="12" t="s">
        <v>33</v>
      </c>
      <c r="C35" s="8"/>
      <c r="D35" s="2"/>
    </row>
    <row r="36" spans="2:4" x14ac:dyDescent="0.25">
      <c r="B36" s="15" t="s">
        <v>34</v>
      </c>
      <c r="C36" s="8"/>
      <c r="D36" s="2"/>
    </row>
    <row r="37" spans="2:4" x14ac:dyDescent="0.25">
      <c r="B37" s="8" t="s">
        <v>35</v>
      </c>
      <c r="C37" s="8">
        <v>10</v>
      </c>
      <c r="D37" s="2">
        <f t="shared" si="0"/>
        <v>200</v>
      </c>
    </row>
    <row r="38" spans="2:4" x14ac:dyDescent="0.25">
      <c r="B38" s="8" t="s">
        <v>36</v>
      </c>
      <c r="C38" s="8">
        <v>15</v>
      </c>
      <c r="D38" s="2">
        <f t="shared" si="0"/>
        <v>300</v>
      </c>
    </row>
    <row r="39" spans="2:4" x14ac:dyDescent="0.25">
      <c r="B39" s="8" t="s">
        <v>37</v>
      </c>
      <c r="C39" s="8">
        <v>15</v>
      </c>
      <c r="D39" s="2">
        <f t="shared" si="0"/>
        <v>300</v>
      </c>
    </row>
    <row r="40" spans="2:4" x14ac:dyDescent="0.25">
      <c r="B40" s="8" t="s">
        <v>38</v>
      </c>
      <c r="C40" s="8">
        <v>25</v>
      </c>
      <c r="D40" s="2">
        <f t="shared" si="0"/>
        <v>500</v>
      </c>
    </row>
    <row r="41" spans="2:4" x14ac:dyDescent="0.25">
      <c r="B41" s="15" t="s">
        <v>39</v>
      </c>
      <c r="C41" s="8"/>
      <c r="D41" s="2"/>
    </row>
    <row r="42" spans="2:4" x14ac:dyDescent="0.25">
      <c r="B42" s="8" t="s">
        <v>40</v>
      </c>
      <c r="C42" s="8">
        <v>10</v>
      </c>
      <c r="D42" s="2">
        <f t="shared" si="0"/>
        <v>200</v>
      </c>
    </row>
    <row r="43" spans="2:4" x14ac:dyDescent="0.25">
      <c r="B43" s="8" t="s">
        <v>41</v>
      </c>
      <c r="C43" s="8">
        <v>10</v>
      </c>
      <c r="D43" s="2">
        <f t="shared" si="0"/>
        <v>200</v>
      </c>
    </row>
    <row r="44" spans="2:4" x14ac:dyDescent="0.25">
      <c r="B44" s="12" t="s">
        <v>42</v>
      </c>
      <c r="C44" s="8"/>
      <c r="D44" s="2"/>
    </row>
    <row r="45" spans="2:4" x14ac:dyDescent="0.25">
      <c r="B45" s="15" t="s">
        <v>43</v>
      </c>
      <c r="C45" s="8">
        <v>25</v>
      </c>
      <c r="D45" s="2">
        <f t="shared" si="0"/>
        <v>500</v>
      </c>
    </row>
    <row r="46" spans="2:4" x14ac:dyDescent="0.25">
      <c r="B46" s="15" t="s">
        <v>44</v>
      </c>
      <c r="C46" s="8">
        <v>25</v>
      </c>
      <c r="D46" s="2">
        <f t="shared" si="0"/>
        <v>500</v>
      </c>
    </row>
    <row r="47" spans="2:4" x14ac:dyDescent="0.25">
      <c r="B47" s="12" t="s">
        <v>45</v>
      </c>
      <c r="C47" s="8">
        <v>40</v>
      </c>
      <c r="D47" s="2">
        <f t="shared" si="0"/>
        <v>800</v>
      </c>
    </row>
    <row r="48" spans="2:4" x14ac:dyDescent="0.25">
      <c r="B48" s="13" t="s">
        <v>46</v>
      </c>
      <c r="C48" s="9">
        <v>20</v>
      </c>
      <c r="D48" s="4">
        <f t="shared" si="0"/>
        <v>400</v>
      </c>
    </row>
    <row r="49" spans="2:4" x14ac:dyDescent="0.25">
      <c r="B49" s="12" t="s">
        <v>47</v>
      </c>
      <c r="C49" s="8"/>
      <c r="D49" s="2"/>
    </row>
    <row r="50" spans="2:4" ht="15.75" thickBot="1" x14ac:dyDescent="0.3">
      <c r="B50" s="12" t="s">
        <v>48</v>
      </c>
      <c r="C50" s="8">
        <v>30</v>
      </c>
      <c r="D50" s="2">
        <f t="shared" si="0"/>
        <v>600</v>
      </c>
    </row>
    <row r="51" spans="2:4" ht="15.75" thickBot="1" x14ac:dyDescent="0.3">
      <c r="B51" s="6" t="s">
        <v>49</v>
      </c>
      <c r="C51" s="6">
        <f>SUM(C5:C50)</f>
        <v>1975</v>
      </c>
      <c r="D51" s="3">
        <f>SUM(D5:D50)</f>
        <v>39500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4"/>
  <sheetViews>
    <sheetView tabSelected="1" zoomScale="85" zoomScaleNormal="85" workbookViewId="0">
      <selection activeCell="B13" sqref="B13"/>
    </sheetView>
  </sheetViews>
  <sheetFormatPr defaultColWidth="11.42578125" defaultRowHeight="15" x14ac:dyDescent="0.25"/>
  <cols>
    <col min="1" max="1" width="18" customWidth="1"/>
    <col min="2" max="2" width="11.5703125" bestFit="1" customWidth="1"/>
    <col min="3" max="3" width="12.42578125" bestFit="1" customWidth="1"/>
    <col min="4" max="4" width="27.28515625" customWidth="1"/>
    <col min="5" max="5" width="11.42578125" customWidth="1"/>
    <col min="6" max="6" width="19" bestFit="1" customWidth="1"/>
    <col min="7" max="15" width="13.42578125" bestFit="1" customWidth="1"/>
  </cols>
  <sheetData>
    <row r="2" spans="1:15" x14ac:dyDescent="0.25">
      <c r="A2" t="s">
        <v>208</v>
      </c>
      <c r="B2" s="17">
        <v>-356000</v>
      </c>
      <c r="C2">
        <v>3</v>
      </c>
    </row>
    <row r="3" spans="1:15" ht="15.75" thickBot="1" x14ac:dyDescent="0.3">
      <c r="A3" t="s">
        <v>209</v>
      </c>
      <c r="B3">
        <v>-3000000</v>
      </c>
      <c r="C3">
        <v>1</v>
      </c>
      <c r="E3">
        <v>0</v>
      </c>
      <c r="F3">
        <v>1</v>
      </c>
      <c r="G3" s="17">
        <v>2</v>
      </c>
      <c r="H3" s="17">
        <v>3</v>
      </c>
      <c r="I3" s="17">
        <v>4</v>
      </c>
      <c r="J3" s="17">
        <v>5</v>
      </c>
      <c r="K3" s="17">
        <v>6</v>
      </c>
      <c r="L3" s="17">
        <v>7</v>
      </c>
      <c r="M3" s="17">
        <v>8</v>
      </c>
      <c r="N3" s="17">
        <v>9</v>
      </c>
      <c r="O3" s="17">
        <v>10</v>
      </c>
    </row>
    <row r="4" spans="1:15" ht="15.75" thickBot="1" x14ac:dyDescent="0.3">
      <c r="D4" s="42"/>
      <c r="E4" s="43" t="s">
        <v>88</v>
      </c>
      <c r="F4" s="43" t="s">
        <v>89</v>
      </c>
      <c r="G4" s="43" t="s">
        <v>90</v>
      </c>
      <c r="H4" s="43" t="s">
        <v>91</v>
      </c>
      <c r="I4" s="44" t="s">
        <v>92</v>
      </c>
      <c r="J4" s="43" t="s">
        <v>93</v>
      </c>
      <c r="K4" s="43" t="s">
        <v>94</v>
      </c>
      <c r="L4" s="43" t="s">
        <v>95</v>
      </c>
      <c r="M4" s="43" t="s">
        <v>96</v>
      </c>
      <c r="N4" s="43" t="s">
        <v>97</v>
      </c>
      <c r="O4" s="45" t="s">
        <v>98</v>
      </c>
    </row>
    <row r="5" spans="1:15" x14ac:dyDescent="0.25">
      <c r="D5" s="46" t="s">
        <v>50</v>
      </c>
      <c r="E5" s="20">
        <f>(B2*C2+B3*C3)*$A$16</f>
        <v>-4.0679999999999996</v>
      </c>
      <c r="F5" s="20"/>
      <c r="G5" s="20"/>
      <c r="H5" s="20"/>
      <c r="I5" s="36"/>
      <c r="J5" s="20"/>
      <c r="K5" s="20"/>
      <c r="L5" s="20"/>
      <c r="M5" s="20"/>
      <c r="N5" s="20"/>
      <c r="O5" s="47"/>
    </row>
    <row r="6" spans="1:15" x14ac:dyDescent="0.25">
      <c r="D6" s="48" t="s">
        <v>51</v>
      </c>
      <c r="E6" s="68"/>
      <c r="F6" s="27"/>
      <c r="G6" s="27"/>
      <c r="H6" s="27"/>
      <c r="I6" s="37"/>
      <c r="J6" s="27"/>
      <c r="K6" s="27"/>
      <c r="L6" s="27"/>
      <c r="M6" s="27"/>
      <c r="N6" s="27"/>
      <c r="O6" s="49"/>
    </row>
    <row r="7" spans="1:15" s="17" customFormat="1" x14ac:dyDescent="0.25">
      <c r="D7" s="50" t="s">
        <v>173</v>
      </c>
      <c r="E7" s="21"/>
      <c r="F7" s="21"/>
      <c r="G7" s="21"/>
      <c r="H7" s="21"/>
      <c r="I7" s="38"/>
      <c r="J7" s="21"/>
      <c r="K7" s="21"/>
      <c r="L7" s="21"/>
      <c r="M7" s="21"/>
      <c r="N7" s="21"/>
      <c r="O7" s="51"/>
    </row>
    <row r="8" spans="1:15" s="17" customFormat="1" x14ac:dyDescent="0.25">
      <c r="A8" t="s">
        <v>202</v>
      </c>
      <c r="B8" t="s">
        <v>172</v>
      </c>
      <c r="D8" s="52" t="s">
        <v>201</v>
      </c>
      <c r="E8" s="21"/>
      <c r="F8" s="21">
        <v>0.2</v>
      </c>
      <c r="G8" s="21">
        <v>0.4</v>
      </c>
      <c r="H8" s="21">
        <v>0.6</v>
      </c>
      <c r="I8" s="38">
        <v>0.75</v>
      </c>
      <c r="J8" s="21">
        <v>0.9</v>
      </c>
      <c r="K8" s="21">
        <v>0.95</v>
      </c>
      <c r="L8" s="21">
        <v>1</v>
      </c>
      <c r="M8" s="21">
        <v>1</v>
      </c>
      <c r="N8" s="21">
        <v>1</v>
      </c>
      <c r="O8" s="51">
        <v>1</v>
      </c>
    </row>
    <row r="9" spans="1:15" x14ac:dyDescent="0.25">
      <c r="A9">
        <v>143</v>
      </c>
      <c r="B9" s="35">
        <f>75000</f>
        <v>75000</v>
      </c>
      <c r="D9" s="53" t="s">
        <v>174</v>
      </c>
      <c r="E9" s="21"/>
      <c r="F9" s="21">
        <f>$A$9*$B$9*$A$16*F8</f>
        <v>2.145</v>
      </c>
      <c r="G9" s="21">
        <f t="shared" ref="G9:O9" si="0">$A$9*$B$9*$A$16*G8</f>
        <v>4.29</v>
      </c>
      <c r="H9" s="21">
        <f t="shared" si="0"/>
        <v>6.4349999999999996</v>
      </c>
      <c r="I9" s="38">
        <f t="shared" si="0"/>
        <v>8.0437499999999993</v>
      </c>
      <c r="J9" s="21">
        <f t="shared" si="0"/>
        <v>9.6524999999999999</v>
      </c>
      <c r="K9" s="21">
        <f t="shared" si="0"/>
        <v>10.188749999999999</v>
      </c>
      <c r="L9" s="21">
        <f t="shared" si="0"/>
        <v>10.725</v>
      </c>
      <c r="M9" s="21">
        <f t="shared" si="0"/>
        <v>10.725</v>
      </c>
      <c r="N9" s="21">
        <f t="shared" si="0"/>
        <v>10.725</v>
      </c>
      <c r="O9" s="51">
        <f t="shared" si="0"/>
        <v>10.725</v>
      </c>
    </row>
    <row r="10" spans="1:15" s="17" customFormat="1" x14ac:dyDescent="0.25">
      <c r="D10" s="50" t="s">
        <v>200</v>
      </c>
      <c r="E10" s="21"/>
      <c r="F10" s="21"/>
      <c r="G10" s="21"/>
      <c r="H10" s="21"/>
      <c r="I10" s="38"/>
      <c r="J10" s="21"/>
      <c r="K10" s="21"/>
      <c r="L10" s="21"/>
      <c r="M10" s="21"/>
      <c r="N10" s="21"/>
      <c r="O10" s="51"/>
    </row>
    <row r="11" spans="1:15" x14ac:dyDescent="0.25">
      <c r="A11" t="s">
        <v>203</v>
      </c>
      <c r="B11" t="s">
        <v>172</v>
      </c>
      <c r="D11" s="52" t="s">
        <v>201</v>
      </c>
      <c r="E11" s="21"/>
      <c r="F11" s="21">
        <v>0.3</v>
      </c>
      <c r="G11" s="21">
        <v>0.5</v>
      </c>
      <c r="H11" s="21">
        <v>0.5</v>
      </c>
      <c r="I11" s="38">
        <v>0.85</v>
      </c>
      <c r="J11" s="21">
        <v>1</v>
      </c>
      <c r="K11" s="21">
        <v>1</v>
      </c>
      <c r="L11" s="21">
        <v>1</v>
      </c>
      <c r="M11" s="21">
        <v>1</v>
      </c>
      <c r="N11" s="21">
        <v>1</v>
      </c>
      <c r="O11" s="51">
        <v>1</v>
      </c>
    </row>
    <row r="12" spans="1:15" x14ac:dyDescent="0.25">
      <c r="A12">
        <v>500</v>
      </c>
      <c r="B12" s="35">
        <v>75000</v>
      </c>
      <c r="D12" s="53" t="s">
        <v>174</v>
      </c>
      <c r="E12" s="21"/>
      <c r="F12" s="21">
        <f>$A$12*$B$12*$A$16*F11</f>
        <v>11.25</v>
      </c>
      <c r="G12" s="21">
        <f t="shared" ref="G12:O12" si="1">$A$12*$B$12*$A$16*G11</f>
        <v>18.75</v>
      </c>
      <c r="H12" s="21">
        <f t="shared" si="1"/>
        <v>18.75</v>
      </c>
      <c r="I12" s="38">
        <f t="shared" si="1"/>
        <v>31.875</v>
      </c>
      <c r="J12" s="21">
        <f t="shared" si="1"/>
        <v>37.5</v>
      </c>
      <c r="K12" s="21">
        <f t="shared" si="1"/>
        <v>37.5</v>
      </c>
      <c r="L12" s="21">
        <f t="shared" si="1"/>
        <v>37.5</v>
      </c>
      <c r="M12" s="21">
        <f t="shared" si="1"/>
        <v>37.5</v>
      </c>
      <c r="N12" s="21">
        <f t="shared" si="1"/>
        <v>37.5</v>
      </c>
      <c r="O12" s="51">
        <f t="shared" si="1"/>
        <v>37.5</v>
      </c>
    </row>
    <row r="13" spans="1:15" x14ac:dyDescent="0.25">
      <c r="D13" s="54" t="s">
        <v>52</v>
      </c>
      <c r="E13" s="26">
        <f>SUM(E9:E12)</f>
        <v>0</v>
      </c>
      <c r="F13" s="26">
        <f t="shared" ref="F13:O13" si="2">SUM(F9:F12)</f>
        <v>13.695</v>
      </c>
      <c r="G13" s="26">
        <f t="shared" si="2"/>
        <v>23.54</v>
      </c>
      <c r="H13" s="26">
        <f t="shared" si="2"/>
        <v>25.684999999999999</v>
      </c>
      <c r="I13" s="39">
        <f t="shared" si="2"/>
        <v>40.768749999999997</v>
      </c>
      <c r="J13" s="26">
        <f t="shared" si="2"/>
        <v>48.152500000000003</v>
      </c>
      <c r="K13" s="26">
        <f t="shared" si="2"/>
        <v>48.688749999999999</v>
      </c>
      <c r="L13" s="26">
        <f t="shared" si="2"/>
        <v>49.225000000000001</v>
      </c>
      <c r="M13" s="26">
        <f t="shared" si="2"/>
        <v>49.225000000000001</v>
      </c>
      <c r="N13" s="26">
        <f t="shared" si="2"/>
        <v>49.225000000000001</v>
      </c>
      <c r="O13" s="55">
        <f t="shared" si="2"/>
        <v>49.225000000000001</v>
      </c>
    </row>
    <row r="14" spans="1:15" x14ac:dyDescent="0.25">
      <c r="D14" s="56" t="s">
        <v>53</v>
      </c>
      <c r="E14" s="22"/>
      <c r="F14" s="22"/>
      <c r="G14" s="22"/>
      <c r="H14" s="22"/>
      <c r="I14" s="40"/>
      <c r="J14" s="22"/>
      <c r="K14" s="22"/>
      <c r="L14" s="22"/>
      <c r="M14" s="22"/>
      <c r="N14" s="22"/>
      <c r="O14" s="57"/>
    </row>
    <row r="15" spans="1:15" x14ac:dyDescent="0.25">
      <c r="A15" t="s">
        <v>175</v>
      </c>
      <c r="C15" t="s">
        <v>210</v>
      </c>
      <c r="D15" s="58" t="s">
        <v>87</v>
      </c>
      <c r="E15" s="22">
        <v>9</v>
      </c>
      <c r="F15" s="22"/>
      <c r="G15" s="22"/>
      <c r="H15" s="22"/>
      <c r="I15" s="40"/>
      <c r="J15" s="22">
        <v>8</v>
      </c>
      <c r="K15" s="22"/>
      <c r="L15" s="22"/>
      <c r="M15" s="22"/>
      <c r="N15" s="22"/>
      <c r="O15" s="57">
        <v>8</v>
      </c>
    </row>
    <row r="16" spans="1:15" x14ac:dyDescent="0.25">
      <c r="A16">
        <f xml:space="preserve"> 10^(-6)</f>
        <v>9.9999999999999995E-7</v>
      </c>
      <c r="C16">
        <v>21</v>
      </c>
      <c r="D16" s="58" t="s">
        <v>86</v>
      </c>
      <c r="E16" s="22">
        <f>E15*C16</f>
        <v>189</v>
      </c>
      <c r="F16" s="22"/>
      <c r="G16" s="22"/>
      <c r="H16" s="22"/>
      <c r="I16" s="40"/>
      <c r="J16" s="22">
        <v>1</v>
      </c>
      <c r="K16" s="22"/>
      <c r="L16" s="22"/>
      <c r="M16" s="22"/>
      <c r="N16" s="22"/>
      <c r="O16" s="57">
        <v>1</v>
      </c>
    </row>
    <row r="17" spans="1:16" s="17" customFormat="1" x14ac:dyDescent="0.25">
      <c r="B17" s="17">
        <v>1975</v>
      </c>
      <c r="C17" s="17">
        <v>-20</v>
      </c>
      <c r="D17" s="67" t="s">
        <v>206</v>
      </c>
      <c r="E17" s="22">
        <f>B17*C17*$A$16</f>
        <v>-3.95E-2</v>
      </c>
      <c r="F17" s="22"/>
      <c r="G17" s="22"/>
      <c r="H17" s="22"/>
      <c r="I17" s="40"/>
      <c r="J17" s="22"/>
      <c r="K17" s="22"/>
      <c r="L17" s="22"/>
      <c r="M17" s="22"/>
      <c r="N17" s="22"/>
      <c r="O17" s="57"/>
    </row>
    <row r="18" spans="1:16" s="17" customFormat="1" x14ac:dyDescent="0.25">
      <c r="D18" s="67" t="s">
        <v>207</v>
      </c>
      <c r="E18" s="22"/>
      <c r="F18" s="22"/>
      <c r="G18" s="22"/>
      <c r="H18" s="22"/>
      <c r="I18" s="40"/>
      <c r="J18" s="22"/>
      <c r="K18" s="22"/>
      <c r="L18" s="22"/>
      <c r="M18" s="22"/>
      <c r="N18" s="22"/>
      <c r="O18" s="57"/>
    </row>
    <row r="19" spans="1:16" x14ac:dyDescent="0.25">
      <c r="D19" s="56" t="s">
        <v>58</v>
      </c>
      <c r="E19" s="22"/>
      <c r="F19" s="22"/>
      <c r="G19" s="22"/>
      <c r="H19" s="22"/>
      <c r="I19" s="40"/>
      <c r="J19" s="22"/>
      <c r="K19" s="22"/>
      <c r="L19" s="22"/>
      <c r="M19" s="22"/>
      <c r="N19" s="22"/>
      <c r="O19" s="57"/>
    </row>
    <row r="20" spans="1:16" x14ac:dyDescent="0.25">
      <c r="B20" s="19"/>
      <c r="C20" s="19">
        <f>-5361774</f>
        <v>-5361774</v>
      </c>
      <c r="D20" s="53" t="s">
        <v>59</v>
      </c>
      <c r="E20" s="24">
        <f>$C20*$A$16*E15</f>
        <v>-48.255965999999994</v>
      </c>
      <c r="F20" s="24">
        <f>$C20*$A$16*F15</f>
        <v>0</v>
      </c>
      <c r="G20" s="24">
        <f t="shared" ref="G20:O20" si="3">$C20*$A$16*G15</f>
        <v>0</v>
      </c>
      <c r="H20" s="24">
        <f t="shared" si="3"/>
        <v>0</v>
      </c>
      <c r="I20" s="41">
        <f t="shared" si="3"/>
        <v>0</v>
      </c>
      <c r="J20" s="24">
        <f>$C20*$A$16*J15</f>
        <v>-42.894191999999997</v>
      </c>
      <c r="K20" s="24">
        <f>$C20*$A$16*K15</f>
        <v>0</v>
      </c>
      <c r="L20" s="24">
        <f t="shared" si="3"/>
        <v>0</v>
      </c>
      <c r="M20" s="24">
        <f t="shared" si="3"/>
        <v>0</v>
      </c>
      <c r="N20" s="24">
        <f t="shared" si="3"/>
        <v>0</v>
      </c>
      <c r="O20" s="59">
        <f t="shared" si="3"/>
        <v>-42.894191999999997</v>
      </c>
    </row>
    <row r="21" spans="1:16" x14ac:dyDescent="0.25">
      <c r="B21" s="19"/>
      <c r="C21" s="19">
        <v>-16000</v>
      </c>
      <c r="D21" s="53" t="s">
        <v>60</v>
      </c>
      <c r="E21" s="24">
        <f>$C21*$A$16*E16</f>
        <v>-3.024</v>
      </c>
      <c r="F21" s="24">
        <f>$C21*$A$16*F16</f>
        <v>0</v>
      </c>
      <c r="G21" s="24">
        <f t="shared" ref="G21:O21" si="4">$C21*$A$16*G16</f>
        <v>0</v>
      </c>
      <c r="H21" s="24">
        <f t="shared" si="4"/>
        <v>0</v>
      </c>
      <c r="I21" s="41">
        <f t="shared" si="4"/>
        <v>0</v>
      </c>
      <c r="J21" s="24">
        <f>$C21*$A$16*J16</f>
        <v>-1.6E-2</v>
      </c>
      <c r="K21" s="24">
        <f>$C21*$A$16*K16</f>
        <v>0</v>
      </c>
      <c r="L21" s="24">
        <f t="shared" si="4"/>
        <v>0</v>
      </c>
      <c r="M21" s="24">
        <f t="shared" si="4"/>
        <v>0</v>
      </c>
      <c r="N21" s="24">
        <f t="shared" si="4"/>
        <v>0</v>
      </c>
      <c r="O21" s="59">
        <f t="shared" si="4"/>
        <v>-1.6E-2</v>
      </c>
    </row>
    <row r="22" spans="1:16" x14ac:dyDescent="0.25">
      <c r="B22" s="19"/>
      <c r="C22" s="19"/>
      <c r="D22" s="56" t="s">
        <v>61</v>
      </c>
      <c r="E22" s="21"/>
      <c r="F22" s="21"/>
      <c r="G22" s="21"/>
      <c r="H22" s="21"/>
      <c r="I22" s="38"/>
      <c r="J22" s="21"/>
      <c r="K22" s="24"/>
      <c r="L22" s="21"/>
      <c r="M22" s="21"/>
      <c r="N22" s="21"/>
      <c r="O22" s="51"/>
    </row>
    <row r="23" spans="1:16" x14ac:dyDescent="0.25">
      <c r="A23" t="s">
        <v>85</v>
      </c>
      <c r="B23" s="19"/>
      <c r="C23" s="19"/>
      <c r="D23" s="60" t="s">
        <v>62</v>
      </c>
      <c r="E23" s="21"/>
      <c r="F23" s="21"/>
      <c r="G23" s="21"/>
      <c r="H23" s="21"/>
      <c r="I23" s="38"/>
      <c r="J23" s="21"/>
      <c r="K23" s="24"/>
      <c r="L23" s="21"/>
      <c r="M23" s="21"/>
      <c r="N23" s="21"/>
      <c r="O23" s="51"/>
    </row>
    <row r="24" spans="1:16" x14ac:dyDescent="0.25">
      <c r="A24">
        <v>1</v>
      </c>
      <c r="B24" s="19"/>
      <c r="C24" s="19">
        <v>-3900</v>
      </c>
      <c r="D24" s="53" t="s">
        <v>63</v>
      </c>
      <c r="E24" s="24">
        <f>$C24*E$16*$A24*$A$16</f>
        <v>-0.73709999999999998</v>
      </c>
      <c r="F24" s="24">
        <f>$C24*F$16*$A24*$A$16</f>
        <v>0</v>
      </c>
      <c r="G24" s="24">
        <f t="shared" ref="G24:O25" si="5">$C24*G$16*$A24*$A$16</f>
        <v>0</v>
      </c>
      <c r="H24" s="24">
        <f t="shared" si="5"/>
        <v>0</v>
      </c>
      <c r="I24" s="41">
        <f t="shared" si="5"/>
        <v>0</v>
      </c>
      <c r="J24" s="24">
        <f>$C24*J$16*$A24*$A$16</f>
        <v>-3.8999999999999998E-3</v>
      </c>
      <c r="K24" s="24">
        <f>$C24*K$16*$A24*$A$16</f>
        <v>0</v>
      </c>
      <c r="L24" s="24">
        <f t="shared" si="5"/>
        <v>0</v>
      </c>
      <c r="M24" s="24">
        <f t="shared" si="5"/>
        <v>0</v>
      </c>
      <c r="N24" s="24">
        <f t="shared" si="5"/>
        <v>0</v>
      </c>
      <c r="O24" s="59">
        <f t="shared" si="5"/>
        <v>-3.8999999999999998E-3</v>
      </c>
    </row>
    <row r="25" spans="1:16" x14ac:dyDescent="0.25">
      <c r="A25">
        <v>1</v>
      </c>
      <c r="B25" s="19"/>
      <c r="C25" s="19">
        <f>-1000</f>
        <v>-1000</v>
      </c>
      <c r="D25" s="53" t="s">
        <v>64</v>
      </c>
      <c r="E25" s="24">
        <f>$C25*E$16*$A25*$A$16</f>
        <v>-0.189</v>
      </c>
      <c r="F25" s="24">
        <f>$C25*F$16*$A25*$A$16</f>
        <v>0</v>
      </c>
      <c r="G25" s="24">
        <f t="shared" si="5"/>
        <v>0</v>
      </c>
      <c r="H25" s="24">
        <f t="shared" si="5"/>
        <v>0</v>
      </c>
      <c r="I25" s="41">
        <f t="shared" si="5"/>
        <v>0</v>
      </c>
      <c r="J25" s="24">
        <f>$C25*J$16*$A25*$A$16</f>
        <v>-1E-3</v>
      </c>
      <c r="K25" s="24">
        <f>$C25*K$16*$A25*$A$16</f>
        <v>0</v>
      </c>
      <c r="L25" s="24">
        <f t="shared" si="5"/>
        <v>0</v>
      </c>
      <c r="M25" s="24">
        <f t="shared" si="5"/>
        <v>0</v>
      </c>
      <c r="N25" s="24">
        <f t="shared" si="5"/>
        <v>0</v>
      </c>
      <c r="O25" s="59">
        <f t="shared" si="5"/>
        <v>-1E-3</v>
      </c>
    </row>
    <row r="26" spans="1:16" x14ac:dyDescent="0.25">
      <c r="B26" s="19"/>
      <c r="C26" s="19"/>
      <c r="D26" s="60" t="s">
        <v>65</v>
      </c>
      <c r="E26" s="21"/>
      <c r="F26" s="21"/>
      <c r="G26" s="21"/>
      <c r="H26" s="21"/>
      <c r="I26" s="38"/>
      <c r="J26" s="21"/>
      <c r="K26" s="24"/>
      <c r="L26" s="21"/>
      <c r="M26" s="21"/>
      <c r="N26" s="21"/>
      <c r="O26" s="59"/>
    </row>
    <row r="27" spans="1:16" x14ac:dyDescent="0.25">
      <c r="A27">
        <v>4</v>
      </c>
      <c r="B27" s="19"/>
      <c r="C27" s="19">
        <v>-17000</v>
      </c>
      <c r="D27" s="53" t="s">
        <v>66</v>
      </c>
      <c r="E27" s="24">
        <f t="shared" ref="E27:F29" si="6">$C27*E$16*$A27*$A$16</f>
        <v>-12.851999999999999</v>
      </c>
      <c r="F27" s="24">
        <f t="shared" si="6"/>
        <v>0</v>
      </c>
      <c r="G27" s="24">
        <f t="shared" ref="G27:O29" si="7">$C27*G$16*$A27*$A$16</f>
        <v>0</v>
      </c>
      <c r="H27" s="24">
        <f t="shared" si="7"/>
        <v>0</v>
      </c>
      <c r="I27" s="41">
        <f t="shared" si="7"/>
        <v>0</v>
      </c>
      <c r="J27" s="24">
        <f t="shared" ref="J27:K29" si="8">$C27*J$16*$A27*$A$16</f>
        <v>-6.7999999999999991E-2</v>
      </c>
      <c r="K27" s="24">
        <f t="shared" si="8"/>
        <v>0</v>
      </c>
      <c r="L27" s="24">
        <f t="shared" si="7"/>
        <v>0</v>
      </c>
      <c r="M27" s="24">
        <f t="shared" si="7"/>
        <v>0</v>
      </c>
      <c r="N27" s="24">
        <f t="shared" si="7"/>
        <v>0</v>
      </c>
      <c r="O27" s="59">
        <f t="shared" si="7"/>
        <v>-6.7999999999999991E-2</v>
      </c>
    </row>
    <row r="28" spans="1:16" x14ac:dyDescent="0.25">
      <c r="A28">
        <v>2</v>
      </c>
      <c r="B28" s="19"/>
      <c r="C28" s="19">
        <v>-6300</v>
      </c>
      <c r="D28" s="53" t="s">
        <v>67</v>
      </c>
      <c r="E28" s="24">
        <f t="shared" si="6"/>
        <v>-2.3813999999999997</v>
      </c>
      <c r="F28" s="24">
        <f t="shared" si="6"/>
        <v>0</v>
      </c>
      <c r="G28" s="24">
        <f t="shared" si="7"/>
        <v>0</v>
      </c>
      <c r="H28" s="24">
        <f t="shared" si="7"/>
        <v>0</v>
      </c>
      <c r="I28" s="41">
        <f t="shared" si="7"/>
        <v>0</v>
      </c>
      <c r="J28" s="24">
        <f t="shared" si="8"/>
        <v>-1.26E-2</v>
      </c>
      <c r="K28" s="24">
        <f t="shared" si="8"/>
        <v>0</v>
      </c>
      <c r="L28" s="24">
        <f t="shared" si="7"/>
        <v>0</v>
      </c>
      <c r="M28" s="24">
        <f t="shared" si="7"/>
        <v>0</v>
      </c>
      <c r="N28" s="24">
        <f t="shared" si="7"/>
        <v>0</v>
      </c>
      <c r="O28" s="59">
        <f t="shared" si="7"/>
        <v>-1.26E-2</v>
      </c>
    </row>
    <row r="29" spans="1:16" x14ac:dyDescent="0.25">
      <c r="A29">
        <v>1</v>
      </c>
      <c r="B29" s="19"/>
      <c r="C29" s="19">
        <v>-16000</v>
      </c>
      <c r="D29" s="53" t="s">
        <v>68</v>
      </c>
      <c r="E29" s="24">
        <f t="shared" si="6"/>
        <v>-3.024</v>
      </c>
      <c r="F29" s="24">
        <f t="shared" si="6"/>
        <v>0</v>
      </c>
      <c r="G29" s="24">
        <f t="shared" si="7"/>
        <v>0</v>
      </c>
      <c r="H29" s="24">
        <f t="shared" si="7"/>
        <v>0</v>
      </c>
      <c r="I29" s="41">
        <f t="shared" si="7"/>
        <v>0</v>
      </c>
      <c r="J29" s="24">
        <f t="shared" si="8"/>
        <v>-1.6E-2</v>
      </c>
      <c r="K29" s="24">
        <f t="shared" si="8"/>
        <v>0</v>
      </c>
      <c r="L29" s="24">
        <f t="shared" si="7"/>
        <v>0</v>
      </c>
      <c r="M29" s="24">
        <f t="shared" si="7"/>
        <v>0</v>
      </c>
      <c r="N29" s="24">
        <f t="shared" si="7"/>
        <v>0</v>
      </c>
      <c r="O29" s="59">
        <f t="shared" si="7"/>
        <v>-1.6E-2</v>
      </c>
    </row>
    <row r="30" spans="1:16" x14ac:dyDescent="0.25">
      <c r="B30" s="19"/>
      <c r="C30" s="19"/>
      <c r="D30" s="60" t="s">
        <v>15</v>
      </c>
      <c r="E30" s="21"/>
      <c r="F30" s="21"/>
      <c r="G30" s="21"/>
      <c r="H30" s="21"/>
      <c r="I30" s="38"/>
      <c r="J30" s="21"/>
      <c r="K30" s="21"/>
      <c r="L30" s="21"/>
      <c r="M30" s="21"/>
      <c r="N30" s="21"/>
      <c r="O30" s="51"/>
    </row>
    <row r="31" spans="1:16" x14ac:dyDescent="0.25">
      <c r="A31">
        <v>8</v>
      </c>
      <c r="B31" s="19">
        <v>-18000</v>
      </c>
      <c r="C31" s="19">
        <v>-7000</v>
      </c>
      <c r="D31" s="53" t="s">
        <v>69</v>
      </c>
      <c r="E31" s="24">
        <f t="shared" ref="E31:K31" si="9">($C31*(E$16*$A31-1)+$B$31)*$A$16</f>
        <v>-10.594999999999999</v>
      </c>
      <c r="F31" s="24">
        <f t="shared" si="9"/>
        <v>-1.0999999999999999E-2</v>
      </c>
      <c r="G31" s="24">
        <f t="shared" si="9"/>
        <v>-1.0999999999999999E-2</v>
      </c>
      <c r="H31" s="24">
        <f t="shared" si="9"/>
        <v>-1.0999999999999999E-2</v>
      </c>
      <c r="I31" s="41">
        <f t="shared" si="9"/>
        <v>-1.0999999999999999E-2</v>
      </c>
      <c r="J31" s="24">
        <f t="shared" si="9"/>
        <v>-6.699999999999999E-2</v>
      </c>
      <c r="K31" s="24">
        <f t="shared" si="9"/>
        <v>-1.0999999999999999E-2</v>
      </c>
      <c r="L31" s="24">
        <f t="shared" ref="L31:O31" si="10">($C31*(L$16*$A31-1)+$B$31)*$A$16</f>
        <v>-1.0999999999999999E-2</v>
      </c>
      <c r="M31" s="24">
        <f t="shared" si="10"/>
        <v>-1.0999999999999999E-2</v>
      </c>
      <c r="N31" s="24">
        <f t="shared" si="10"/>
        <v>-1.0999999999999999E-2</v>
      </c>
      <c r="O31" s="59">
        <f t="shared" si="10"/>
        <v>-6.699999999999999E-2</v>
      </c>
    </row>
    <row r="32" spans="1:16" s="17" customFormat="1" x14ac:dyDescent="0.25">
      <c r="A32" s="17">
        <v>1</v>
      </c>
      <c r="B32" s="19"/>
      <c r="C32" s="19">
        <v>-3000</v>
      </c>
      <c r="D32" s="53" t="s">
        <v>100</v>
      </c>
      <c r="E32" s="24">
        <f t="shared" ref="E32:F35" si="11">$C32*E$16*$A32*$A$16</f>
        <v>-0.56699999999999995</v>
      </c>
      <c r="F32" s="24">
        <f t="shared" si="11"/>
        <v>0</v>
      </c>
      <c r="G32" s="24">
        <f t="shared" ref="G32:O32" si="12">$C32*G$16*$A32*$A$16</f>
        <v>0</v>
      </c>
      <c r="H32" s="24">
        <f t="shared" si="12"/>
        <v>0</v>
      </c>
      <c r="I32" s="41">
        <f t="shared" si="12"/>
        <v>0</v>
      </c>
      <c r="J32" s="24">
        <f t="shared" ref="J32:K35" si="13">$C32*J$16*$A32*$A$16</f>
        <v>-3.0000000000000001E-3</v>
      </c>
      <c r="K32" s="24">
        <f t="shared" si="13"/>
        <v>0</v>
      </c>
      <c r="L32" s="24">
        <f t="shared" si="12"/>
        <v>0</v>
      </c>
      <c r="M32" s="24">
        <f t="shared" si="12"/>
        <v>0</v>
      </c>
      <c r="N32" s="24">
        <f t="shared" si="12"/>
        <v>0</v>
      </c>
      <c r="O32" s="59">
        <f t="shared" si="12"/>
        <v>-3.0000000000000001E-3</v>
      </c>
      <c r="P32" s="24"/>
    </row>
    <row r="33" spans="1:16" x14ac:dyDescent="0.25">
      <c r="A33">
        <v>3</v>
      </c>
      <c r="B33" s="19"/>
      <c r="C33" s="19">
        <v>-8545</v>
      </c>
      <c r="D33" s="53" t="s">
        <v>70</v>
      </c>
      <c r="E33" s="24">
        <f t="shared" si="11"/>
        <v>-4.8450150000000001</v>
      </c>
      <c r="F33" s="24">
        <f t="shared" si="11"/>
        <v>0</v>
      </c>
      <c r="G33" s="24">
        <f t="shared" ref="G33:O35" si="14">$C33*G$16*$A33*$A$16</f>
        <v>0</v>
      </c>
      <c r="H33" s="24">
        <f t="shared" si="14"/>
        <v>0</v>
      </c>
      <c r="I33" s="41">
        <f t="shared" si="14"/>
        <v>0</v>
      </c>
      <c r="J33" s="24">
        <f t="shared" si="13"/>
        <v>-2.5634999999999998E-2</v>
      </c>
      <c r="K33" s="24">
        <f t="shared" si="13"/>
        <v>0</v>
      </c>
      <c r="L33" s="24">
        <f t="shared" si="14"/>
        <v>0</v>
      </c>
      <c r="M33" s="24">
        <f t="shared" si="14"/>
        <v>0</v>
      </c>
      <c r="N33" s="24">
        <f t="shared" si="14"/>
        <v>0</v>
      </c>
      <c r="O33" s="59">
        <f t="shared" si="14"/>
        <v>-2.5634999999999998E-2</v>
      </c>
    </row>
    <row r="34" spans="1:16" x14ac:dyDescent="0.25">
      <c r="A34">
        <v>1</v>
      </c>
      <c r="B34" s="19"/>
      <c r="C34" s="19">
        <v>-5500</v>
      </c>
      <c r="D34" s="53" t="s">
        <v>71</v>
      </c>
      <c r="E34" s="24">
        <f t="shared" si="11"/>
        <v>-1.0394999999999999</v>
      </c>
      <c r="F34" s="24">
        <f t="shared" si="11"/>
        <v>0</v>
      </c>
      <c r="G34" s="24">
        <f t="shared" si="14"/>
        <v>0</v>
      </c>
      <c r="H34" s="24">
        <f t="shared" si="14"/>
        <v>0</v>
      </c>
      <c r="I34" s="41">
        <f t="shared" si="14"/>
        <v>0</v>
      </c>
      <c r="J34" s="24">
        <f t="shared" si="13"/>
        <v>-5.4999999999999997E-3</v>
      </c>
      <c r="K34" s="24">
        <f t="shared" si="13"/>
        <v>0</v>
      </c>
      <c r="L34" s="24">
        <f t="shared" si="14"/>
        <v>0</v>
      </c>
      <c r="M34" s="24">
        <f t="shared" si="14"/>
        <v>0</v>
      </c>
      <c r="N34" s="24">
        <f t="shared" si="14"/>
        <v>0</v>
      </c>
      <c r="O34" s="59">
        <f t="shared" si="14"/>
        <v>-5.4999999999999997E-3</v>
      </c>
    </row>
    <row r="35" spans="1:16" x14ac:dyDescent="0.25">
      <c r="A35">
        <v>1</v>
      </c>
      <c r="B35" s="19"/>
      <c r="C35" s="19">
        <v>-5000</v>
      </c>
      <c r="D35" s="53" t="s">
        <v>72</v>
      </c>
      <c r="E35" s="24">
        <f t="shared" si="11"/>
        <v>-0.94499999999999995</v>
      </c>
      <c r="F35" s="24">
        <f t="shared" si="11"/>
        <v>0</v>
      </c>
      <c r="G35" s="24">
        <f t="shared" si="14"/>
        <v>0</v>
      </c>
      <c r="H35" s="24">
        <f t="shared" si="14"/>
        <v>0</v>
      </c>
      <c r="I35" s="41">
        <f t="shared" si="14"/>
        <v>0</v>
      </c>
      <c r="J35" s="24">
        <f t="shared" si="13"/>
        <v>-5.0000000000000001E-3</v>
      </c>
      <c r="K35" s="24">
        <f t="shared" si="13"/>
        <v>0</v>
      </c>
      <c r="L35" s="24">
        <f t="shared" si="14"/>
        <v>0</v>
      </c>
      <c r="M35" s="24">
        <f t="shared" si="14"/>
        <v>0</v>
      </c>
      <c r="N35" s="24">
        <f t="shared" si="14"/>
        <v>0</v>
      </c>
      <c r="O35" s="59">
        <f t="shared" si="14"/>
        <v>-5.0000000000000001E-3</v>
      </c>
    </row>
    <row r="36" spans="1:16" x14ac:dyDescent="0.25">
      <c r="B36" s="19"/>
      <c r="C36" s="19"/>
      <c r="D36" s="60" t="s">
        <v>73</v>
      </c>
      <c r="E36" s="21"/>
      <c r="F36" s="21"/>
      <c r="G36" s="21"/>
      <c r="H36" s="21"/>
      <c r="I36" s="38"/>
      <c r="J36" s="21"/>
      <c r="K36" s="24"/>
      <c r="L36" s="21"/>
      <c r="M36" s="21"/>
      <c r="N36" s="21"/>
      <c r="O36" s="59"/>
    </row>
    <row r="37" spans="1:16" x14ac:dyDescent="0.25">
      <c r="A37">
        <v>1</v>
      </c>
      <c r="B37" s="19"/>
      <c r="C37" s="19">
        <v>-50000</v>
      </c>
      <c r="D37" s="53" t="s">
        <v>74</v>
      </c>
      <c r="E37" s="24">
        <f>$C37*E$16*$A37*$A$16</f>
        <v>-9.4499999999999993</v>
      </c>
      <c r="F37" s="24">
        <f>$C37*F$16*$A37*$A$16</f>
        <v>0</v>
      </c>
      <c r="G37" s="24">
        <f t="shared" ref="G37:O38" si="15">$C37*G$16*$A37*$A$16</f>
        <v>0</v>
      </c>
      <c r="H37" s="24">
        <f t="shared" si="15"/>
        <v>0</v>
      </c>
      <c r="I37" s="41">
        <f t="shared" si="15"/>
        <v>0</v>
      </c>
      <c r="J37" s="24">
        <f>$C37*J$16*$A37*$A$16</f>
        <v>-4.9999999999999996E-2</v>
      </c>
      <c r="K37" s="24">
        <f>$C37*K$16*$A37*$A$16</f>
        <v>0</v>
      </c>
      <c r="L37" s="24">
        <f t="shared" si="15"/>
        <v>0</v>
      </c>
      <c r="M37" s="24">
        <f t="shared" si="15"/>
        <v>0</v>
      </c>
      <c r="N37" s="24">
        <f t="shared" si="15"/>
        <v>0</v>
      </c>
      <c r="O37" s="59">
        <f t="shared" si="15"/>
        <v>-4.9999999999999996E-2</v>
      </c>
    </row>
    <row r="38" spans="1:16" x14ac:dyDescent="0.25">
      <c r="A38">
        <v>1</v>
      </c>
      <c r="B38" s="19"/>
      <c r="C38" s="19">
        <v>-15000</v>
      </c>
      <c r="D38" s="53" t="s">
        <v>75</v>
      </c>
      <c r="E38" s="24">
        <f>$C38*E$16*$A38*$A$16</f>
        <v>-2.835</v>
      </c>
      <c r="F38" s="24">
        <f>$C38*F$16*$A38*$A$16</f>
        <v>0</v>
      </c>
      <c r="G38" s="24">
        <f t="shared" si="15"/>
        <v>0</v>
      </c>
      <c r="H38" s="24">
        <f t="shared" si="15"/>
        <v>0</v>
      </c>
      <c r="I38" s="41">
        <f t="shared" si="15"/>
        <v>0</v>
      </c>
      <c r="J38" s="24">
        <f>$C38*J$16*$A38*$A$16</f>
        <v>-1.4999999999999999E-2</v>
      </c>
      <c r="K38" s="24">
        <f>$C38*K$16*$A38*$A$16</f>
        <v>0</v>
      </c>
      <c r="L38" s="24">
        <f t="shared" si="15"/>
        <v>0</v>
      </c>
      <c r="M38" s="24">
        <f t="shared" si="15"/>
        <v>0</v>
      </c>
      <c r="N38" s="24">
        <f t="shared" si="15"/>
        <v>0</v>
      </c>
      <c r="O38" s="59">
        <f t="shared" si="15"/>
        <v>-1.4999999999999999E-2</v>
      </c>
    </row>
    <row r="39" spans="1:16" x14ac:dyDescent="0.25">
      <c r="B39" s="19"/>
      <c r="C39" s="19"/>
      <c r="D39" s="56" t="s">
        <v>76</v>
      </c>
      <c r="E39" s="21"/>
      <c r="F39" s="21"/>
      <c r="G39" s="21"/>
      <c r="H39" s="21"/>
      <c r="I39" s="38"/>
      <c r="J39" s="21"/>
      <c r="K39" s="21"/>
      <c r="L39" s="21"/>
      <c r="M39" s="21"/>
      <c r="N39" s="21"/>
      <c r="O39" s="51"/>
    </row>
    <row r="40" spans="1:16" x14ac:dyDescent="0.25">
      <c r="B40" s="19"/>
      <c r="C40" s="19">
        <v>-11400</v>
      </c>
      <c r="D40" s="53" t="s">
        <v>77</v>
      </c>
      <c r="E40" s="24"/>
      <c r="F40" s="24">
        <f t="shared" ref="F40:F47" si="16">$C40*$A$16</f>
        <v>-1.1399999999999999E-2</v>
      </c>
      <c r="G40" s="24">
        <f t="shared" ref="G40:O47" si="17">$C40*$A$16</f>
        <v>-1.1399999999999999E-2</v>
      </c>
      <c r="H40" s="24">
        <f t="shared" si="17"/>
        <v>-1.1399999999999999E-2</v>
      </c>
      <c r="I40" s="41">
        <f t="shared" si="17"/>
        <v>-1.1399999999999999E-2</v>
      </c>
      <c r="J40" s="24">
        <f t="shared" si="17"/>
        <v>-1.1399999999999999E-2</v>
      </c>
      <c r="K40" s="24">
        <f t="shared" si="17"/>
        <v>-1.1399999999999999E-2</v>
      </c>
      <c r="L40" s="24">
        <f t="shared" si="17"/>
        <v>-1.1399999999999999E-2</v>
      </c>
      <c r="M40" s="24">
        <f t="shared" si="17"/>
        <v>-1.1399999999999999E-2</v>
      </c>
      <c r="N40" s="24">
        <f t="shared" si="17"/>
        <v>-1.1399999999999999E-2</v>
      </c>
      <c r="O40" s="59">
        <f t="shared" si="17"/>
        <v>-1.1399999999999999E-2</v>
      </c>
    </row>
    <row r="41" spans="1:16" x14ac:dyDescent="0.25">
      <c r="B41" s="19"/>
      <c r="C41" s="19">
        <v>-14720</v>
      </c>
      <c r="D41" s="53" t="s">
        <v>78</v>
      </c>
      <c r="E41" s="24"/>
      <c r="F41" s="24">
        <f t="shared" si="16"/>
        <v>-1.4719999999999999E-2</v>
      </c>
      <c r="G41" s="24">
        <f t="shared" si="17"/>
        <v>-1.4719999999999999E-2</v>
      </c>
      <c r="H41" s="24">
        <f t="shared" si="17"/>
        <v>-1.4719999999999999E-2</v>
      </c>
      <c r="I41" s="41">
        <f t="shared" si="17"/>
        <v>-1.4719999999999999E-2</v>
      </c>
      <c r="J41" s="24">
        <f t="shared" si="17"/>
        <v>-1.4719999999999999E-2</v>
      </c>
      <c r="K41" s="24">
        <f t="shared" si="17"/>
        <v>-1.4719999999999999E-2</v>
      </c>
      <c r="L41" s="24">
        <f t="shared" si="17"/>
        <v>-1.4719999999999999E-2</v>
      </c>
      <c r="M41" s="24">
        <f t="shared" si="17"/>
        <v>-1.4719999999999999E-2</v>
      </c>
      <c r="N41" s="24">
        <f t="shared" si="17"/>
        <v>-1.4719999999999999E-2</v>
      </c>
      <c r="O41" s="59">
        <f t="shared" si="17"/>
        <v>-1.4719999999999999E-2</v>
      </c>
    </row>
    <row r="42" spans="1:16" x14ac:dyDescent="0.25">
      <c r="B42" s="19"/>
      <c r="C42" s="19">
        <v>-14720</v>
      </c>
      <c r="D42" s="53" t="s">
        <v>79</v>
      </c>
      <c r="E42" s="24"/>
      <c r="F42" s="24">
        <f t="shared" si="16"/>
        <v>-1.4719999999999999E-2</v>
      </c>
      <c r="G42" s="24">
        <f t="shared" si="17"/>
        <v>-1.4719999999999999E-2</v>
      </c>
      <c r="H42" s="24">
        <f t="shared" si="17"/>
        <v>-1.4719999999999999E-2</v>
      </c>
      <c r="I42" s="41">
        <f t="shared" si="17"/>
        <v>-1.4719999999999999E-2</v>
      </c>
      <c r="J42" s="24">
        <f t="shared" si="17"/>
        <v>-1.4719999999999999E-2</v>
      </c>
      <c r="K42" s="24">
        <f t="shared" si="17"/>
        <v>-1.4719999999999999E-2</v>
      </c>
      <c r="L42" s="24">
        <f t="shared" si="17"/>
        <v>-1.4719999999999999E-2</v>
      </c>
      <c r="M42" s="24">
        <f t="shared" si="17"/>
        <v>-1.4719999999999999E-2</v>
      </c>
      <c r="N42" s="24">
        <f t="shared" si="17"/>
        <v>-1.4719999999999999E-2</v>
      </c>
      <c r="O42" s="59">
        <f t="shared" si="17"/>
        <v>-1.4719999999999999E-2</v>
      </c>
    </row>
    <row r="43" spans="1:16" x14ac:dyDescent="0.25">
      <c r="B43" s="19"/>
      <c r="C43" s="19">
        <v>-381500</v>
      </c>
      <c r="D43" s="53" t="s">
        <v>82</v>
      </c>
      <c r="E43" s="24"/>
      <c r="F43" s="24">
        <f t="shared" si="16"/>
        <v>-0.38150000000000001</v>
      </c>
      <c r="G43" s="24">
        <f t="shared" si="17"/>
        <v>-0.38150000000000001</v>
      </c>
      <c r="H43" s="24">
        <f t="shared" si="17"/>
        <v>-0.38150000000000001</v>
      </c>
      <c r="I43" s="41">
        <f t="shared" si="17"/>
        <v>-0.38150000000000001</v>
      </c>
      <c r="J43" s="24">
        <f t="shared" si="17"/>
        <v>-0.38150000000000001</v>
      </c>
      <c r="K43" s="24">
        <f t="shared" si="17"/>
        <v>-0.38150000000000001</v>
      </c>
      <c r="L43" s="24">
        <f t="shared" si="17"/>
        <v>-0.38150000000000001</v>
      </c>
      <c r="M43" s="24">
        <f t="shared" si="17"/>
        <v>-0.38150000000000001</v>
      </c>
      <c r="N43" s="24">
        <f t="shared" si="17"/>
        <v>-0.38150000000000001</v>
      </c>
      <c r="O43" s="59">
        <f t="shared" si="17"/>
        <v>-0.38150000000000001</v>
      </c>
    </row>
    <row r="44" spans="1:16" x14ac:dyDescent="0.25">
      <c r="B44" s="19"/>
      <c r="C44" s="19">
        <v>-226400</v>
      </c>
      <c r="D44" s="53" t="s">
        <v>83</v>
      </c>
      <c r="E44" s="24"/>
      <c r="F44" s="24">
        <f t="shared" si="16"/>
        <v>-0.22639999999999999</v>
      </c>
      <c r="G44" s="24">
        <f t="shared" si="17"/>
        <v>-0.22639999999999999</v>
      </c>
      <c r="H44" s="24">
        <f t="shared" si="17"/>
        <v>-0.22639999999999999</v>
      </c>
      <c r="I44" s="41">
        <f t="shared" si="17"/>
        <v>-0.22639999999999999</v>
      </c>
      <c r="J44" s="24">
        <f t="shared" si="17"/>
        <v>-0.22639999999999999</v>
      </c>
      <c r="K44" s="24">
        <f t="shared" si="17"/>
        <v>-0.22639999999999999</v>
      </c>
      <c r="L44" s="24">
        <f t="shared" si="17"/>
        <v>-0.22639999999999999</v>
      </c>
      <c r="M44" s="24">
        <f t="shared" si="17"/>
        <v>-0.22639999999999999</v>
      </c>
      <c r="N44" s="24">
        <f t="shared" si="17"/>
        <v>-0.22639999999999999</v>
      </c>
      <c r="O44" s="59">
        <f t="shared" si="17"/>
        <v>-0.22639999999999999</v>
      </c>
    </row>
    <row r="45" spans="1:16" x14ac:dyDescent="0.25">
      <c r="B45" s="19"/>
      <c r="C45" s="19">
        <v>-81800</v>
      </c>
      <c r="D45" s="53" t="s">
        <v>84</v>
      </c>
      <c r="E45" s="24"/>
      <c r="F45" s="24">
        <f t="shared" si="16"/>
        <v>-8.1799999999999998E-2</v>
      </c>
      <c r="G45" s="24">
        <f t="shared" si="17"/>
        <v>-8.1799999999999998E-2</v>
      </c>
      <c r="H45" s="24">
        <f t="shared" si="17"/>
        <v>-8.1799999999999998E-2</v>
      </c>
      <c r="I45" s="41">
        <f t="shared" si="17"/>
        <v>-8.1799999999999998E-2</v>
      </c>
      <c r="J45" s="24">
        <f t="shared" si="17"/>
        <v>-8.1799999999999998E-2</v>
      </c>
      <c r="K45" s="24">
        <f t="shared" si="17"/>
        <v>-8.1799999999999998E-2</v>
      </c>
      <c r="L45" s="24">
        <f t="shared" si="17"/>
        <v>-8.1799999999999998E-2</v>
      </c>
      <c r="M45" s="24">
        <f t="shared" si="17"/>
        <v>-8.1799999999999998E-2</v>
      </c>
      <c r="N45" s="24">
        <f t="shared" si="17"/>
        <v>-8.1799999999999998E-2</v>
      </c>
      <c r="O45" s="59">
        <f t="shared" si="17"/>
        <v>-8.1799999999999998E-2</v>
      </c>
    </row>
    <row r="46" spans="1:16" x14ac:dyDescent="0.25">
      <c r="B46" s="19"/>
      <c r="C46" s="19">
        <v>-429900</v>
      </c>
      <c r="D46" s="53" t="s">
        <v>81</v>
      </c>
      <c r="E46" s="24"/>
      <c r="F46" s="24">
        <f t="shared" si="16"/>
        <v>-0.4299</v>
      </c>
      <c r="G46" s="24">
        <f t="shared" si="17"/>
        <v>-0.4299</v>
      </c>
      <c r="H46" s="24">
        <f t="shared" si="17"/>
        <v>-0.4299</v>
      </c>
      <c r="I46" s="41">
        <f t="shared" si="17"/>
        <v>-0.4299</v>
      </c>
      <c r="J46" s="24">
        <f t="shared" si="17"/>
        <v>-0.4299</v>
      </c>
      <c r="K46" s="24">
        <f t="shared" si="17"/>
        <v>-0.4299</v>
      </c>
      <c r="L46" s="24">
        <f t="shared" si="17"/>
        <v>-0.4299</v>
      </c>
      <c r="M46" s="24">
        <f t="shared" si="17"/>
        <v>-0.4299</v>
      </c>
      <c r="N46" s="24">
        <f t="shared" si="17"/>
        <v>-0.4299</v>
      </c>
      <c r="O46" s="59">
        <f t="shared" si="17"/>
        <v>-0.4299</v>
      </c>
      <c r="P46" s="17"/>
    </row>
    <row r="47" spans="1:16" x14ac:dyDescent="0.25">
      <c r="B47" s="19"/>
      <c r="C47" s="19">
        <v>-10000</v>
      </c>
      <c r="D47" s="53" t="s">
        <v>80</v>
      </c>
      <c r="E47" s="24"/>
      <c r="F47" s="24">
        <f t="shared" si="16"/>
        <v>-0.01</v>
      </c>
      <c r="G47" s="24">
        <f t="shared" si="17"/>
        <v>-0.01</v>
      </c>
      <c r="H47" s="24">
        <f t="shared" si="17"/>
        <v>-0.01</v>
      </c>
      <c r="I47" s="41">
        <f t="shared" si="17"/>
        <v>-0.01</v>
      </c>
      <c r="J47" s="24">
        <f t="shared" si="17"/>
        <v>-0.01</v>
      </c>
      <c r="K47" s="24">
        <f t="shared" si="17"/>
        <v>-0.01</v>
      </c>
      <c r="L47" s="24">
        <f t="shared" si="17"/>
        <v>-0.01</v>
      </c>
      <c r="M47" s="24">
        <f t="shared" si="17"/>
        <v>-0.01</v>
      </c>
      <c r="N47" s="24">
        <f t="shared" si="17"/>
        <v>-0.01</v>
      </c>
      <c r="O47" s="59">
        <f t="shared" si="17"/>
        <v>-0.01</v>
      </c>
    </row>
    <row r="48" spans="1:16" x14ac:dyDescent="0.25">
      <c r="D48" s="54" t="s">
        <v>49</v>
      </c>
      <c r="E48" s="26">
        <f t="shared" ref="E48:O48" si="18">SUM(E19:E47)</f>
        <v>-100.73998099999999</v>
      </c>
      <c r="F48" s="26">
        <f t="shared" si="18"/>
        <v>-1.18144</v>
      </c>
      <c r="G48" s="26">
        <f t="shared" si="18"/>
        <v>-1.18144</v>
      </c>
      <c r="H48" s="26">
        <f t="shared" si="18"/>
        <v>-1.18144</v>
      </c>
      <c r="I48" s="39">
        <f t="shared" si="18"/>
        <v>-1.18144</v>
      </c>
      <c r="J48" s="26">
        <f t="shared" si="18"/>
        <v>-44.353266999999988</v>
      </c>
      <c r="K48" s="26">
        <f t="shared" si="18"/>
        <v>-1.18144</v>
      </c>
      <c r="L48" s="26">
        <f t="shared" si="18"/>
        <v>-1.18144</v>
      </c>
      <c r="M48" s="26">
        <f t="shared" si="18"/>
        <v>-1.18144</v>
      </c>
      <c r="N48" s="26">
        <f t="shared" si="18"/>
        <v>-1.18144</v>
      </c>
      <c r="O48" s="55">
        <f t="shared" si="18"/>
        <v>-44.353266999999988</v>
      </c>
    </row>
    <row r="49" spans="2:15" x14ac:dyDescent="0.25">
      <c r="D49" s="56" t="s">
        <v>54</v>
      </c>
      <c r="E49" s="21">
        <f>E5+E13+E48+E17+E18</f>
        <v>-104.84748099999999</v>
      </c>
      <c r="F49" s="21">
        <f t="shared" ref="F49:O49" si="19">F5+F13+F48+F17+F18</f>
        <v>12.51356</v>
      </c>
      <c r="G49" s="21">
        <f t="shared" si="19"/>
        <v>22.358560000000001</v>
      </c>
      <c r="H49" s="21">
        <f t="shared" si="19"/>
        <v>24.50356</v>
      </c>
      <c r="I49" s="21">
        <f t="shared" si="19"/>
        <v>39.587309999999995</v>
      </c>
      <c r="J49" s="21">
        <f t="shared" si="19"/>
        <v>3.7992330000000152</v>
      </c>
      <c r="K49" s="21">
        <f t="shared" si="19"/>
        <v>47.507309999999997</v>
      </c>
      <c r="L49" s="21">
        <f t="shared" si="19"/>
        <v>48.043559999999999</v>
      </c>
      <c r="M49" s="21">
        <f t="shared" si="19"/>
        <v>48.043559999999999</v>
      </c>
      <c r="N49" s="21">
        <f t="shared" si="19"/>
        <v>48.043559999999999</v>
      </c>
      <c r="O49" s="21">
        <f t="shared" si="19"/>
        <v>4.8717330000000132</v>
      </c>
    </row>
    <row r="50" spans="2:15" x14ac:dyDescent="0.25">
      <c r="B50" t="s">
        <v>99</v>
      </c>
      <c r="C50" s="18">
        <v>0.06</v>
      </c>
      <c r="D50" s="56" t="s">
        <v>55</v>
      </c>
      <c r="E50" s="21">
        <f t="shared" ref="E50:O50" si="20">E49/(1+$C$50)^E3</f>
        <v>-104.84748099999999</v>
      </c>
      <c r="F50" s="21">
        <f t="shared" si="20"/>
        <v>11.805245283018868</v>
      </c>
      <c r="G50" s="21">
        <f t="shared" si="20"/>
        <v>19.899038803844782</v>
      </c>
      <c r="H50" s="21">
        <f t="shared" si="20"/>
        <v>20.573661478938984</v>
      </c>
      <c r="I50" s="38">
        <f t="shared" si="20"/>
        <v>31.356857395639114</v>
      </c>
      <c r="J50" s="21">
        <f t="shared" si="20"/>
        <v>2.8390079098724392</v>
      </c>
      <c r="K50" s="21">
        <f t="shared" si="20"/>
        <v>33.490778932435234</v>
      </c>
      <c r="L50" s="21">
        <f t="shared" si="20"/>
        <v>31.951711341741518</v>
      </c>
      <c r="M50" s="21">
        <f t="shared" si="20"/>
        <v>30.143123907303323</v>
      </c>
      <c r="N50" s="21">
        <f t="shared" si="20"/>
        <v>28.436909346512568</v>
      </c>
      <c r="O50" s="51">
        <f t="shared" si="20"/>
        <v>2.7203502617250255</v>
      </c>
    </row>
    <row r="51" spans="2:15" x14ac:dyDescent="0.25">
      <c r="D51" s="56" t="s">
        <v>56</v>
      </c>
      <c r="E51" s="21">
        <f>E49</f>
        <v>-104.84748099999999</v>
      </c>
      <c r="F51" s="21">
        <f>E51+F49</f>
        <v>-92.333920999999989</v>
      </c>
      <c r="G51" s="21">
        <f t="shared" ref="G51:O51" si="21">F51+G49</f>
        <v>-69.975360999999992</v>
      </c>
      <c r="H51" s="21">
        <f t="shared" si="21"/>
        <v>-45.471800999999992</v>
      </c>
      <c r="I51" s="38">
        <f t="shared" si="21"/>
        <v>-5.884490999999997</v>
      </c>
      <c r="J51" s="21">
        <f t="shared" si="21"/>
        <v>-2.0852579999999818</v>
      </c>
      <c r="K51" s="21">
        <f t="shared" si="21"/>
        <v>45.422052000000015</v>
      </c>
      <c r="L51" s="21">
        <f t="shared" si="21"/>
        <v>93.465612000000021</v>
      </c>
      <c r="M51" s="21">
        <f t="shared" si="21"/>
        <v>141.50917200000004</v>
      </c>
      <c r="N51" s="21">
        <f t="shared" si="21"/>
        <v>189.55273200000005</v>
      </c>
      <c r="O51" s="51">
        <f t="shared" si="21"/>
        <v>194.42446500000005</v>
      </c>
    </row>
    <row r="52" spans="2:15" ht="15.75" thickBot="1" x14ac:dyDescent="0.3">
      <c r="C52" s="18"/>
      <c r="D52" s="61" t="s">
        <v>57</v>
      </c>
      <c r="E52" s="62">
        <f>E50</f>
        <v>-104.84748099999999</v>
      </c>
      <c r="F52" s="62">
        <f>E52+F50</f>
        <v>-93.042235716981125</v>
      </c>
      <c r="G52" s="62">
        <f t="shared" ref="G52:O52" si="22">F52+G50</f>
        <v>-73.143196913136336</v>
      </c>
      <c r="H52" s="62">
        <f t="shared" si="22"/>
        <v>-52.569535434197348</v>
      </c>
      <c r="I52" s="63">
        <f t="shared" si="22"/>
        <v>-21.212678038558234</v>
      </c>
      <c r="J52" s="64">
        <f t="shared" si="22"/>
        <v>-18.373670128685795</v>
      </c>
      <c r="K52" s="64">
        <f t="shared" si="22"/>
        <v>15.117108803749439</v>
      </c>
      <c r="L52" s="64">
        <f t="shared" si="22"/>
        <v>47.06882014549096</v>
      </c>
      <c r="M52" s="64">
        <f t="shared" si="22"/>
        <v>77.21194405279428</v>
      </c>
      <c r="N52" s="64">
        <f t="shared" si="22"/>
        <v>105.64885339930684</v>
      </c>
      <c r="O52" s="65">
        <f t="shared" si="22"/>
        <v>108.36920366103188</v>
      </c>
    </row>
    <row r="54" spans="2:15" x14ac:dyDescent="0.25">
      <c r="E54" t="s">
        <v>204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workbookViewId="0">
      <selection activeCell="L13" sqref="L13"/>
    </sheetView>
  </sheetViews>
  <sheetFormatPr defaultColWidth="11.42578125" defaultRowHeight="15" x14ac:dyDescent="0.25"/>
  <sheetData>
    <row r="1" spans="1:13" x14ac:dyDescent="0.25">
      <c r="A1" s="25"/>
      <c r="B1" s="29" t="s">
        <v>168</v>
      </c>
      <c r="C1" s="29" t="s">
        <v>169</v>
      </c>
      <c r="D1" s="29" t="s">
        <v>170</v>
      </c>
      <c r="E1" s="1" t="s">
        <v>176</v>
      </c>
      <c r="G1" s="34" t="s">
        <v>177</v>
      </c>
    </row>
    <row r="2" spans="1:13" x14ac:dyDescent="0.25">
      <c r="A2" s="23"/>
      <c r="B2" s="22" t="s">
        <v>101</v>
      </c>
      <c r="C2" s="22">
        <v>4</v>
      </c>
      <c r="D2" s="22">
        <v>0</v>
      </c>
      <c r="E2" s="2">
        <v>1</v>
      </c>
      <c r="G2" t="s">
        <v>178</v>
      </c>
      <c r="H2" t="s">
        <v>179</v>
      </c>
    </row>
    <row r="3" spans="1:13" x14ac:dyDescent="0.25">
      <c r="A3" s="23"/>
      <c r="B3" s="22" t="s">
        <v>102</v>
      </c>
      <c r="C3" s="22">
        <v>8</v>
      </c>
      <c r="D3" s="22">
        <v>1</v>
      </c>
      <c r="E3" s="2">
        <v>4</v>
      </c>
      <c r="G3" s="28" t="s">
        <v>182</v>
      </c>
      <c r="H3" s="28" t="s">
        <v>181</v>
      </c>
      <c r="I3" s="28"/>
      <c r="J3" t="s">
        <v>197</v>
      </c>
    </row>
    <row r="4" spans="1:13" x14ac:dyDescent="0.25">
      <c r="A4" s="23"/>
      <c r="B4" s="22" t="s">
        <v>103</v>
      </c>
      <c r="C4" s="22">
        <v>2</v>
      </c>
      <c r="D4" s="22">
        <v>0</v>
      </c>
      <c r="E4" s="2">
        <v>1</v>
      </c>
      <c r="G4" t="s">
        <v>180</v>
      </c>
      <c r="H4">
        <v>4.3499999999999996</v>
      </c>
      <c r="J4">
        <f>H29*0.05</f>
        <v>0.66060000000000008</v>
      </c>
      <c r="K4" t="s">
        <v>198</v>
      </c>
    </row>
    <row r="5" spans="1:13" x14ac:dyDescent="0.25">
      <c r="A5" s="23"/>
      <c r="B5" s="22" t="s">
        <v>104</v>
      </c>
      <c r="C5" s="22">
        <v>3</v>
      </c>
      <c r="D5" s="22">
        <v>0</v>
      </c>
      <c r="E5" s="2">
        <v>0</v>
      </c>
      <c r="G5" t="s">
        <v>129</v>
      </c>
      <c r="H5">
        <v>2.4500000000000002</v>
      </c>
      <c r="J5">
        <f>J4*10^6</f>
        <v>660600.00000000012</v>
      </c>
      <c r="K5" t="s">
        <v>199</v>
      </c>
      <c r="L5" s="66" t="s">
        <v>205</v>
      </c>
      <c r="M5" s="66"/>
    </row>
    <row r="6" spans="1:13" x14ac:dyDescent="0.25">
      <c r="A6" s="23"/>
      <c r="B6" s="22" t="s">
        <v>105</v>
      </c>
      <c r="C6" s="22">
        <v>3</v>
      </c>
      <c r="D6" s="22">
        <v>2</v>
      </c>
      <c r="E6" s="2">
        <v>1</v>
      </c>
      <c r="G6" t="s">
        <v>118</v>
      </c>
      <c r="H6">
        <v>1.1399999999999999</v>
      </c>
    </row>
    <row r="7" spans="1:13" x14ac:dyDescent="0.25">
      <c r="A7" s="23"/>
      <c r="B7" s="22" t="s">
        <v>106</v>
      </c>
      <c r="C7" s="22">
        <v>2</v>
      </c>
      <c r="D7" s="22">
        <v>0</v>
      </c>
      <c r="E7" s="2">
        <v>1</v>
      </c>
      <c r="G7" t="s">
        <v>111</v>
      </c>
      <c r="H7">
        <v>0.89</v>
      </c>
    </row>
    <row r="8" spans="1:13" x14ac:dyDescent="0.25">
      <c r="A8" s="23"/>
      <c r="B8" s="22" t="s">
        <v>107</v>
      </c>
      <c r="C8" s="22">
        <v>6</v>
      </c>
      <c r="D8" s="22">
        <v>0</v>
      </c>
      <c r="E8" s="2">
        <v>2</v>
      </c>
      <c r="G8" t="s">
        <v>183</v>
      </c>
      <c r="H8">
        <v>0.55000000000000004</v>
      </c>
    </row>
    <row r="9" spans="1:13" x14ac:dyDescent="0.25">
      <c r="A9" s="23"/>
      <c r="B9" s="22" t="s">
        <v>108</v>
      </c>
      <c r="C9" s="22">
        <v>2</v>
      </c>
      <c r="D9" s="22">
        <v>0</v>
      </c>
      <c r="E9" s="2">
        <v>1</v>
      </c>
      <c r="G9" t="s">
        <v>184</v>
      </c>
      <c r="H9">
        <v>0.49399999999999999</v>
      </c>
    </row>
    <row r="10" spans="1:13" x14ac:dyDescent="0.25">
      <c r="A10" s="23"/>
      <c r="B10" s="22" t="s">
        <v>109</v>
      </c>
      <c r="C10" s="22">
        <v>11</v>
      </c>
      <c r="D10" s="22">
        <v>1</v>
      </c>
      <c r="E10" s="2">
        <v>4</v>
      </c>
      <c r="G10" t="s">
        <v>157</v>
      </c>
      <c r="H10">
        <v>0.34300000000000003</v>
      </c>
    </row>
    <row r="11" spans="1:13" x14ac:dyDescent="0.25">
      <c r="A11" s="23"/>
      <c r="B11" s="22" t="s">
        <v>110</v>
      </c>
      <c r="C11" s="22">
        <v>3</v>
      </c>
      <c r="D11" s="22">
        <v>1</v>
      </c>
      <c r="E11" s="2">
        <v>1</v>
      </c>
      <c r="G11" t="s">
        <v>109</v>
      </c>
      <c r="H11">
        <v>0.33100000000000002</v>
      </c>
    </row>
    <row r="12" spans="1:13" x14ac:dyDescent="0.25">
      <c r="A12" s="23"/>
      <c r="B12" s="22" t="s">
        <v>111</v>
      </c>
      <c r="C12" s="22">
        <v>11</v>
      </c>
      <c r="D12" s="22">
        <v>0</v>
      </c>
      <c r="E12" s="2">
        <v>7</v>
      </c>
      <c r="G12" t="s">
        <v>102</v>
      </c>
      <c r="H12">
        <v>0.22600000000000001</v>
      </c>
    </row>
    <row r="13" spans="1:13" x14ac:dyDescent="0.25">
      <c r="A13" s="23"/>
      <c r="B13" s="22" t="s">
        <v>112</v>
      </c>
      <c r="C13" s="22">
        <v>2</v>
      </c>
      <c r="D13" s="22">
        <v>0</v>
      </c>
      <c r="E13" s="2">
        <v>0</v>
      </c>
      <c r="G13" t="s">
        <v>185</v>
      </c>
      <c r="H13">
        <v>0.219</v>
      </c>
    </row>
    <row r="14" spans="1:13" x14ac:dyDescent="0.25">
      <c r="A14" s="23"/>
      <c r="B14" s="22" t="s">
        <v>113</v>
      </c>
      <c r="C14" s="22">
        <v>1</v>
      </c>
      <c r="D14" s="22">
        <v>0</v>
      </c>
      <c r="E14" s="2">
        <v>0</v>
      </c>
      <c r="G14" t="s">
        <v>122</v>
      </c>
      <c r="H14">
        <v>0.19800000000000001</v>
      </c>
    </row>
    <row r="15" spans="1:13" x14ac:dyDescent="0.25">
      <c r="A15" s="23"/>
      <c r="B15" s="22" t="s">
        <v>114</v>
      </c>
      <c r="C15" s="22">
        <v>2</v>
      </c>
      <c r="D15" s="22">
        <v>0</v>
      </c>
      <c r="E15" s="2">
        <v>1</v>
      </c>
      <c r="G15" t="s">
        <v>186</v>
      </c>
      <c r="H15">
        <v>0.19</v>
      </c>
    </row>
    <row r="16" spans="1:13" x14ac:dyDescent="0.25">
      <c r="A16" s="23"/>
      <c r="B16" s="22" t="s">
        <v>115</v>
      </c>
      <c r="C16" s="22">
        <v>2</v>
      </c>
      <c r="D16" s="22">
        <v>0</v>
      </c>
      <c r="E16" s="2">
        <v>0</v>
      </c>
      <c r="G16" t="s">
        <v>187</v>
      </c>
      <c r="H16">
        <v>0.189</v>
      </c>
    </row>
    <row r="17" spans="1:9" x14ac:dyDescent="0.25">
      <c r="A17" s="23"/>
      <c r="B17" s="22" t="s">
        <v>116</v>
      </c>
      <c r="C17" s="22">
        <v>2</v>
      </c>
      <c r="D17" s="22">
        <v>0</v>
      </c>
      <c r="E17" s="2">
        <v>1</v>
      </c>
      <c r="G17" t="s">
        <v>153</v>
      </c>
      <c r="H17">
        <v>0.17799999999999999</v>
      </c>
    </row>
    <row r="18" spans="1:9" x14ac:dyDescent="0.25">
      <c r="A18" s="23"/>
      <c r="B18" s="22" t="s">
        <v>117</v>
      </c>
      <c r="C18" s="22">
        <v>11</v>
      </c>
      <c r="D18" s="22">
        <v>0</v>
      </c>
      <c r="E18" s="2">
        <v>3</v>
      </c>
      <c r="G18" t="s">
        <v>188</v>
      </c>
      <c r="H18">
        <v>0.161</v>
      </c>
    </row>
    <row r="19" spans="1:9" x14ac:dyDescent="0.25">
      <c r="A19" s="23"/>
      <c r="B19" s="22" t="s">
        <v>118</v>
      </c>
      <c r="C19" s="22">
        <v>13</v>
      </c>
      <c r="D19" s="22">
        <v>0</v>
      </c>
      <c r="E19" s="2">
        <v>4</v>
      </c>
      <c r="G19" t="s">
        <v>107</v>
      </c>
      <c r="H19">
        <v>0.161</v>
      </c>
    </row>
    <row r="20" spans="1:9" x14ac:dyDescent="0.25">
      <c r="A20" s="23"/>
      <c r="B20" s="22" t="s">
        <v>119</v>
      </c>
      <c r="C20" s="22">
        <v>1</v>
      </c>
      <c r="D20" s="22">
        <v>0</v>
      </c>
      <c r="E20" s="2">
        <v>0</v>
      </c>
      <c r="G20" t="s">
        <v>189</v>
      </c>
      <c r="H20">
        <v>0.155</v>
      </c>
    </row>
    <row r="21" spans="1:9" x14ac:dyDescent="0.25">
      <c r="A21" s="23"/>
      <c r="B21" s="22" t="s">
        <v>120</v>
      </c>
      <c r="C21" s="22">
        <v>1</v>
      </c>
      <c r="D21" s="22">
        <v>0</v>
      </c>
      <c r="E21" s="2">
        <v>0</v>
      </c>
      <c r="G21" t="s">
        <v>190</v>
      </c>
      <c r="H21">
        <v>0.14099999999999999</v>
      </c>
    </row>
    <row r="22" spans="1:9" x14ac:dyDescent="0.25">
      <c r="A22" s="23"/>
      <c r="B22" s="22" t="s">
        <v>121</v>
      </c>
      <c r="C22" s="22">
        <v>1</v>
      </c>
      <c r="D22" s="22">
        <v>0</v>
      </c>
      <c r="E22" s="2">
        <v>1</v>
      </c>
      <c r="G22" t="s">
        <v>191</v>
      </c>
      <c r="H22">
        <v>0.13800000000000001</v>
      </c>
    </row>
    <row r="23" spans="1:9" x14ac:dyDescent="0.25">
      <c r="A23" s="23"/>
      <c r="B23" s="22" t="s">
        <v>122</v>
      </c>
      <c r="C23" s="22">
        <v>16</v>
      </c>
      <c r="D23" s="22">
        <v>1</v>
      </c>
      <c r="E23" s="2">
        <v>4</v>
      </c>
      <c r="G23" t="s">
        <v>192</v>
      </c>
      <c r="H23">
        <v>0.127</v>
      </c>
    </row>
    <row r="24" spans="1:9" x14ac:dyDescent="0.25">
      <c r="A24" s="23"/>
      <c r="B24" s="22" t="s">
        <v>123</v>
      </c>
      <c r="C24" s="22">
        <v>1</v>
      </c>
      <c r="D24" s="22">
        <v>0</v>
      </c>
      <c r="E24" s="2">
        <v>0</v>
      </c>
      <c r="G24" t="s">
        <v>136</v>
      </c>
      <c r="H24">
        <v>0.125</v>
      </c>
    </row>
    <row r="25" spans="1:9" x14ac:dyDescent="0.25">
      <c r="A25" s="23"/>
      <c r="B25" s="22" t="s">
        <v>124</v>
      </c>
      <c r="C25" s="22">
        <v>17</v>
      </c>
      <c r="D25" s="22">
        <v>0</v>
      </c>
      <c r="E25" s="2">
        <v>0</v>
      </c>
      <c r="G25" t="s">
        <v>159</v>
      </c>
      <c r="H25">
        <v>0.125</v>
      </c>
    </row>
    <row r="26" spans="1:9" x14ac:dyDescent="0.25">
      <c r="A26" s="23"/>
      <c r="B26" s="22" t="s">
        <v>125</v>
      </c>
      <c r="C26" s="22">
        <v>2</v>
      </c>
      <c r="D26" s="22">
        <v>0</v>
      </c>
      <c r="E26" s="2">
        <v>0</v>
      </c>
      <c r="G26" t="s">
        <v>103</v>
      </c>
      <c r="H26">
        <v>0.114</v>
      </c>
    </row>
    <row r="27" spans="1:9" x14ac:dyDescent="0.25">
      <c r="A27" s="23"/>
      <c r="B27" s="22" t="s">
        <v>126</v>
      </c>
      <c r="C27" s="22">
        <v>1</v>
      </c>
      <c r="D27" s="22">
        <v>0</v>
      </c>
      <c r="E27" s="2">
        <v>0</v>
      </c>
      <c r="G27" t="s">
        <v>101</v>
      </c>
      <c r="H27">
        <v>0.11</v>
      </c>
    </row>
    <row r="28" spans="1:9" x14ac:dyDescent="0.25">
      <c r="A28" s="23"/>
      <c r="B28" s="22" t="s">
        <v>127</v>
      </c>
      <c r="C28" s="22">
        <v>1</v>
      </c>
      <c r="D28" s="22">
        <v>0</v>
      </c>
      <c r="E28" s="2">
        <v>0</v>
      </c>
      <c r="G28" t="s">
        <v>193</v>
      </c>
      <c r="H28">
        <v>0.107</v>
      </c>
    </row>
    <row r="29" spans="1:9" x14ac:dyDescent="0.25">
      <c r="A29" s="23"/>
      <c r="B29" s="22" t="s">
        <v>128</v>
      </c>
      <c r="C29" s="22">
        <v>11</v>
      </c>
      <c r="D29" s="22">
        <v>0</v>
      </c>
      <c r="E29" s="2">
        <v>3</v>
      </c>
      <c r="G29" t="s">
        <v>49</v>
      </c>
      <c r="H29">
        <f>SUM(H4:H28)</f>
        <v>13.212</v>
      </c>
      <c r="I29" t="s">
        <v>194</v>
      </c>
    </row>
    <row r="30" spans="1:9" x14ac:dyDescent="0.25">
      <c r="A30" s="23"/>
      <c r="B30" s="22" t="s">
        <v>129</v>
      </c>
      <c r="C30" s="22">
        <v>19</v>
      </c>
      <c r="D30" s="22">
        <v>0</v>
      </c>
      <c r="E30" s="2">
        <v>10</v>
      </c>
    </row>
    <row r="31" spans="1:9" x14ac:dyDescent="0.25">
      <c r="A31" s="23"/>
      <c r="B31" s="22" t="s">
        <v>130</v>
      </c>
      <c r="C31" s="22">
        <v>1</v>
      </c>
      <c r="D31" s="22">
        <v>0</v>
      </c>
      <c r="E31" s="2">
        <v>0</v>
      </c>
      <c r="G31" s="66" t="s">
        <v>195</v>
      </c>
      <c r="H31" s="66"/>
    </row>
    <row r="32" spans="1:9" x14ac:dyDescent="0.25">
      <c r="A32" s="23"/>
      <c r="B32" s="22" t="s">
        <v>131</v>
      </c>
      <c r="C32" s="22">
        <v>1</v>
      </c>
      <c r="D32" s="22">
        <v>0</v>
      </c>
      <c r="E32" s="2">
        <v>0</v>
      </c>
      <c r="G32" s="17" t="s">
        <v>196</v>
      </c>
    </row>
    <row r="33" spans="1:5" x14ac:dyDescent="0.25">
      <c r="A33" s="23"/>
      <c r="B33" s="22" t="s">
        <v>132</v>
      </c>
      <c r="C33" s="22">
        <v>14</v>
      </c>
      <c r="D33" s="22">
        <v>0</v>
      </c>
      <c r="E33" s="2">
        <v>8</v>
      </c>
    </row>
    <row r="34" spans="1:5" x14ac:dyDescent="0.25">
      <c r="A34" s="23"/>
      <c r="B34" s="22" t="s">
        <v>133</v>
      </c>
      <c r="C34" s="22">
        <v>1</v>
      </c>
      <c r="D34" s="22">
        <v>0</v>
      </c>
      <c r="E34" s="2">
        <v>0</v>
      </c>
    </row>
    <row r="35" spans="1:5" x14ac:dyDescent="0.25">
      <c r="A35" s="23"/>
      <c r="B35" s="22" t="s">
        <v>134</v>
      </c>
      <c r="C35" s="22">
        <v>1</v>
      </c>
      <c r="D35" s="22">
        <v>0</v>
      </c>
      <c r="E35" s="2">
        <v>1</v>
      </c>
    </row>
    <row r="36" spans="1:5" x14ac:dyDescent="0.25">
      <c r="A36" s="23"/>
      <c r="B36" s="22" t="s">
        <v>135</v>
      </c>
      <c r="C36" s="22">
        <v>8</v>
      </c>
      <c r="D36" s="22">
        <v>0</v>
      </c>
      <c r="E36" s="2">
        <v>1</v>
      </c>
    </row>
    <row r="37" spans="1:5" x14ac:dyDescent="0.25">
      <c r="A37" s="23"/>
      <c r="B37" s="22" t="s">
        <v>136</v>
      </c>
      <c r="C37" s="22">
        <v>8</v>
      </c>
      <c r="D37" s="22">
        <v>0</v>
      </c>
      <c r="E37" s="2">
        <v>2</v>
      </c>
    </row>
    <row r="38" spans="1:5" x14ac:dyDescent="0.25">
      <c r="A38" s="23"/>
      <c r="B38" s="22" t="s">
        <v>137</v>
      </c>
      <c r="C38" s="22">
        <v>2</v>
      </c>
      <c r="D38" s="22">
        <v>0</v>
      </c>
      <c r="E38" s="2">
        <v>1</v>
      </c>
    </row>
    <row r="39" spans="1:5" x14ac:dyDescent="0.25">
      <c r="A39" s="23"/>
      <c r="B39" s="22" t="s">
        <v>138</v>
      </c>
      <c r="C39" s="22">
        <v>1</v>
      </c>
      <c r="D39" s="22">
        <v>0</v>
      </c>
      <c r="E39" s="2">
        <v>1</v>
      </c>
    </row>
    <row r="40" spans="1:5" x14ac:dyDescent="0.25">
      <c r="A40" s="23"/>
      <c r="B40" s="22" t="s">
        <v>139</v>
      </c>
      <c r="C40" s="22">
        <v>3</v>
      </c>
      <c r="D40" s="22">
        <v>0</v>
      </c>
      <c r="E40" s="2">
        <v>2</v>
      </c>
    </row>
    <row r="41" spans="1:5" x14ac:dyDescent="0.25">
      <c r="A41" s="23"/>
      <c r="B41" s="22" t="s">
        <v>140</v>
      </c>
      <c r="C41" s="22">
        <v>1</v>
      </c>
      <c r="D41" s="22">
        <v>0</v>
      </c>
      <c r="E41" s="2">
        <v>0</v>
      </c>
    </row>
    <row r="42" spans="1:5" x14ac:dyDescent="0.25">
      <c r="A42" s="23"/>
      <c r="B42" s="22" t="s">
        <v>141</v>
      </c>
      <c r="C42" s="22">
        <v>3</v>
      </c>
      <c r="D42" s="22">
        <v>0</v>
      </c>
      <c r="E42" s="2">
        <v>1</v>
      </c>
    </row>
    <row r="43" spans="1:5" x14ac:dyDescent="0.25">
      <c r="A43" s="23"/>
      <c r="B43" s="22" t="s">
        <v>142</v>
      </c>
      <c r="C43" s="22">
        <v>1</v>
      </c>
      <c r="D43" s="22">
        <v>0</v>
      </c>
      <c r="E43" s="2">
        <v>0</v>
      </c>
    </row>
    <row r="44" spans="1:5" x14ac:dyDescent="0.25">
      <c r="A44" s="23"/>
      <c r="B44" s="22" t="s">
        <v>143</v>
      </c>
      <c r="C44" s="22">
        <v>1</v>
      </c>
      <c r="D44" s="22">
        <v>0</v>
      </c>
      <c r="E44" s="2">
        <v>0</v>
      </c>
    </row>
    <row r="45" spans="1:5" x14ac:dyDescent="0.25">
      <c r="A45" s="23"/>
      <c r="B45" s="22" t="s">
        <v>144</v>
      </c>
      <c r="C45" s="22">
        <v>8</v>
      </c>
      <c r="D45" s="22">
        <v>0</v>
      </c>
      <c r="E45" s="2">
        <v>1</v>
      </c>
    </row>
    <row r="46" spans="1:5" x14ac:dyDescent="0.25">
      <c r="A46" s="23"/>
      <c r="B46" s="22" t="s">
        <v>145</v>
      </c>
      <c r="C46" s="22">
        <v>3</v>
      </c>
      <c r="D46" s="22">
        <v>0</v>
      </c>
      <c r="E46" s="2">
        <v>1</v>
      </c>
    </row>
    <row r="47" spans="1:5" s="17" customFormat="1" x14ac:dyDescent="0.25">
      <c r="A47" s="23"/>
      <c r="B47" s="22" t="s">
        <v>171</v>
      </c>
      <c r="C47" s="22">
        <v>3</v>
      </c>
      <c r="D47" s="22">
        <v>0</v>
      </c>
      <c r="E47" s="2">
        <v>1</v>
      </c>
    </row>
    <row r="48" spans="1:5" x14ac:dyDescent="0.25">
      <c r="A48" s="23"/>
      <c r="B48" s="22" t="s">
        <v>146</v>
      </c>
      <c r="C48" s="22">
        <v>21</v>
      </c>
      <c r="D48" s="22">
        <v>0</v>
      </c>
      <c r="E48" s="2">
        <v>10</v>
      </c>
    </row>
    <row r="49" spans="1:5" x14ac:dyDescent="0.25">
      <c r="A49" s="23"/>
      <c r="B49" s="22" t="s">
        <v>147</v>
      </c>
      <c r="C49" s="22">
        <v>2</v>
      </c>
      <c r="D49" s="22">
        <v>1</v>
      </c>
      <c r="E49" s="2">
        <v>1</v>
      </c>
    </row>
    <row r="50" spans="1:5" x14ac:dyDescent="0.25">
      <c r="A50" s="23"/>
      <c r="B50" s="22" t="s">
        <v>148</v>
      </c>
      <c r="C50" s="22">
        <v>2</v>
      </c>
      <c r="D50" s="22">
        <v>0</v>
      </c>
      <c r="E50" s="2">
        <v>1</v>
      </c>
    </row>
    <row r="51" spans="1:5" x14ac:dyDescent="0.25">
      <c r="A51" s="23"/>
      <c r="B51" s="22" t="s">
        <v>149</v>
      </c>
      <c r="C51" s="22">
        <v>1</v>
      </c>
      <c r="D51" s="22">
        <v>0</v>
      </c>
      <c r="E51" s="2">
        <v>1</v>
      </c>
    </row>
    <row r="52" spans="1:5" x14ac:dyDescent="0.25">
      <c r="A52" s="23"/>
      <c r="B52" s="22" t="s">
        <v>150</v>
      </c>
      <c r="C52" s="22">
        <v>2</v>
      </c>
      <c r="D52" s="22">
        <v>0</v>
      </c>
      <c r="E52" s="2">
        <v>2</v>
      </c>
    </row>
    <row r="53" spans="1:5" x14ac:dyDescent="0.25">
      <c r="A53" s="23"/>
      <c r="B53" s="22" t="s">
        <v>151</v>
      </c>
      <c r="C53" s="22">
        <v>1</v>
      </c>
      <c r="D53" s="22">
        <v>0</v>
      </c>
      <c r="E53" s="2">
        <v>1</v>
      </c>
    </row>
    <row r="54" spans="1:5" x14ac:dyDescent="0.25">
      <c r="A54" s="23"/>
      <c r="B54" s="22" t="s">
        <v>152</v>
      </c>
      <c r="C54" s="22">
        <v>2</v>
      </c>
      <c r="D54" s="22">
        <v>0</v>
      </c>
      <c r="E54" s="2">
        <v>2</v>
      </c>
    </row>
    <row r="55" spans="1:5" x14ac:dyDescent="0.25">
      <c r="A55" s="23"/>
      <c r="B55" s="22" t="s">
        <v>153</v>
      </c>
      <c r="C55" s="22">
        <v>8</v>
      </c>
      <c r="D55" s="22">
        <v>1</v>
      </c>
      <c r="E55" s="2">
        <v>2</v>
      </c>
    </row>
    <row r="56" spans="1:5" x14ac:dyDescent="0.25">
      <c r="A56" s="23"/>
      <c r="B56" s="22" t="s">
        <v>154</v>
      </c>
      <c r="C56" s="22">
        <v>1</v>
      </c>
      <c r="D56" s="22">
        <v>1</v>
      </c>
      <c r="E56" s="2">
        <v>1</v>
      </c>
    </row>
    <row r="57" spans="1:5" x14ac:dyDescent="0.25">
      <c r="A57" s="23"/>
      <c r="B57" s="22" t="s">
        <v>155</v>
      </c>
      <c r="C57" s="22">
        <v>2</v>
      </c>
      <c r="D57" s="22">
        <v>0</v>
      </c>
      <c r="E57" s="2">
        <v>1</v>
      </c>
    </row>
    <row r="58" spans="1:5" x14ac:dyDescent="0.25">
      <c r="A58" s="23"/>
      <c r="B58" s="22" t="s">
        <v>156</v>
      </c>
      <c r="C58" s="22">
        <v>5</v>
      </c>
      <c r="D58" s="22">
        <v>0</v>
      </c>
      <c r="E58" s="2">
        <v>2</v>
      </c>
    </row>
    <row r="59" spans="1:5" x14ac:dyDescent="0.25">
      <c r="A59" s="23"/>
      <c r="B59" s="22" t="s">
        <v>157</v>
      </c>
      <c r="C59" s="22">
        <v>1</v>
      </c>
      <c r="D59" s="22">
        <v>0</v>
      </c>
      <c r="E59" s="2">
        <v>1</v>
      </c>
    </row>
    <row r="60" spans="1:5" x14ac:dyDescent="0.25">
      <c r="A60" s="23"/>
      <c r="B60" s="22" t="s">
        <v>158</v>
      </c>
      <c r="C60" s="22">
        <v>1</v>
      </c>
      <c r="D60" s="22">
        <v>0</v>
      </c>
      <c r="E60" s="2">
        <v>0</v>
      </c>
    </row>
    <row r="61" spans="1:5" x14ac:dyDescent="0.25">
      <c r="A61" s="23"/>
      <c r="B61" s="22" t="s">
        <v>159</v>
      </c>
      <c r="C61" s="22">
        <v>7</v>
      </c>
      <c r="D61" s="22">
        <v>0</v>
      </c>
      <c r="E61" s="2">
        <v>3</v>
      </c>
    </row>
    <row r="62" spans="1:5" x14ac:dyDescent="0.25">
      <c r="A62" s="23"/>
      <c r="B62" s="22" t="s">
        <v>160</v>
      </c>
      <c r="C62" s="22">
        <v>5</v>
      </c>
      <c r="D62" s="22">
        <v>0</v>
      </c>
      <c r="E62" s="2">
        <v>2</v>
      </c>
    </row>
    <row r="63" spans="1:5" x14ac:dyDescent="0.25">
      <c r="A63" s="23"/>
      <c r="B63" s="22" t="s">
        <v>161</v>
      </c>
      <c r="C63" s="22">
        <v>6</v>
      </c>
      <c r="D63" s="22">
        <v>0</v>
      </c>
      <c r="E63" s="2">
        <v>1</v>
      </c>
    </row>
    <row r="64" spans="1:5" x14ac:dyDescent="0.25">
      <c r="A64" s="23"/>
      <c r="B64" s="22" t="s">
        <v>162</v>
      </c>
      <c r="C64" s="22">
        <v>4</v>
      </c>
      <c r="D64" s="22">
        <v>0</v>
      </c>
      <c r="E64" s="2">
        <v>1</v>
      </c>
    </row>
    <row r="65" spans="1:5" x14ac:dyDescent="0.25">
      <c r="A65" s="23"/>
      <c r="B65" s="22" t="s">
        <v>163</v>
      </c>
      <c r="C65" s="22">
        <v>2</v>
      </c>
      <c r="D65" s="22">
        <v>0</v>
      </c>
      <c r="E65" s="2">
        <v>2</v>
      </c>
    </row>
    <row r="66" spans="1:5" x14ac:dyDescent="0.25">
      <c r="A66" s="23"/>
      <c r="B66" s="22" t="s">
        <v>164</v>
      </c>
      <c r="C66" s="22">
        <v>19</v>
      </c>
      <c r="D66" s="22">
        <v>0</v>
      </c>
      <c r="E66" s="2">
        <v>8</v>
      </c>
    </row>
    <row r="67" spans="1:5" x14ac:dyDescent="0.25">
      <c r="A67" s="23"/>
      <c r="B67" s="22" t="s">
        <v>165</v>
      </c>
      <c r="C67" s="22">
        <v>78</v>
      </c>
      <c r="D67" s="22">
        <v>0</v>
      </c>
      <c r="E67" s="2">
        <v>30</v>
      </c>
    </row>
    <row r="68" spans="1:5" x14ac:dyDescent="0.25">
      <c r="A68" s="23"/>
      <c r="B68" s="22" t="s">
        <v>166</v>
      </c>
      <c r="C68" s="22">
        <v>1</v>
      </c>
      <c r="D68" s="22">
        <v>1</v>
      </c>
      <c r="E68" s="2">
        <v>0</v>
      </c>
    </row>
    <row r="69" spans="1:5" x14ac:dyDescent="0.25">
      <c r="A69" s="23"/>
      <c r="B69" s="22" t="s">
        <v>167</v>
      </c>
      <c r="C69" s="22">
        <v>7</v>
      </c>
      <c r="D69" s="22">
        <v>1</v>
      </c>
      <c r="E69" s="2">
        <v>1</v>
      </c>
    </row>
    <row r="70" spans="1:5" ht="15.75" thickBot="1" x14ac:dyDescent="0.3">
      <c r="A70" s="30"/>
      <c r="B70" s="33" t="s">
        <v>49</v>
      </c>
      <c r="C70" s="31">
        <f>SUM(C2:C69)</f>
        <v>397</v>
      </c>
      <c r="D70" s="31">
        <f>(SUM(D2:D69))</f>
        <v>11</v>
      </c>
      <c r="E70" s="32">
        <f>SUM(E2:E69)</f>
        <v>143</v>
      </c>
    </row>
  </sheetData>
  <mergeCells count="2">
    <mergeCell ref="G31:H31"/>
    <mergeCell ref="L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Engineering hours</vt:lpstr>
      <vt:lpstr>Feasibility study</vt:lpstr>
      <vt:lpstr>Possible incomes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Pla</dc:creator>
  <cp:lastModifiedBy>Josep Puig Ruiz</cp:lastModifiedBy>
  <dcterms:created xsi:type="dcterms:W3CDTF">2016-12-08T11:01:23Z</dcterms:created>
  <dcterms:modified xsi:type="dcterms:W3CDTF">2016-12-11T18:25:54Z</dcterms:modified>
</cp:coreProperties>
</file>