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ResearchProject\Najmul Bhai\Dengue\Dengue 2023\"/>
    </mc:Choice>
  </mc:AlternateContent>
  <xr:revisionPtr revIDLastSave="0" documentId="13_ncr:1_{6D5FFC3A-C341-4BD7-8AED-DFE59D881488}" xr6:coauthVersionLast="47" xr6:coauthVersionMax="47" xr10:uidLastSave="{00000000-0000-0000-0000-000000000000}"/>
  <bookViews>
    <workbookView xWindow="10140" yWindow="0" windowWidth="10455" windowHeight="1090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" i="1" l="1"/>
  <c r="F12" i="1"/>
  <c r="C12" i="1"/>
  <c r="B12" i="1"/>
  <c r="F34" i="1" l="1"/>
  <c r="J6" i="1"/>
  <c r="J4" i="1"/>
  <c r="J2" i="1"/>
  <c r="E12" i="1"/>
  <c r="B2" i="1"/>
  <c r="L73" i="1"/>
  <c r="L72" i="1"/>
  <c r="L71" i="1"/>
  <c r="L70" i="1"/>
  <c r="L69" i="1"/>
  <c r="L68" i="1"/>
  <c r="L67" i="1"/>
  <c r="L66" i="1"/>
  <c r="L65" i="1"/>
  <c r="K65" i="1"/>
  <c r="Z84" i="1"/>
  <c r="AA84" i="1"/>
  <c r="Z81" i="1"/>
  <c r="AA81" i="1"/>
  <c r="Z79" i="1"/>
  <c r="AA79" i="1"/>
  <c r="Z77" i="1"/>
  <c r="AA77" i="1"/>
  <c r="Z75" i="1"/>
  <c r="AA75" i="1"/>
  <c r="Z73" i="1"/>
  <c r="AA73" i="1"/>
  <c r="Z71" i="1"/>
  <c r="AA71" i="1"/>
  <c r="Z69" i="1"/>
  <c r="AA69" i="1"/>
  <c r="Z67" i="1"/>
  <c r="AA67" i="1"/>
  <c r="Z65" i="1"/>
  <c r="AA65" i="1"/>
  <c r="I58" i="1"/>
  <c r="H58" i="1"/>
  <c r="AA83" i="1" l="1"/>
  <c r="Z83" i="1"/>
  <c r="B65" i="1"/>
  <c r="R65" i="1"/>
  <c r="S65" i="1"/>
  <c r="T65" i="1"/>
  <c r="T83" i="1" s="1"/>
  <c r="F69" i="1" s="1"/>
  <c r="U65" i="1"/>
  <c r="V65" i="1"/>
  <c r="W65" i="1"/>
  <c r="X65" i="1"/>
  <c r="Y65" i="1"/>
  <c r="B66" i="1"/>
  <c r="P66" i="1"/>
  <c r="Q65" i="1" s="1"/>
  <c r="B67" i="1"/>
  <c r="R67" i="1"/>
  <c r="S67" i="1"/>
  <c r="T67" i="1"/>
  <c r="U67" i="1"/>
  <c r="V67" i="1"/>
  <c r="W67" i="1"/>
  <c r="X67" i="1"/>
  <c r="X83" i="1" s="1"/>
  <c r="J65" i="1" s="1"/>
  <c r="Y67" i="1"/>
  <c r="B68" i="1"/>
  <c r="P68" i="1"/>
  <c r="Q67" i="1" s="1"/>
  <c r="B69" i="1"/>
  <c r="R69" i="1"/>
  <c r="S69" i="1"/>
  <c r="T69" i="1"/>
  <c r="U69" i="1"/>
  <c r="V69" i="1"/>
  <c r="V83" i="1" s="1"/>
  <c r="W69" i="1"/>
  <c r="X69" i="1"/>
  <c r="Y69" i="1"/>
  <c r="B70" i="1"/>
  <c r="P70" i="1"/>
  <c r="Q69" i="1" s="1"/>
  <c r="B71" i="1"/>
  <c r="R71" i="1"/>
  <c r="S71" i="1"/>
  <c r="T71" i="1"/>
  <c r="U71" i="1"/>
  <c r="V71" i="1"/>
  <c r="W71" i="1"/>
  <c r="X71" i="1"/>
  <c r="Y71" i="1"/>
  <c r="B72" i="1"/>
  <c r="P72" i="1"/>
  <c r="Q71" i="1" s="1"/>
  <c r="B73" i="1"/>
  <c r="R73" i="1"/>
  <c r="S73" i="1"/>
  <c r="T73" i="1"/>
  <c r="U73" i="1"/>
  <c r="V73" i="1"/>
  <c r="W73" i="1"/>
  <c r="X73" i="1"/>
  <c r="Y73" i="1"/>
  <c r="P74" i="1"/>
  <c r="Q73" i="1" s="1"/>
  <c r="R75" i="1"/>
  <c r="S75" i="1"/>
  <c r="T75" i="1"/>
  <c r="U75" i="1"/>
  <c r="V75" i="1"/>
  <c r="W75" i="1"/>
  <c r="X75" i="1"/>
  <c r="Y75" i="1"/>
  <c r="P76" i="1"/>
  <c r="Q75" i="1" s="1"/>
  <c r="R77" i="1"/>
  <c r="S77" i="1"/>
  <c r="T77" i="1"/>
  <c r="U77" i="1"/>
  <c r="V77" i="1"/>
  <c r="W77" i="1"/>
  <c r="X77" i="1"/>
  <c r="Y77" i="1"/>
  <c r="P78" i="1"/>
  <c r="Q77" i="1" s="1"/>
  <c r="R79" i="1"/>
  <c r="S79" i="1"/>
  <c r="T79" i="1"/>
  <c r="U79" i="1"/>
  <c r="V79" i="1"/>
  <c r="W79" i="1"/>
  <c r="X79" i="1"/>
  <c r="Y79" i="1"/>
  <c r="P80" i="1"/>
  <c r="Q79" i="1" s="1"/>
  <c r="R81" i="1"/>
  <c r="S81" i="1"/>
  <c r="T81" i="1"/>
  <c r="U81" i="1"/>
  <c r="V81" i="1"/>
  <c r="W81" i="1"/>
  <c r="X81" i="1"/>
  <c r="Y81" i="1"/>
  <c r="P82" i="1"/>
  <c r="Q81" i="1" s="1"/>
  <c r="P83" i="1"/>
  <c r="Q84" i="1"/>
  <c r="R84" i="1"/>
  <c r="S84" i="1"/>
  <c r="T84" i="1"/>
  <c r="U84" i="1"/>
  <c r="V84" i="1"/>
  <c r="W84" i="1"/>
  <c r="X84" i="1"/>
  <c r="Y84" i="1"/>
  <c r="H50" i="1"/>
  <c r="G59" i="1"/>
  <c r="D58" i="1"/>
  <c r="D50" i="1"/>
  <c r="D51" i="1"/>
  <c r="J51" i="1"/>
  <c r="J52" i="1"/>
  <c r="J53" i="1"/>
  <c r="J54" i="1"/>
  <c r="J55" i="1"/>
  <c r="J56" i="1"/>
  <c r="J57" i="1"/>
  <c r="J58" i="1"/>
  <c r="I50" i="1"/>
  <c r="J50" i="1"/>
  <c r="I57" i="1"/>
  <c r="F59" i="1"/>
  <c r="D52" i="1"/>
  <c r="D53" i="1"/>
  <c r="D54" i="1"/>
  <c r="D55" i="1"/>
  <c r="D56" i="1"/>
  <c r="D57" i="1"/>
  <c r="C59" i="1"/>
  <c r="B59" i="1"/>
  <c r="F41" i="1"/>
  <c r="B41" i="1"/>
  <c r="K44" i="1"/>
  <c r="K43" i="1"/>
  <c r="I43" i="1"/>
  <c r="I44" i="1"/>
  <c r="H57" i="1"/>
  <c r="H51" i="1"/>
  <c r="H56" i="1"/>
  <c r="I51" i="1"/>
  <c r="H55" i="1"/>
  <c r="H52" i="1"/>
  <c r="I52" i="1"/>
  <c r="H53" i="1"/>
  <c r="I53" i="1"/>
  <c r="H54" i="1"/>
  <c r="I54" i="1"/>
  <c r="I55" i="1"/>
  <c r="I56" i="1"/>
  <c r="G44" i="1"/>
  <c r="C44" i="1"/>
  <c r="G43" i="1"/>
  <c r="C43" i="1"/>
  <c r="G40" i="1"/>
  <c r="G39" i="1"/>
  <c r="C40" i="1"/>
  <c r="C39" i="1"/>
  <c r="C34" i="1"/>
  <c r="D34" i="1"/>
  <c r="E34" i="1"/>
  <c r="H34" i="1"/>
  <c r="I34" i="1"/>
  <c r="B34" i="1"/>
  <c r="G10" i="1"/>
  <c r="G9" i="1"/>
  <c r="G8" i="1"/>
  <c r="G7" i="1"/>
  <c r="G6" i="1"/>
  <c r="G5" i="1"/>
  <c r="G4" i="1"/>
  <c r="G3" i="1"/>
  <c r="G2" i="1"/>
  <c r="F9" i="1"/>
  <c r="F8" i="1"/>
  <c r="F7" i="1"/>
  <c r="F6" i="1"/>
  <c r="F5" i="1"/>
  <c r="F4" i="1"/>
  <c r="F3" i="1"/>
  <c r="F2" i="1"/>
  <c r="C10" i="1"/>
  <c r="B10" i="1"/>
  <c r="M65" i="1" l="1"/>
  <c r="M73" i="1"/>
  <c r="M68" i="1"/>
  <c r="M72" i="1"/>
  <c r="M67" i="1"/>
  <c r="M71" i="1"/>
  <c r="M66" i="1"/>
  <c r="M69" i="1"/>
  <c r="M70" i="1"/>
  <c r="R83" i="1"/>
  <c r="J73" i="1"/>
  <c r="W83" i="1"/>
  <c r="I71" i="1" s="1"/>
  <c r="H71" i="1"/>
  <c r="J70" i="1"/>
  <c r="Y83" i="1"/>
  <c r="I67" i="1"/>
  <c r="H66" i="1"/>
  <c r="H68" i="1"/>
  <c r="D67" i="1"/>
  <c r="D72" i="1"/>
  <c r="C65" i="1"/>
  <c r="H73" i="1"/>
  <c r="I68" i="1"/>
  <c r="U83" i="1"/>
  <c r="G71" i="1" s="1"/>
  <c r="F60" i="1"/>
  <c r="D65" i="1"/>
  <c r="S83" i="1"/>
  <c r="E68" i="1" s="1"/>
  <c r="P84" i="1"/>
  <c r="J59" i="1"/>
  <c r="H59" i="1"/>
  <c r="I59" i="1"/>
  <c r="H9" i="1"/>
  <c r="C60" i="1"/>
  <c r="B60" i="1"/>
  <c r="F71" i="1"/>
  <c r="D69" i="1"/>
  <c r="J67" i="1"/>
  <c r="H65" i="1"/>
  <c r="Q83" i="1"/>
  <c r="C69" i="1" s="1"/>
  <c r="J72" i="1"/>
  <c r="H70" i="1"/>
  <c r="F68" i="1"/>
  <c r="D66" i="1"/>
  <c r="F73" i="1"/>
  <c r="D71" i="1"/>
  <c r="J69" i="1"/>
  <c r="H67" i="1"/>
  <c r="F65" i="1"/>
  <c r="H72" i="1"/>
  <c r="F70" i="1"/>
  <c r="D68" i="1"/>
  <c r="G67" i="1"/>
  <c r="J66" i="1"/>
  <c r="F66" i="1"/>
  <c r="D73" i="1"/>
  <c r="J71" i="1"/>
  <c r="H69" i="1"/>
  <c r="F67" i="1"/>
  <c r="F72" i="1"/>
  <c r="D70" i="1"/>
  <c r="J68" i="1"/>
  <c r="D59" i="1"/>
  <c r="K19" i="1"/>
  <c r="K20" i="1"/>
  <c r="D10" i="1"/>
  <c r="G34" i="1"/>
  <c r="C6" i="1"/>
  <c r="B9" i="1"/>
  <c r="H5" i="1"/>
  <c r="H8" i="1"/>
  <c r="B7" i="1"/>
  <c r="B6" i="1"/>
  <c r="C5" i="1"/>
  <c r="C9" i="1"/>
  <c r="C7" i="1"/>
  <c r="C3" i="1"/>
  <c r="B8" i="1"/>
  <c r="C8" i="1"/>
  <c r="C4" i="1"/>
  <c r="B5" i="1"/>
  <c r="B4" i="1"/>
  <c r="C2" i="1"/>
  <c r="B3" i="1"/>
  <c r="G11" i="1"/>
  <c r="H7" i="1"/>
  <c r="H6" i="1"/>
  <c r="H4" i="1"/>
  <c r="H3" i="1"/>
  <c r="H2" i="1"/>
  <c r="G65" i="1" l="1"/>
  <c r="I72" i="1"/>
  <c r="E67" i="1"/>
  <c r="I65" i="1"/>
  <c r="I73" i="1"/>
  <c r="I69" i="1"/>
  <c r="I66" i="1"/>
  <c r="I70" i="1"/>
  <c r="K72" i="1"/>
  <c r="K70" i="1"/>
  <c r="K71" i="1"/>
  <c r="K66" i="1"/>
  <c r="K69" i="1"/>
  <c r="K73" i="1"/>
  <c r="K68" i="1"/>
  <c r="K67" i="1"/>
  <c r="E65" i="1"/>
  <c r="E73" i="1"/>
  <c r="G73" i="1"/>
  <c r="E71" i="1"/>
  <c r="E69" i="1"/>
  <c r="E72" i="1"/>
  <c r="C71" i="1"/>
  <c r="E70" i="1"/>
  <c r="E66" i="1"/>
  <c r="C72" i="1"/>
  <c r="C73" i="1"/>
  <c r="G69" i="1"/>
  <c r="G72" i="1"/>
  <c r="G70" i="1"/>
  <c r="G66" i="1"/>
  <c r="G68" i="1"/>
  <c r="K16" i="1"/>
  <c r="C70" i="1"/>
  <c r="C67" i="1"/>
  <c r="C68" i="1"/>
  <c r="C66" i="1"/>
  <c r="D6" i="1"/>
  <c r="D9" i="1"/>
  <c r="D7" i="1"/>
  <c r="D2" i="1"/>
  <c r="B11" i="1"/>
  <c r="K17" i="1"/>
  <c r="D8" i="1"/>
  <c r="D3" i="1"/>
  <c r="D4" i="1"/>
  <c r="D5" i="1"/>
  <c r="C11" i="1"/>
  <c r="F10" i="1"/>
  <c r="F11" i="1" s="1"/>
  <c r="H10" i="1" l="1"/>
  <c r="D11" i="1"/>
  <c r="H11" i="1" l="1"/>
  <c r="K4" i="1" s="1"/>
  <c r="K9" i="1" s="1"/>
  <c r="J9" i="1"/>
  <c r="N5" i="1"/>
  <c r="E5" i="1"/>
  <c r="E4" i="1"/>
  <c r="E2" i="1"/>
  <c r="E10" i="1"/>
  <c r="E9" i="1"/>
  <c r="E8" i="1"/>
  <c r="E7" i="1"/>
  <c r="E6" i="1"/>
  <c r="E3" i="1"/>
  <c r="I4" i="1" l="1"/>
  <c r="I11" i="1"/>
  <c r="I12" i="1" s="1"/>
  <c r="I5" i="1"/>
  <c r="I3" i="1"/>
  <c r="I7" i="1"/>
  <c r="I8" i="1"/>
  <c r="I2" i="1"/>
  <c r="I10" i="1"/>
  <c r="I6" i="1"/>
  <c r="N6" i="1"/>
  <c r="I9" i="1"/>
  <c r="N4" i="1"/>
  <c r="E11" i="1"/>
  <c r="O4" i="1" l="1"/>
</calcChain>
</file>

<file path=xl/sharedStrings.xml><?xml version="1.0" encoding="utf-8"?>
<sst xmlns="http://schemas.openxmlformats.org/spreadsheetml/2006/main" count="179" uniqueCount="132">
  <si>
    <t>Age</t>
  </si>
  <si>
    <t>MaleDeath</t>
  </si>
  <si>
    <t>FemaleDeath</t>
  </si>
  <si>
    <t>FemaleCase</t>
  </si>
  <si>
    <t>MaleCase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</si>
  <si>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</si>
  <si>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</si>
  <si>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</si>
  <si>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</si>
  <si>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</si>
  <si>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</si>
  <si>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</si>
  <si>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</si>
  <si>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80+</t>
  </si>
  <si>
    <t>Total Case</t>
  </si>
  <si>
    <t>Total deaths</t>
  </si>
  <si>
    <t>FCase%</t>
  </si>
  <si>
    <t>FDeath%</t>
  </si>
  <si>
    <t>FDeathunder30</t>
  </si>
  <si>
    <t>FCaseUnder30</t>
  </si>
  <si>
    <t>Death%Under30</t>
  </si>
  <si>
    <t>Cases%Under30</t>
  </si>
  <si>
    <t>Total case below 31</t>
  </si>
  <si>
    <t xml:space="preserve">Total deaths above 30 </t>
  </si>
  <si>
    <t>0-5</t>
  </si>
  <si>
    <t>"6-10"</t>
  </si>
  <si>
    <t>"11-15"</t>
  </si>
  <si>
    <t>16-20</t>
  </si>
  <si>
    <t>21-25</t>
  </si>
  <si>
    <t>26-30</t>
  </si>
  <si>
    <t>31-35</t>
  </si>
  <si>
    <t>36-40</t>
  </si>
  <si>
    <t>41-45</t>
  </si>
  <si>
    <t>46-50</t>
  </si>
  <si>
    <t>51-55</t>
  </si>
  <si>
    <t>56-60</t>
  </si>
  <si>
    <t>61-65</t>
  </si>
  <si>
    <t>66-70</t>
  </si>
  <si>
    <t>71-75</t>
  </si>
  <si>
    <t>76-80</t>
  </si>
  <si>
    <t>&gt;80</t>
  </si>
  <si>
    <t>Inside Dhaka City</t>
  </si>
  <si>
    <t>Female</t>
  </si>
  <si>
    <t>Male</t>
  </si>
  <si>
    <t>Outside Dhaka City</t>
  </si>
  <si>
    <t>Affected</t>
  </si>
  <si>
    <t>Deaths</t>
  </si>
  <si>
    <t>GT</t>
  </si>
  <si>
    <t>Total case above 31</t>
  </si>
  <si>
    <t xml:space="preserve">Total deaths below 30 </t>
  </si>
  <si>
    <t>Female Death %</t>
  </si>
  <si>
    <t>Male Death %</t>
  </si>
  <si>
    <t>Female Case %</t>
  </si>
  <si>
    <t>Male Case %</t>
  </si>
  <si>
    <t>Cases%Above30</t>
  </si>
  <si>
    <t>Death%Above30</t>
  </si>
  <si>
    <t>Inside Dhaka</t>
  </si>
  <si>
    <t>Outside Dhaka</t>
  </si>
  <si>
    <t>Cases</t>
  </si>
  <si>
    <t>Date</t>
  </si>
  <si>
    <t>Dengue cases</t>
  </si>
  <si>
    <t>Dengue deaths</t>
  </si>
  <si>
    <t>Within Dhaka</t>
  </si>
  <si>
    <t>City</t>
  </si>
  <si>
    <t>Outside Dhaka city</t>
  </si>
  <si>
    <t>Grand total cases in Bangladesh</t>
  </si>
  <si>
    <t>p-value</t>
  </si>
  <si>
    <t>Jan</t>
  </si>
  <si>
    <t>Feb</t>
  </si>
  <si>
    <t>Mar</t>
  </si>
  <si>
    <t>Apr</t>
  </si>
  <si>
    <t>May</t>
  </si>
  <si>
    <t>&lt;0.0001</t>
  </si>
  <si>
    <t>June</t>
  </si>
  <si>
    <t>July</t>
  </si>
  <si>
    <t>(Death outside dhaka/Cases outside dhaka)*100</t>
  </si>
  <si>
    <t>August</t>
  </si>
  <si>
    <t>Total</t>
  </si>
  <si>
    <t>Mcase%</t>
  </si>
  <si>
    <t>Mdeath%</t>
  </si>
  <si>
    <t>CFR</t>
  </si>
  <si>
    <t>TotalCFR</t>
  </si>
  <si>
    <t>Sep</t>
  </si>
  <si>
    <t>Grand total death in Bangladesh</t>
  </si>
  <si>
    <t xml:space="preserve">Divisions </t>
  </si>
  <si>
    <t xml:space="preserve">No cases in Jan </t>
  </si>
  <si>
    <t>Relative increase in Feb (%)</t>
  </si>
  <si>
    <t>Relative increase in Apr (%)</t>
  </si>
  <si>
    <t>Relative increase in June (%)</t>
  </si>
  <si>
    <t>Relative increase in Aug (%)</t>
  </si>
  <si>
    <t>Relative increase in Oct (%)</t>
  </si>
  <si>
    <t xml:space="preserve">Dhaka city </t>
  </si>
  <si>
    <t xml:space="preserve">Dhaka division (Except Dhaka city) </t>
  </si>
  <si>
    <t xml:space="preserve">Chittagong </t>
  </si>
  <si>
    <t xml:space="preserve">Rajshahi </t>
  </si>
  <si>
    <t xml:space="preserve">Khulna </t>
  </si>
  <si>
    <t xml:space="preserve">Barishal </t>
  </si>
  <si>
    <t xml:space="preserve">Rangpur </t>
  </si>
  <si>
    <t xml:space="preserve">Mymensingn </t>
  </si>
  <si>
    <t xml:space="preserve">Sylhet </t>
  </si>
  <si>
    <t>Relative increase in Mar (%)</t>
  </si>
  <si>
    <t>Relative increase in May (%)</t>
  </si>
  <si>
    <t>Relative increase in July (%)</t>
  </si>
  <si>
    <t>Relative increase in Sep (%)</t>
  </si>
  <si>
    <t>April</t>
  </si>
  <si>
    <t>Jun</t>
  </si>
  <si>
    <t>Aug</t>
  </si>
  <si>
    <t>Oct</t>
  </si>
  <si>
    <t>C</t>
  </si>
  <si>
    <t xml:space="preserve">C Dhaka city </t>
  </si>
  <si>
    <t xml:space="preserve">C Dhaka division (Except Dhaka city) </t>
  </si>
  <si>
    <t xml:space="preserve">C Mymensingn </t>
  </si>
  <si>
    <t xml:space="preserve">C Chittagong </t>
  </si>
  <si>
    <t xml:space="preserve">C Khulna </t>
  </si>
  <si>
    <t xml:space="preserve">C Rajshahi </t>
  </si>
  <si>
    <t xml:space="preserve">C Rangpur </t>
  </si>
  <si>
    <t xml:space="preserve">C Barishal </t>
  </si>
  <si>
    <t xml:space="preserve">C Sylhet </t>
  </si>
  <si>
    <t>Nov</t>
  </si>
  <si>
    <t>Dec</t>
  </si>
  <si>
    <t>Relative increase in Nov (%)</t>
  </si>
  <si>
    <t>Relative increase in Dec (%)</t>
  </si>
  <si>
    <t>Cases%Under30 (M)</t>
  </si>
  <si>
    <t>Cases%Under30 (F)</t>
  </si>
  <si>
    <t>Rainfall</t>
  </si>
  <si>
    <t>P-value</t>
  </si>
  <si>
    <t>Temperature</t>
  </si>
  <si>
    <t>South (without Dhaka)</t>
  </si>
  <si>
    <t>&lt;0.001</t>
  </si>
  <si>
    <t>North (without Dhaka)</t>
  </si>
  <si>
    <t>Only Dhaka</t>
  </si>
  <si>
    <t>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</si>
</sst>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222222"/>
      <name val="Times New Roman"/>
      <family val="1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49" fontId="0" fillId="0" borderId="0" xfId="0" applyNumberFormat="1"/>
    <xf numFmtId="16" fontId="0" fillId="0" borderId="0" xfId="0" applyNumberFormat="1"/>
    <xf numFmtId="10" fontId="0" fillId="0" borderId="0" xfId="1" applyNumberFormat="1" applyFont="1"/>
    <xf numFmtId="0" fontId="0" fillId="0" borderId="1" xfId="0" applyBorder="1"/>
    <xf numFmtId="16" fontId="0" fillId="0" borderId="1" xfId="0" applyNumberFormat="1" applyBorder="1"/>
    <xf numFmtId="10" fontId="0" fillId="0" borderId="1" xfId="1" applyNumberFormat="1" applyFont="1" applyBorder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0" fontId="3" fillId="2" borderId="8" xfId="1" applyNumberFormat="1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0" borderId="0" xfId="0" applyFont="1"/>
    <xf numFmtId="0" fontId="5" fillId="0" borderId="0" xfId="0" applyFont="1" applyAlignment="1">
      <alignment vertical="center" wrapText="1"/>
    </xf>
    <xf numFmtId="10" fontId="3" fillId="2" borderId="9" xfId="1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10" fontId="5" fillId="0" borderId="1" xfId="0" applyNumberFormat="1" applyFont="1" applyBorder="1" applyAlignment="1">
      <alignment vertical="center" wrapText="1"/>
    </xf>
    <xf numFmtId="0" fontId="3" fillId="0" borderId="11" xfId="0" applyFont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0" borderId="0" xfId="0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4"/>
  <sheetViews>
    <sheetView tabSelected="1" zoomScale="90" zoomScaleNormal="90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11.7109375" bestFit="1" customWidth="1"/>
    <col min="3" max="3" width="9.7109375" bestFit="1" customWidth="1"/>
    <col min="4" max="4" width="11.140625" bestFit="1" customWidth="1"/>
    <col min="5" max="5" width="14" bestFit="1" customWidth="1"/>
    <col min="6" max="6" width="12.85546875" bestFit="1" customWidth="1"/>
    <col min="7" max="7" width="10.7109375" bestFit="1" customWidth="1"/>
    <col min="8" max="8" width="11.85546875" bestFit="1" customWidth="1"/>
    <col min="9" max="9" width="13.28515625" bestFit="1" customWidth="1"/>
    <col min="10" max="10" width="30" bestFit="1" customWidth="1"/>
    <col min="11" max="11" width="21.140625" bestFit="1" customWidth="1"/>
    <col min="12" max="12" width="8.28515625" customWidth="1"/>
    <col min="13" max="13" width="9" customWidth="1"/>
    <col min="14" max="14" width="7.7109375" customWidth="1"/>
    <col min="15" max="15" width="31.140625" bestFit="1" customWidth="1"/>
    <col min="16" max="17" width="4.42578125" hidden="1" customWidth="1"/>
    <col min="18" max="18" width="4.7109375" hidden="1" customWidth="1"/>
    <col min="19" max="19" width="6.7109375" hidden="1" customWidth="1"/>
    <col min="20" max="20" width="5.5703125" hidden="1" customWidth="1"/>
    <col min="21" max="21" width="5.7109375" hidden="1" customWidth="1"/>
    <col min="22" max="22" width="6.7109375" hidden="1" customWidth="1"/>
    <col min="23" max="25" width="7.7109375" hidden="1" customWidth="1"/>
    <col min="26" max="26" width="0" hidden="1" customWidth="1"/>
  </cols>
  <sheetData>
    <row r="1" spans="1:15" x14ac:dyDescent="0.25">
      <c r="A1" t="s">
        <v>0</v>
      </c>
      <c r="B1" t="s">
        <v>3</v>
      </c>
      <c r="C1" t="s">
        <v>4</v>
      </c>
      <c r="D1" t="s">
        <v>14</v>
      </c>
      <c r="E1" t="s">
        <v>16</v>
      </c>
      <c r="F1" t="s">
        <v>2</v>
      </c>
      <c r="G1" t="s">
        <v>1</v>
      </c>
      <c r="H1" t="s">
        <v>15</v>
      </c>
      <c r="I1" t="s">
        <v>17</v>
      </c>
      <c r="J1" t="s">
        <v>21</v>
      </c>
      <c r="K1" t="s">
        <v>20</v>
      </c>
      <c r="N1" t="s">
        <v>19</v>
      </c>
      <c r="O1" t="s">
        <v>18</v>
      </c>
    </row>
    <row r="2" spans="1:15" x14ac:dyDescent="0.25">
      <c r="A2" t="s">
        <v>5</v>
      </c>
      <c r="B2">
        <f>F17+F18</f>
        <v>13844</v>
      </c>
      <c r="C2">
        <f>G17+G18</f>
        <v>18384</v>
      </c>
      <c r="D2">
        <f t="shared" ref="D2:D10" si="0">SUM(B2:C2)</f>
        <v>32228</v>
      </c>
      <c r="E2">
        <f>(B2/D11)*100</f>
        <v>4.3103689842735671</v>
      </c>
      <c r="F2">
        <f>H17+H18</f>
        <v>72</v>
      </c>
      <c r="G2">
        <f>I17+I18</f>
        <v>52</v>
      </c>
      <c r="H2">
        <f>SUM(F2:G2)</f>
        <v>124</v>
      </c>
      <c r="I2">
        <f>(F2/H11)*100</f>
        <v>4.2228739002932549</v>
      </c>
      <c r="J2" s="3">
        <f xml:space="preserve"> (D4+D3+D2)/D11</f>
        <v>0.55912435121847937</v>
      </c>
    </row>
    <row r="3" spans="1:15" x14ac:dyDescent="0.25">
      <c r="A3" s="1" t="s">
        <v>6</v>
      </c>
      <c r="B3">
        <f>F19+F20</f>
        <v>20560</v>
      </c>
      <c r="C3">
        <f>G19+G20</f>
        <v>40164</v>
      </c>
      <c r="D3">
        <f t="shared" si="0"/>
        <v>60724</v>
      </c>
      <c r="E3">
        <f>(B3/D11)*100</f>
        <v>6.4014147873926994</v>
      </c>
      <c r="F3">
        <f>H19+H20</f>
        <v>67</v>
      </c>
      <c r="G3">
        <f>I19+I20</f>
        <v>77</v>
      </c>
      <c r="H3">
        <f t="shared" ref="H3:H10" si="1">SUM(F3:G3)</f>
        <v>144</v>
      </c>
      <c r="I3">
        <f>(F3/H11)*100</f>
        <v>3.9296187683284458</v>
      </c>
      <c r="J3" t="s">
        <v>122</v>
      </c>
    </row>
    <row r="4" spans="1:15" x14ac:dyDescent="0.25">
      <c r="A4" s="1" t="s">
        <v>7</v>
      </c>
      <c r="B4">
        <f>F21+F22</f>
        <v>31610</v>
      </c>
      <c r="C4">
        <f>G21+G22</f>
        <v>55017</v>
      </c>
      <c r="D4">
        <f t="shared" si="0"/>
        <v>86627</v>
      </c>
      <c r="E4">
        <f>(B4/D11)*100</f>
        <v>9.8418638827569662</v>
      </c>
      <c r="F4">
        <f>H21+H22</f>
        <v>172</v>
      </c>
      <c r="G4">
        <f>I21+I22</f>
        <v>101</v>
      </c>
      <c r="H4">
        <f t="shared" si="1"/>
        <v>273</v>
      </c>
      <c r="I4">
        <f>(F4/H11)*100</f>
        <v>10.087976539589443</v>
      </c>
      <c r="J4" s="3">
        <f xml:space="preserve"> (C4+C3+C2)/C11</f>
        <v>0.58961113130159393</v>
      </c>
      <c r="K4">
        <f>(H4+H3+H2)/H11</f>
        <v>0.31730205278592377</v>
      </c>
      <c r="N4">
        <f>SUM(E2:E4)</f>
        <v>20.55364765442323</v>
      </c>
      <c r="O4">
        <f>SUM(I2:I4)</f>
        <v>18.240469208211145</v>
      </c>
    </row>
    <row r="5" spans="1:15" x14ac:dyDescent="0.25">
      <c r="A5" s="1" t="s">
        <v>8</v>
      </c>
      <c r="B5">
        <f>F23+F24</f>
        <v>25480</v>
      </c>
      <c r="C5">
        <f>G23+G24</f>
        <v>33464</v>
      </c>
      <c r="D5">
        <f t="shared" si="0"/>
        <v>58944</v>
      </c>
      <c r="E5">
        <f>(B5/D11)*100</f>
        <v>7.933270855192899</v>
      </c>
      <c r="F5">
        <f>H23+H24</f>
        <v>223</v>
      </c>
      <c r="G5">
        <f>I23+I24</f>
        <v>97</v>
      </c>
      <c r="H5">
        <f t="shared" si="1"/>
        <v>320</v>
      </c>
      <c r="I5">
        <f>(F5/H11)*100</f>
        <v>13.079178885630499</v>
      </c>
      <c r="J5" t="s">
        <v>123</v>
      </c>
      <c r="K5" t="s">
        <v>22</v>
      </c>
      <c r="N5" t="e">
        <f>D11-J5</f>
        <v>#VALUE!</v>
      </c>
      <c r="O5" t="s">
        <v>48</v>
      </c>
    </row>
    <row r="6" spans="1:15" x14ac:dyDescent="0.25">
      <c r="A6" s="1" t="s">
        <v>9</v>
      </c>
      <c r="B6">
        <f>F25+F26</f>
        <v>17998</v>
      </c>
      <c r="C6">
        <f>G25+G26</f>
        <v>20451</v>
      </c>
      <c r="D6">
        <f t="shared" si="0"/>
        <v>38449</v>
      </c>
      <c r="E6">
        <f>(B6/D11)*100</f>
        <v>5.6037287618430849</v>
      </c>
      <c r="F6">
        <f>H25+H26</f>
        <v>163</v>
      </c>
      <c r="G6">
        <f>I25+I26</f>
        <v>109</v>
      </c>
      <c r="H6">
        <f t="shared" si="1"/>
        <v>272</v>
      </c>
      <c r="I6">
        <f>(F6/H11)*100</f>
        <v>9.5601173020527863</v>
      </c>
      <c r="J6" s="3">
        <f xml:space="preserve"> (B4+B3+B2)/B11</f>
        <v>0.51345192075850321</v>
      </c>
      <c r="K6" t="s">
        <v>23</v>
      </c>
      <c r="N6">
        <f>H11-J6</f>
        <v>1704.4865480792414</v>
      </c>
      <c r="O6" t="s">
        <v>49</v>
      </c>
    </row>
    <row r="7" spans="1:15" x14ac:dyDescent="0.25">
      <c r="A7" s="1" t="s">
        <v>10</v>
      </c>
      <c r="B7">
        <f>F27+F28</f>
        <v>11785</v>
      </c>
      <c r="C7">
        <f>G27+G28</f>
        <v>14139</v>
      </c>
      <c r="D7">
        <f t="shared" si="0"/>
        <v>25924</v>
      </c>
      <c r="E7">
        <f>(B7/D11)*100</f>
        <v>3.6692934469563703</v>
      </c>
      <c r="F7">
        <f>H27+H28</f>
        <v>145</v>
      </c>
      <c r="G7">
        <f>I27+I28</f>
        <v>111</v>
      </c>
      <c r="H7">
        <f t="shared" si="1"/>
        <v>256</v>
      </c>
      <c r="I7">
        <f>(F7/H11)*100</f>
        <v>8.5043988269794717</v>
      </c>
    </row>
    <row r="8" spans="1:15" x14ac:dyDescent="0.25">
      <c r="A8" s="1" t="s">
        <v>11</v>
      </c>
      <c r="B8">
        <f>F29+F30</f>
        <v>5489</v>
      </c>
      <c r="C8">
        <f>G29+G30</f>
        <v>7988</v>
      </c>
      <c r="D8">
        <f t="shared" si="0"/>
        <v>13477</v>
      </c>
      <c r="E8">
        <f>(B8/D11)*100</f>
        <v>1.7090158447470103</v>
      </c>
      <c r="F8">
        <f>H29+H30</f>
        <v>89</v>
      </c>
      <c r="G8">
        <f>I29+I30</f>
        <v>116</v>
      </c>
      <c r="H8">
        <f t="shared" si="1"/>
        <v>205</v>
      </c>
      <c r="I8">
        <f>(F8/H11)*100</f>
        <v>5.2199413489736068</v>
      </c>
      <c r="J8" t="s">
        <v>54</v>
      </c>
      <c r="K8" t="s">
        <v>55</v>
      </c>
    </row>
    <row r="9" spans="1:15" x14ac:dyDescent="0.25">
      <c r="A9" s="1" t="s">
        <v>12</v>
      </c>
      <c r="B9">
        <f>F31+F32</f>
        <v>1390</v>
      </c>
      <c r="C9">
        <f>G31+G32</f>
        <v>2359</v>
      </c>
      <c r="D9">
        <f t="shared" si="0"/>
        <v>3749</v>
      </c>
      <c r="E9">
        <f>(B9/D11)*100</f>
        <v>0.43278047443948697</v>
      </c>
      <c r="F9">
        <f>H31+H32</f>
        <v>29</v>
      </c>
      <c r="G9">
        <f>I31+I32</f>
        <v>46</v>
      </c>
      <c r="H9">
        <f t="shared" si="1"/>
        <v>75</v>
      </c>
      <c r="I9">
        <f>(F9/H11)*100</f>
        <v>1.7008797653958945</v>
      </c>
      <c r="J9">
        <f>1-J2</f>
        <v>0.44087564878152063</v>
      </c>
      <c r="K9">
        <f>1-K4</f>
        <v>0.68269794721407617</v>
      </c>
    </row>
    <row r="10" spans="1:15" x14ac:dyDescent="0.25">
      <c r="A10" s="1" t="s">
        <v>13</v>
      </c>
      <c r="B10">
        <f>F33</f>
        <v>413</v>
      </c>
      <c r="C10">
        <f>G33</f>
        <v>644</v>
      </c>
      <c r="D10">
        <f t="shared" si="0"/>
        <v>1057</v>
      </c>
      <c r="E10">
        <f>(B10/D11)*100</f>
        <v>0.12858873089461018</v>
      </c>
      <c r="F10">
        <f>H33</f>
        <v>10</v>
      </c>
      <c r="G10">
        <f>I33</f>
        <v>26</v>
      </c>
      <c r="H10">
        <f t="shared" si="1"/>
        <v>36</v>
      </c>
      <c r="I10">
        <f>(F10/H11)*100</f>
        <v>0.5865102639296188</v>
      </c>
    </row>
    <row r="11" spans="1:15" x14ac:dyDescent="0.25">
      <c r="A11" s="1" t="s">
        <v>47</v>
      </c>
      <c r="B11">
        <f>SUM(B2:B10)</f>
        <v>128569</v>
      </c>
      <c r="C11">
        <f t="shared" ref="C11" si="2">SUM(C2:C10)</f>
        <v>192610</v>
      </c>
      <c r="D11">
        <f t="shared" ref="D11:H11" si="3">SUM(D2:D10)</f>
        <v>321179</v>
      </c>
      <c r="E11">
        <f t="shared" si="3"/>
        <v>40.030325768496688</v>
      </c>
      <c r="F11">
        <f t="shared" si="3"/>
        <v>970</v>
      </c>
      <c r="G11">
        <f t="shared" si="3"/>
        <v>735</v>
      </c>
      <c r="H11">
        <f t="shared" si="3"/>
        <v>1705</v>
      </c>
      <c r="I11">
        <f>(F11/H11)*100</f>
        <v>56.891495601173027</v>
      </c>
    </row>
    <row r="12" spans="1:15" x14ac:dyDescent="0.25">
      <c r="A12" s="1"/>
      <c r="B12" s="3">
        <f>B11/D11</f>
        <v>0.40030325768496694</v>
      </c>
      <c r="C12" s="3">
        <f>C11/D11</f>
        <v>0.599696742315033</v>
      </c>
      <c r="D12" t="s">
        <v>78</v>
      </c>
      <c r="E12">
        <f>100-E11</f>
        <v>59.969674231503312</v>
      </c>
      <c r="F12" s="3">
        <f>F11/H11</f>
        <v>0.56891495601173026</v>
      </c>
      <c r="G12" s="3">
        <f>G11/H11</f>
        <v>0.4310850439882698</v>
      </c>
      <c r="H12" t="s">
        <v>79</v>
      </c>
      <c r="I12">
        <f>100-I11</f>
        <v>43.108504398826973</v>
      </c>
    </row>
    <row r="13" spans="1:15" x14ac:dyDescent="0.25">
      <c r="A13" s="1"/>
    </row>
    <row r="14" spans="1:15" x14ac:dyDescent="0.25">
      <c r="A14" s="1"/>
    </row>
    <row r="15" spans="1:15" x14ac:dyDescent="0.25">
      <c r="A15" s="1"/>
      <c r="B15" s="26" t="s">
        <v>41</v>
      </c>
      <c r="C15" s="26"/>
      <c r="D15" s="26" t="s">
        <v>44</v>
      </c>
      <c r="E15" s="26"/>
      <c r="F15" s="26" t="s">
        <v>45</v>
      </c>
      <c r="G15" s="26"/>
      <c r="H15" s="26" t="s">
        <v>46</v>
      </c>
      <c r="I15" s="26"/>
    </row>
    <row r="16" spans="1:15" x14ac:dyDescent="0.25">
      <c r="A16" s="1"/>
      <c r="B16" t="s">
        <v>42</v>
      </c>
      <c r="C16" t="s">
        <v>43</v>
      </c>
      <c r="D16" t="s">
        <v>42</v>
      </c>
      <c r="E16" t="s">
        <v>43</v>
      </c>
      <c r="F16" t="s">
        <v>42</v>
      </c>
      <c r="G16" t="s">
        <v>43</v>
      </c>
      <c r="H16" t="s">
        <v>42</v>
      </c>
      <c r="I16" t="s">
        <v>43</v>
      </c>
      <c r="J16" t="s">
        <v>52</v>
      </c>
      <c r="K16" s="3">
        <f>F34/(F34+G34)</f>
        <v>0.40030325768496694</v>
      </c>
      <c r="L16" s="3"/>
      <c r="M16" s="3"/>
    </row>
    <row r="17" spans="1:13" x14ac:dyDescent="0.25">
      <c r="A17" t="s">
        <v>24</v>
      </c>
      <c r="B17">
        <v>3835</v>
      </c>
      <c r="C17">
        <v>4920</v>
      </c>
      <c r="D17">
        <v>3019</v>
      </c>
      <c r="E17">
        <v>4245</v>
      </c>
      <c r="F17">
        <v>6854</v>
      </c>
      <c r="G17">
        <v>9165</v>
      </c>
      <c r="H17">
        <v>35</v>
      </c>
      <c r="I17">
        <v>31</v>
      </c>
      <c r="J17" t="s">
        <v>53</v>
      </c>
      <c r="K17" s="3">
        <f>G34/(F34+G34)</f>
        <v>0.599696742315033</v>
      </c>
      <c r="L17" s="3"/>
      <c r="M17" s="3"/>
    </row>
    <row r="18" spans="1:13" x14ac:dyDescent="0.25">
      <c r="A18" s="2" t="s">
        <v>25</v>
      </c>
      <c r="B18">
        <v>3572</v>
      </c>
      <c r="C18">
        <v>4591</v>
      </c>
      <c r="D18">
        <v>3418</v>
      </c>
      <c r="E18">
        <v>4628</v>
      </c>
      <c r="F18">
        <v>6990</v>
      </c>
      <c r="G18">
        <v>9219</v>
      </c>
      <c r="H18">
        <v>37</v>
      </c>
      <c r="I18">
        <v>21</v>
      </c>
      <c r="K18" s="3"/>
      <c r="L18" s="3"/>
      <c r="M18" s="3"/>
    </row>
    <row r="19" spans="1:13" x14ac:dyDescent="0.25">
      <c r="A19" s="2" t="s">
        <v>26</v>
      </c>
      <c r="B19">
        <v>3240</v>
      </c>
      <c r="C19">
        <v>5479</v>
      </c>
      <c r="D19">
        <v>4390</v>
      </c>
      <c r="E19">
        <v>8820</v>
      </c>
      <c r="F19">
        <v>7630</v>
      </c>
      <c r="G19">
        <v>14299</v>
      </c>
      <c r="H19">
        <v>23</v>
      </c>
      <c r="I19">
        <v>21</v>
      </c>
      <c r="J19" t="s">
        <v>50</v>
      </c>
      <c r="K19" s="3">
        <f>H34/(H34+I34)</f>
        <v>0.56891495601173026</v>
      </c>
      <c r="L19" s="3"/>
      <c r="M19" s="3"/>
    </row>
    <row r="20" spans="1:13" x14ac:dyDescent="0.25">
      <c r="A20" t="s">
        <v>27</v>
      </c>
      <c r="B20">
        <v>4553</v>
      </c>
      <c r="C20">
        <v>7306</v>
      </c>
      <c r="D20">
        <v>8377</v>
      </c>
      <c r="E20">
        <v>18559</v>
      </c>
      <c r="F20">
        <v>12930</v>
      </c>
      <c r="G20">
        <v>25865</v>
      </c>
      <c r="H20">
        <v>44</v>
      </c>
      <c r="I20">
        <v>56</v>
      </c>
      <c r="J20" t="s">
        <v>51</v>
      </c>
      <c r="K20" s="3">
        <f>I34/(H34+I34)</f>
        <v>0.4310850439882698</v>
      </c>
      <c r="L20" s="3"/>
      <c r="M20" s="3"/>
    </row>
    <row r="21" spans="1:13" x14ac:dyDescent="0.25">
      <c r="A21" t="s">
        <v>28</v>
      </c>
      <c r="B21">
        <v>5771</v>
      </c>
      <c r="C21">
        <v>8693</v>
      </c>
      <c r="D21">
        <v>9854</v>
      </c>
      <c r="E21">
        <v>21025</v>
      </c>
      <c r="F21">
        <v>15625</v>
      </c>
      <c r="G21">
        <v>29718</v>
      </c>
      <c r="H21">
        <v>82</v>
      </c>
      <c r="I21">
        <v>43</v>
      </c>
    </row>
    <row r="22" spans="1:13" x14ac:dyDescent="0.25">
      <c r="A22" t="s">
        <v>29</v>
      </c>
      <c r="B22">
        <v>5955</v>
      </c>
      <c r="C22">
        <v>8059</v>
      </c>
      <c r="D22">
        <v>10030</v>
      </c>
      <c r="E22">
        <v>17240</v>
      </c>
      <c r="F22">
        <v>15985</v>
      </c>
      <c r="G22">
        <v>25299</v>
      </c>
      <c r="H22">
        <v>90</v>
      </c>
      <c r="I22">
        <v>58</v>
      </c>
    </row>
    <row r="23" spans="1:13" x14ac:dyDescent="0.25">
      <c r="A23" t="s">
        <v>30</v>
      </c>
      <c r="B23">
        <v>4442</v>
      </c>
      <c r="C23">
        <v>5676</v>
      </c>
      <c r="D23">
        <v>8573</v>
      </c>
      <c r="E23">
        <v>12369</v>
      </c>
      <c r="F23">
        <v>13015</v>
      </c>
      <c r="G23">
        <v>18045</v>
      </c>
      <c r="H23">
        <v>116</v>
      </c>
      <c r="I23">
        <v>39</v>
      </c>
    </row>
    <row r="24" spans="1:13" x14ac:dyDescent="0.25">
      <c r="A24" t="s">
        <v>31</v>
      </c>
      <c r="B24">
        <v>4031</v>
      </c>
      <c r="C24">
        <v>4764</v>
      </c>
      <c r="D24">
        <v>8434</v>
      </c>
      <c r="E24">
        <v>10655</v>
      </c>
      <c r="F24">
        <v>12465</v>
      </c>
      <c r="G24">
        <v>15419</v>
      </c>
      <c r="H24">
        <v>107</v>
      </c>
      <c r="I24">
        <v>58</v>
      </c>
    </row>
    <row r="25" spans="1:13" x14ac:dyDescent="0.25">
      <c r="A25" t="s">
        <v>32</v>
      </c>
      <c r="B25">
        <v>2812</v>
      </c>
      <c r="C25">
        <v>3426</v>
      </c>
      <c r="D25">
        <v>6563</v>
      </c>
      <c r="E25">
        <v>7716</v>
      </c>
      <c r="F25">
        <v>9375</v>
      </c>
      <c r="G25">
        <v>11142</v>
      </c>
      <c r="H25">
        <v>79</v>
      </c>
      <c r="I25">
        <v>54</v>
      </c>
    </row>
    <row r="26" spans="1:13" x14ac:dyDescent="0.25">
      <c r="A26" t="s">
        <v>33</v>
      </c>
      <c r="B26">
        <v>2376</v>
      </c>
      <c r="C26">
        <v>2726</v>
      </c>
      <c r="D26">
        <v>6247</v>
      </c>
      <c r="E26">
        <v>6583</v>
      </c>
      <c r="F26">
        <v>8623</v>
      </c>
      <c r="G26">
        <v>9309</v>
      </c>
      <c r="H26">
        <v>84</v>
      </c>
      <c r="I26">
        <v>55</v>
      </c>
    </row>
    <row r="27" spans="1:13" x14ac:dyDescent="0.25">
      <c r="A27" t="s">
        <v>34</v>
      </c>
      <c r="B27">
        <v>1924</v>
      </c>
      <c r="C27">
        <v>2376</v>
      </c>
      <c r="D27">
        <v>4259</v>
      </c>
      <c r="E27">
        <v>5300</v>
      </c>
      <c r="F27">
        <v>6183</v>
      </c>
      <c r="G27">
        <v>7676</v>
      </c>
      <c r="H27">
        <v>67</v>
      </c>
      <c r="I27">
        <v>55</v>
      </c>
    </row>
    <row r="28" spans="1:13" x14ac:dyDescent="0.25">
      <c r="A28" t="s">
        <v>35</v>
      </c>
      <c r="B28">
        <v>1667</v>
      </c>
      <c r="C28">
        <v>1922</v>
      </c>
      <c r="D28">
        <v>3935</v>
      </c>
      <c r="E28">
        <v>4541</v>
      </c>
      <c r="F28">
        <v>5602</v>
      </c>
      <c r="G28">
        <v>6463</v>
      </c>
      <c r="H28">
        <v>78</v>
      </c>
      <c r="I28">
        <v>56</v>
      </c>
    </row>
    <row r="29" spans="1:13" x14ac:dyDescent="0.25">
      <c r="A29" t="s">
        <v>36</v>
      </c>
      <c r="B29">
        <v>1134</v>
      </c>
      <c r="C29">
        <v>1425</v>
      </c>
      <c r="D29">
        <v>2200</v>
      </c>
      <c r="E29">
        <v>3402</v>
      </c>
      <c r="F29">
        <v>3334</v>
      </c>
      <c r="G29">
        <v>4827</v>
      </c>
      <c r="H29">
        <v>51</v>
      </c>
      <c r="I29">
        <v>67</v>
      </c>
    </row>
    <row r="30" spans="1:13" x14ac:dyDescent="0.25">
      <c r="A30" t="s">
        <v>37</v>
      </c>
      <c r="B30">
        <v>718</v>
      </c>
      <c r="C30">
        <v>962</v>
      </c>
      <c r="D30">
        <v>1437</v>
      </c>
      <c r="E30">
        <v>2199</v>
      </c>
      <c r="F30">
        <v>2155</v>
      </c>
      <c r="G30">
        <v>3161</v>
      </c>
      <c r="H30">
        <v>38</v>
      </c>
      <c r="I30">
        <v>49</v>
      </c>
    </row>
    <row r="31" spans="1:13" x14ac:dyDescent="0.25">
      <c r="A31" t="s">
        <v>38</v>
      </c>
      <c r="B31">
        <v>307</v>
      </c>
      <c r="C31">
        <v>525</v>
      </c>
      <c r="D31">
        <v>495</v>
      </c>
      <c r="E31">
        <v>956</v>
      </c>
      <c r="F31">
        <v>802</v>
      </c>
      <c r="G31">
        <v>1481</v>
      </c>
      <c r="H31">
        <v>21</v>
      </c>
      <c r="I31">
        <v>28</v>
      </c>
    </row>
    <row r="32" spans="1:13" x14ac:dyDescent="0.25">
      <c r="A32" t="s">
        <v>39</v>
      </c>
      <c r="B32">
        <v>190</v>
      </c>
      <c r="C32">
        <v>249</v>
      </c>
      <c r="D32">
        <v>398</v>
      </c>
      <c r="E32">
        <v>629</v>
      </c>
      <c r="F32">
        <v>588</v>
      </c>
      <c r="G32">
        <v>878</v>
      </c>
      <c r="H32">
        <v>8</v>
      </c>
      <c r="I32">
        <v>18</v>
      </c>
    </row>
    <row r="33" spans="1:13" x14ac:dyDescent="0.25">
      <c r="A33" t="s">
        <v>40</v>
      </c>
      <c r="B33">
        <v>161</v>
      </c>
      <c r="C33">
        <v>221</v>
      </c>
      <c r="D33">
        <v>252</v>
      </c>
      <c r="E33">
        <v>423</v>
      </c>
      <c r="F33">
        <v>413</v>
      </c>
      <c r="G33">
        <v>644</v>
      </c>
      <c r="H33">
        <v>10</v>
      </c>
      <c r="I33">
        <v>26</v>
      </c>
    </row>
    <row r="34" spans="1:13" x14ac:dyDescent="0.25">
      <c r="A34" t="s">
        <v>47</v>
      </c>
      <c r="B34">
        <f>SUM(B17:B33)</f>
        <v>46688</v>
      </c>
      <c r="C34">
        <f t="shared" ref="C34:I34" si="4">SUM(C17:C33)</f>
        <v>63320</v>
      </c>
      <c r="D34">
        <f t="shared" si="4"/>
        <v>81881</v>
      </c>
      <c r="E34">
        <f t="shared" si="4"/>
        <v>129290</v>
      </c>
      <c r="F34">
        <f>SUM(F17:F33)</f>
        <v>128569</v>
      </c>
      <c r="G34">
        <f t="shared" si="4"/>
        <v>192610</v>
      </c>
      <c r="H34">
        <f t="shared" si="4"/>
        <v>970</v>
      </c>
      <c r="I34">
        <f t="shared" si="4"/>
        <v>735</v>
      </c>
    </row>
    <row r="37" spans="1:13" x14ac:dyDescent="0.25">
      <c r="A37" s="4"/>
      <c r="B37" s="4"/>
      <c r="C37" s="4"/>
      <c r="D37" s="4" t="s">
        <v>58</v>
      </c>
      <c r="E37" s="4"/>
      <c r="F37" s="4"/>
      <c r="G37" s="4"/>
    </row>
    <row r="38" spans="1:13" x14ac:dyDescent="0.25">
      <c r="A38" s="5">
        <v>45105</v>
      </c>
      <c r="B38" s="4"/>
      <c r="C38" s="4"/>
      <c r="D38" s="4"/>
      <c r="E38" s="5">
        <v>45199</v>
      </c>
      <c r="F38" s="4"/>
      <c r="G38" s="4"/>
    </row>
    <row r="39" spans="1:13" x14ac:dyDescent="0.25">
      <c r="A39" s="4" t="s">
        <v>56</v>
      </c>
      <c r="B39" s="4">
        <v>6014</v>
      </c>
      <c r="C39" s="6">
        <f>B39/(B39+B40)</f>
        <v>0.76494530653777659</v>
      </c>
      <c r="D39" s="4"/>
      <c r="E39" s="4" t="s">
        <v>56</v>
      </c>
      <c r="F39" s="4">
        <v>83222</v>
      </c>
      <c r="G39" s="6">
        <f>F39/(F39+F40)</f>
        <v>0.40914230651996497</v>
      </c>
    </row>
    <row r="40" spans="1:13" x14ac:dyDescent="0.25">
      <c r="A40" s="4" t="s">
        <v>57</v>
      </c>
      <c r="B40" s="4">
        <v>1848</v>
      </c>
      <c r="C40" s="6">
        <f>B40/(B39+B40)</f>
        <v>0.23505469346222335</v>
      </c>
      <c r="D40" s="4"/>
      <c r="E40" s="4" t="s">
        <v>57</v>
      </c>
      <c r="F40" s="4">
        <v>120184</v>
      </c>
      <c r="G40" s="6">
        <f>F40/(F39+F40)</f>
        <v>0.59085769348003503</v>
      </c>
    </row>
    <row r="41" spans="1:13" x14ac:dyDescent="0.25">
      <c r="A41" s="4"/>
      <c r="B41" s="4">
        <f>B39+B40</f>
        <v>7862</v>
      </c>
      <c r="C41" s="4"/>
      <c r="D41" s="4" t="s">
        <v>46</v>
      </c>
      <c r="E41" s="4"/>
      <c r="F41" s="4">
        <f>F39+F40</f>
        <v>203406</v>
      </c>
      <c r="G41" s="4"/>
    </row>
    <row r="42" spans="1:13" x14ac:dyDescent="0.25">
      <c r="A42" s="5">
        <v>45105</v>
      </c>
      <c r="B42" s="4"/>
      <c r="C42" s="4"/>
      <c r="D42" s="4"/>
      <c r="E42" s="5">
        <v>45199</v>
      </c>
      <c r="F42" s="4"/>
      <c r="G42" s="4"/>
    </row>
    <row r="43" spans="1:13" x14ac:dyDescent="0.25">
      <c r="A43" s="4" t="s">
        <v>56</v>
      </c>
      <c r="B43" s="4">
        <v>37</v>
      </c>
      <c r="C43" s="6">
        <f>B43/(B43+B44)</f>
        <v>0.78723404255319152</v>
      </c>
      <c r="D43" s="4"/>
      <c r="E43" s="4" t="s">
        <v>56</v>
      </c>
      <c r="F43" s="4">
        <v>639</v>
      </c>
      <c r="G43" s="6">
        <f>F43/(F43+F44)</f>
        <v>0.64610717896865522</v>
      </c>
      <c r="H43" t="s">
        <v>80</v>
      </c>
      <c r="I43" s="3">
        <f>F43/F39</f>
        <v>7.6782581528922643E-3</v>
      </c>
      <c r="J43" t="s">
        <v>81</v>
      </c>
      <c r="K43" s="3">
        <f>F43/(F39+F40)</f>
        <v>3.1415002507300671E-3</v>
      </c>
      <c r="L43" s="3"/>
      <c r="M43" s="3"/>
    </row>
    <row r="44" spans="1:13" x14ac:dyDescent="0.25">
      <c r="A44" s="4" t="s">
        <v>57</v>
      </c>
      <c r="B44" s="4">
        <v>10</v>
      </c>
      <c r="C44" s="6">
        <f>B44/(B43+B44)</f>
        <v>0.21276595744680851</v>
      </c>
      <c r="D44" s="4"/>
      <c r="E44" s="4" t="s">
        <v>57</v>
      </c>
      <c r="F44" s="4">
        <v>350</v>
      </c>
      <c r="G44" s="6">
        <f>F44/(F43+F44)</f>
        <v>0.35389282103134478</v>
      </c>
      <c r="H44" t="s">
        <v>80</v>
      </c>
      <c r="I44" s="3">
        <f>F44/F40</f>
        <v>2.9122012913532585E-3</v>
      </c>
      <c r="J44" t="s">
        <v>81</v>
      </c>
      <c r="K44" s="3">
        <f>F44/(F40+F39)</f>
        <v>1.7206965379585656E-3</v>
      </c>
      <c r="L44" s="3"/>
      <c r="M44" s="3"/>
    </row>
    <row r="46" spans="1:13" ht="15.75" thickBot="1" x14ac:dyDescent="0.3"/>
    <row r="47" spans="1:13" ht="16.5" thickBot="1" x14ac:dyDescent="0.3">
      <c r="A47" s="7" t="s">
        <v>59</v>
      </c>
      <c r="B47" s="27" t="s">
        <v>60</v>
      </c>
      <c r="C47" s="28"/>
      <c r="D47" s="28"/>
      <c r="E47" s="29"/>
      <c r="F47" s="27" t="s">
        <v>61</v>
      </c>
      <c r="G47" s="28"/>
      <c r="H47" s="28"/>
      <c r="I47" s="29"/>
    </row>
    <row r="48" spans="1:13" ht="61.9" customHeight="1" x14ac:dyDescent="0.25">
      <c r="A48" s="24"/>
      <c r="B48" s="8" t="s">
        <v>62</v>
      </c>
      <c r="C48" s="22" t="s">
        <v>64</v>
      </c>
      <c r="D48" s="22" t="s">
        <v>65</v>
      </c>
      <c r="E48" s="22" t="s">
        <v>66</v>
      </c>
      <c r="F48" s="10" t="s">
        <v>62</v>
      </c>
      <c r="G48" s="22" t="s">
        <v>64</v>
      </c>
      <c r="H48" s="22"/>
      <c r="I48" s="22"/>
      <c r="J48" s="21" t="s">
        <v>83</v>
      </c>
    </row>
    <row r="49" spans="1:27" ht="16.5" thickBot="1" x14ac:dyDescent="0.3">
      <c r="A49" s="25"/>
      <c r="B49" s="9" t="s">
        <v>63</v>
      </c>
      <c r="C49" s="23"/>
      <c r="D49" s="23"/>
      <c r="E49" s="23"/>
      <c r="F49" s="9" t="s">
        <v>63</v>
      </c>
      <c r="G49" s="23"/>
      <c r="H49" s="23"/>
      <c r="I49" s="23"/>
      <c r="J49" s="21"/>
    </row>
    <row r="50" spans="1:27" ht="16.5" thickBot="1" x14ac:dyDescent="0.3">
      <c r="A50" s="11" t="s">
        <v>67</v>
      </c>
      <c r="B50" s="9">
        <v>272</v>
      </c>
      <c r="C50" s="9">
        <v>294</v>
      </c>
      <c r="D50" s="9">
        <f>B50+C50</f>
        <v>566</v>
      </c>
      <c r="E50" s="9">
        <v>0.54669999999999996</v>
      </c>
      <c r="F50" s="9">
        <v>3</v>
      </c>
      <c r="G50" s="9">
        <v>3</v>
      </c>
      <c r="H50" s="13">
        <f>F50/B50</f>
        <v>1.1029411764705883E-2</v>
      </c>
      <c r="I50" s="13">
        <f>G50/C50</f>
        <v>1.020408163265306E-2</v>
      </c>
      <c r="J50">
        <f>F50+G50</f>
        <v>6</v>
      </c>
    </row>
    <row r="51" spans="1:27" ht="16.5" thickBot="1" x14ac:dyDescent="0.3">
      <c r="A51" s="11" t="s">
        <v>68</v>
      </c>
      <c r="B51" s="9">
        <v>76</v>
      </c>
      <c r="C51" s="9">
        <v>90</v>
      </c>
      <c r="D51" s="9">
        <f>B51+C51</f>
        <v>166</v>
      </c>
      <c r="E51" s="9">
        <v>0.31590000000000001</v>
      </c>
      <c r="F51" s="9">
        <v>3</v>
      </c>
      <c r="G51" s="9">
        <v>0</v>
      </c>
      <c r="H51" s="13">
        <f>F51/B51</f>
        <v>3.9473684210526314E-2</v>
      </c>
      <c r="I51" s="13">
        <f>G51/C51</f>
        <v>0</v>
      </c>
      <c r="J51">
        <f t="shared" ref="J51:J58" si="5">F51+G51</f>
        <v>3</v>
      </c>
    </row>
    <row r="52" spans="1:27" ht="16.5" thickBot="1" x14ac:dyDescent="0.3">
      <c r="A52" s="11" t="s">
        <v>69</v>
      </c>
      <c r="B52" s="9">
        <v>74</v>
      </c>
      <c r="C52" s="9">
        <v>37</v>
      </c>
      <c r="D52" s="9">
        <f t="shared" ref="D52:D57" si="6">B52+C52</f>
        <v>111</v>
      </c>
      <c r="E52" s="9">
        <v>5.8999999999999999E-3</v>
      </c>
      <c r="F52" s="9">
        <v>0</v>
      </c>
      <c r="G52" s="9">
        <v>0</v>
      </c>
      <c r="H52" s="13">
        <f t="shared" ref="H52:H54" si="7">F52/B52</f>
        <v>0</v>
      </c>
      <c r="I52" s="13">
        <f t="shared" ref="I52:I56" si="8">G52/C52</f>
        <v>0</v>
      </c>
      <c r="J52">
        <f t="shared" si="5"/>
        <v>0</v>
      </c>
    </row>
    <row r="53" spans="1:27" ht="16.5" thickBot="1" x14ac:dyDescent="0.3">
      <c r="A53" s="11" t="s">
        <v>70</v>
      </c>
      <c r="B53" s="9">
        <v>92</v>
      </c>
      <c r="C53" s="9">
        <v>51</v>
      </c>
      <c r="D53" s="9">
        <f t="shared" si="6"/>
        <v>143</v>
      </c>
      <c r="E53" s="9">
        <v>1.2800000000000001E-2</v>
      </c>
      <c r="F53" s="9">
        <v>2</v>
      </c>
      <c r="G53" s="9">
        <v>0</v>
      </c>
      <c r="H53" s="13">
        <f t="shared" si="7"/>
        <v>2.1739130434782608E-2</v>
      </c>
      <c r="I53" s="13">
        <f t="shared" si="8"/>
        <v>0</v>
      </c>
      <c r="J53">
        <f t="shared" si="5"/>
        <v>2</v>
      </c>
    </row>
    <row r="54" spans="1:27" ht="16.5" thickBot="1" x14ac:dyDescent="0.3">
      <c r="A54" s="11" t="s">
        <v>71</v>
      </c>
      <c r="B54" s="9">
        <v>864</v>
      </c>
      <c r="C54" s="9">
        <v>172</v>
      </c>
      <c r="D54" s="9">
        <f t="shared" si="6"/>
        <v>1036</v>
      </c>
      <c r="E54" s="9" t="s">
        <v>72</v>
      </c>
      <c r="F54" s="9">
        <v>2</v>
      </c>
      <c r="G54" s="9">
        <v>0</v>
      </c>
      <c r="H54" s="13">
        <f t="shared" si="7"/>
        <v>2.3148148148148147E-3</v>
      </c>
      <c r="I54" s="13">
        <f t="shared" si="8"/>
        <v>0</v>
      </c>
      <c r="J54">
        <f t="shared" si="5"/>
        <v>2</v>
      </c>
    </row>
    <row r="55" spans="1:27" ht="16.5" thickBot="1" x14ac:dyDescent="0.3">
      <c r="A55" s="11" t="s">
        <v>73</v>
      </c>
      <c r="B55" s="9">
        <v>4701</v>
      </c>
      <c r="C55" s="9">
        <v>1255</v>
      </c>
      <c r="D55" s="9">
        <f t="shared" si="6"/>
        <v>5956</v>
      </c>
      <c r="E55" s="9" t="s">
        <v>72</v>
      </c>
      <c r="F55" s="9">
        <v>27</v>
      </c>
      <c r="G55" s="9">
        <v>7</v>
      </c>
      <c r="H55" s="13">
        <f>F55/B55</f>
        <v>5.7434588385449903E-3</v>
      </c>
      <c r="I55" s="13">
        <f t="shared" si="8"/>
        <v>5.5776892430278889E-3</v>
      </c>
      <c r="J55">
        <f t="shared" si="5"/>
        <v>34</v>
      </c>
    </row>
    <row r="56" spans="1:27" ht="16.5" thickBot="1" x14ac:dyDescent="0.3">
      <c r="A56" s="11" t="s">
        <v>74</v>
      </c>
      <c r="B56" s="9">
        <v>23121</v>
      </c>
      <c r="C56" s="9">
        <v>20733</v>
      </c>
      <c r="D56" s="9">
        <f t="shared" si="6"/>
        <v>43854</v>
      </c>
      <c r="E56" s="9">
        <v>5.5500000000000001E-2</v>
      </c>
      <c r="F56" s="9">
        <v>159</v>
      </c>
      <c r="G56" s="9">
        <v>45</v>
      </c>
      <c r="H56" s="13">
        <f>F56/B56</f>
        <v>6.8768651874918903E-3</v>
      </c>
      <c r="I56" s="13">
        <f t="shared" si="8"/>
        <v>2.1704529011720448E-3</v>
      </c>
      <c r="J56">
        <f t="shared" si="5"/>
        <v>204</v>
      </c>
    </row>
    <row r="57" spans="1:27" ht="16.5" thickBot="1" x14ac:dyDescent="0.3">
      <c r="A57" s="11" t="s">
        <v>76</v>
      </c>
      <c r="B57" s="16">
        <v>28821</v>
      </c>
      <c r="C57" s="16">
        <v>43155</v>
      </c>
      <c r="D57" s="9">
        <f t="shared" si="6"/>
        <v>71976</v>
      </c>
      <c r="E57" s="9" t="s">
        <v>72</v>
      </c>
      <c r="F57" s="9">
        <v>242</v>
      </c>
      <c r="G57" s="9">
        <v>100</v>
      </c>
      <c r="H57" s="13">
        <f>F57/B57</f>
        <v>8.3966552166822809E-3</v>
      </c>
      <c r="I57" s="13">
        <f>G57/C57</f>
        <v>2.3172285946008574E-3</v>
      </c>
      <c r="J57">
        <f t="shared" si="5"/>
        <v>342</v>
      </c>
    </row>
    <row r="58" spans="1:27" ht="16.5" thickBot="1" x14ac:dyDescent="0.3">
      <c r="A58" s="14" t="s">
        <v>82</v>
      </c>
      <c r="B58" s="15">
        <v>25201</v>
      </c>
      <c r="C58" s="15">
        <v>54397</v>
      </c>
      <c r="D58" s="9">
        <f>B58+C58</f>
        <v>79598</v>
      </c>
      <c r="E58" s="9" t="s">
        <v>72</v>
      </c>
      <c r="F58" s="15">
        <v>201</v>
      </c>
      <c r="G58" s="15">
        <v>195</v>
      </c>
      <c r="H58" s="13">
        <f>F58/B58</f>
        <v>7.97587397325503E-3</v>
      </c>
      <c r="I58" s="13">
        <f>G58/C58</f>
        <v>3.5847565123076639E-3</v>
      </c>
      <c r="J58">
        <f t="shared" si="5"/>
        <v>396</v>
      </c>
    </row>
    <row r="59" spans="1:27" ht="16.5" thickBot="1" x14ac:dyDescent="0.3">
      <c r="A59" s="14" t="s">
        <v>77</v>
      </c>
      <c r="B59">
        <f>SUM(B50:B58)</f>
        <v>83222</v>
      </c>
      <c r="C59">
        <f t="shared" ref="C59:F59" si="9">SUM(C50:C58)</f>
        <v>120184</v>
      </c>
      <c r="D59">
        <f t="shared" si="9"/>
        <v>203406</v>
      </c>
      <c r="F59">
        <f t="shared" si="9"/>
        <v>639</v>
      </c>
      <c r="G59">
        <f>SUM(G50:G58)</f>
        <v>350</v>
      </c>
      <c r="H59" s="13">
        <f>F59/B59</f>
        <v>7.6782581528922643E-3</v>
      </c>
      <c r="I59" s="13">
        <f>G59/C59</f>
        <v>2.9122012913532585E-3</v>
      </c>
      <c r="J59">
        <f>F59+G59</f>
        <v>989</v>
      </c>
    </row>
    <row r="60" spans="1:27" ht="15.75" x14ac:dyDescent="0.25">
      <c r="B60" s="3">
        <f>B59/(B59+C59)</f>
        <v>0.40914230651996497</v>
      </c>
      <c r="C60" s="3">
        <f>C59/(B59+C59)</f>
        <v>0.59085769348003503</v>
      </c>
      <c r="F60" s="3">
        <f>F59/(F59+G59)</f>
        <v>0.64610717896865522</v>
      </c>
      <c r="H60" s="18"/>
    </row>
    <row r="61" spans="1:27" x14ac:dyDescent="0.25">
      <c r="A61" s="12" t="s">
        <v>75</v>
      </c>
    </row>
    <row r="63" spans="1:27" ht="15.75" x14ac:dyDescent="0.25">
      <c r="B63" s="10"/>
      <c r="C63" s="10"/>
      <c r="D63" s="10"/>
      <c r="E63" s="10"/>
      <c r="F63" s="10"/>
      <c r="G63" s="10"/>
      <c r="H63" s="10"/>
      <c r="I63" s="16"/>
    </row>
    <row r="64" spans="1:27" ht="60" x14ac:dyDescent="0.25">
      <c r="A64" s="19" t="s">
        <v>84</v>
      </c>
      <c r="B64" s="19" t="s">
        <v>85</v>
      </c>
      <c r="C64" s="19" t="s">
        <v>86</v>
      </c>
      <c r="D64" s="19" t="s">
        <v>100</v>
      </c>
      <c r="E64" s="19" t="s">
        <v>87</v>
      </c>
      <c r="F64" s="19" t="s">
        <v>101</v>
      </c>
      <c r="G64" s="19" t="s">
        <v>88</v>
      </c>
      <c r="H64" s="19" t="s">
        <v>102</v>
      </c>
      <c r="I64" s="19" t="s">
        <v>89</v>
      </c>
      <c r="J64" s="19" t="s">
        <v>103</v>
      </c>
      <c r="K64" s="19" t="s">
        <v>90</v>
      </c>
      <c r="L64" s="19" t="s">
        <v>120</v>
      </c>
      <c r="M64" s="19" t="s">
        <v>121</v>
      </c>
      <c r="N64" s="17"/>
      <c r="O64" s="17" t="s">
        <v>84</v>
      </c>
      <c r="P64" s="17" t="s">
        <v>67</v>
      </c>
      <c r="Q64" s="17" t="s">
        <v>68</v>
      </c>
      <c r="R64" s="17" t="s">
        <v>69</v>
      </c>
      <c r="S64" s="17" t="s">
        <v>104</v>
      </c>
      <c r="T64" s="17" t="s">
        <v>71</v>
      </c>
      <c r="U64" s="17" t="s">
        <v>105</v>
      </c>
      <c r="V64" s="17" t="s">
        <v>74</v>
      </c>
      <c r="W64" s="17" t="s">
        <v>106</v>
      </c>
      <c r="X64" s="17" t="s">
        <v>82</v>
      </c>
      <c r="Y64" s="17" t="s">
        <v>107</v>
      </c>
      <c r="Z64" s="17" t="s">
        <v>118</v>
      </c>
      <c r="AA64" s="17" t="s">
        <v>119</v>
      </c>
    </row>
    <row r="65" spans="1:27" x14ac:dyDescent="0.25">
      <c r="A65" s="19" t="s">
        <v>91</v>
      </c>
      <c r="B65" s="19">
        <f>P65</f>
        <v>272</v>
      </c>
      <c r="C65" s="20">
        <f>(Q65+1)/(Q83+1)</f>
        <v>0.46107784431137727</v>
      </c>
      <c r="D65" s="20">
        <f>(R65+1)/(R83+1)</f>
        <v>0.6696428571428571</v>
      </c>
      <c r="E65" s="20">
        <f t="shared" ref="E65:J65" si="10">(S65+1)/(S83+1)</f>
        <v>0.64583333333333337</v>
      </c>
      <c r="F65" s="20">
        <f t="shared" si="10"/>
        <v>0.83413693346190931</v>
      </c>
      <c r="G65" s="20">
        <f t="shared" si="10"/>
        <v>0.78932348497565885</v>
      </c>
      <c r="H65" s="20">
        <f t="shared" si="10"/>
        <v>0.52723748717364038</v>
      </c>
      <c r="I65" s="20">
        <f t="shared" si="10"/>
        <v>0.40043347180349276</v>
      </c>
      <c r="J65" s="20">
        <f t="shared" si="10"/>
        <v>0.31661201773891634</v>
      </c>
      <c r="K65" s="20">
        <f>(Y65+1)/(Y83+1)</f>
        <v>0.2353253652058433</v>
      </c>
      <c r="L65" s="20">
        <f t="shared" ref="L65" si="11">(Z65+1)/(Z83+1)</f>
        <v>0.21288405334381216</v>
      </c>
      <c r="M65" s="20">
        <f>(AA65+1)/(AA83+1)</f>
        <v>0.23393260846162128</v>
      </c>
      <c r="O65" s="17" t="s">
        <v>91</v>
      </c>
      <c r="P65">
        <v>272</v>
      </c>
      <c r="Q65">
        <f>Q66-P66</f>
        <v>76</v>
      </c>
      <c r="R65">
        <f t="shared" ref="R65:Y65" si="12">R66-Q66</f>
        <v>74</v>
      </c>
      <c r="S65">
        <f t="shared" si="12"/>
        <v>92</v>
      </c>
      <c r="T65">
        <f t="shared" si="12"/>
        <v>864</v>
      </c>
      <c r="U65">
        <f t="shared" si="12"/>
        <v>4701</v>
      </c>
      <c r="V65">
        <f t="shared" si="12"/>
        <v>23121</v>
      </c>
      <c r="W65">
        <f t="shared" si="12"/>
        <v>28821</v>
      </c>
      <c r="X65">
        <f t="shared" si="12"/>
        <v>25201</v>
      </c>
      <c r="Y65">
        <f t="shared" si="12"/>
        <v>15947</v>
      </c>
      <c r="Z65">
        <f t="shared" ref="Z65" si="13">Z66-Y66</f>
        <v>8667</v>
      </c>
      <c r="AA65">
        <f t="shared" ref="AA65" si="14">AA66-Z66</f>
        <v>2172</v>
      </c>
    </row>
    <row r="66" spans="1:27" ht="60" x14ac:dyDescent="0.25">
      <c r="A66" s="19" t="s">
        <v>92</v>
      </c>
      <c r="B66" s="19">
        <f>P67</f>
        <v>58</v>
      </c>
      <c r="C66" s="20">
        <f>(Q67+1)/(Q83+1)</f>
        <v>0.10179640718562874</v>
      </c>
      <c r="D66" s="20">
        <f t="shared" ref="D66:K66" si="15">(R67+1)/(R83+1)</f>
        <v>2.6785714285714284E-2</v>
      </c>
      <c r="E66" s="20">
        <f t="shared" si="15"/>
        <v>2.0833333333333332E-2</v>
      </c>
      <c r="F66" s="20">
        <f t="shared" si="15"/>
        <v>3.0858244937319191E-2</v>
      </c>
      <c r="G66" s="20">
        <f t="shared" si="15"/>
        <v>3.3573946617424875E-2</v>
      </c>
      <c r="H66" s="20">
        <f t="shared" si="15"/>
        <v>0.11097936381256414</v>
      </c>
      <c r="I66" s="20">
        <f t="shared" si="15"/>
        <v>0.1638717923781208</v>
      </c>
      <c r="J66" s="20">
        <f t="shared" si="15"/>
        <v>0.19262804809105641</v>
      </c>
      <c r="K66" s="20">
        <f t="shared" si="15"/>
        <v>0.23045595396193005</v>
      </c>
      <c r="L66" s="20">
        <f t="shared" ref="L66" si="16">(Z67+1)/(Z83+1)</f>
        <v>0.22985485178181103</v>
      </c>
      <c r="M66" s="20">
        <f t="shared" ref="M66" si="17">(AA67+1)/(AA83+1)</f>
        <v>0.21950694369684573</v>
      </c>
      <c r="O66" t="s">
        <v>109</v>
      </c>
      <c r="P66">
        <f>P65</f>
        <v>272</v>
      </c>
      <c r="Q66">
        <v>348</v>
      </c>
      <c r="R66">
        <v>422</v>
      </c>
      <c r="S66">
        <v>514</v>
      </c>
      <c r="T66">
        <v>1378</v>
      </c>
      <c r="U66">
        <v>6079</v>
      </c>
      <c r="V66">
        <v>29200</v>
      </c>
      <c r="W66">
        <v>58021</v>
      </c>
      <c r="X66">
        <v>83222</v>
      </c>
      <c r="Y66">
        <v>99169</v>
      </c>
      <c r="Z66">
        <v>107836</v>
      </c>
      <c r="AA66">
        <v>110008</v>
      </c>
    </row>
    <row r="67" spans="1:27" ht="30" x14ac:dyDescent="0.25">
      <c r="A67" s="19" t="s">
        <v>98</v>
      </c>
      <c r="B67" s="19">
        <f>P69</f>
        <v>7</v>
      </c>
      <c r="C67" s="20">
        <f>(Q69+1)/(Q83+1)</f>
        <v>1.7964071856287425E-2</v>
      </c>
      <c r="D67" s="20">
        <f t="shared" ref="D67:J67" si="18">(R69+1)/(R83+1)</f>
        <v>1.7857142857142856E-2</v>
      </c>
      <c r="E67" s="20">
        <f t="shared" si="18"/>
        <v>1.3888888888888888E-2</v>
      </c>
      <c r="F67" s="20">
        <f t="shared" si="18"/>
        <v>1.253616200578592E-2</v>
      </c>
      <c r="G67" s="20">
        <f t="shared" si="18"/>
        <v>1.6115494376363941E-2</v>
      </c>
      <c r="H67" s="20">
        <f t="shared" si="18"/>
        <v>2.6838444875156766E-2</v>
      </c>
      <c r="I67" s="20">
        <f t="shared" si="18"/>
        <v>3.1593425677647023E-2</v>
      </c>
      <c r="J67" s="20">
        <f t="shared" si="18"/>
        <v>2.6545559617583134E-2</v>
      </c>
      <c r="K67" s="20">
        <f>(Y69+1)/(Y83+1)</f>
        <v>2.0200678766415819E-2</v>
      </c>
      <c r="L67" s="20">
        <f>(Z69+1)/(Z83+1)</f>
        <v>2.2865142323845077E-2</v>
      </c>
      <c r="M67" s="20">
        <f>(AA69+1)/(AA83+1)</f>
        <v>3.1435030681451176E-2</v>
      </c>
      <c r="O67" s="17" t="s">
        <v>92</v>
      </c>
      <c r="P67">
        <v>58</v>
      </c>
      <c r="Q67">
        <f>Q68-P68</f>
        <v>16</v>
      </c>
      <c r="R67">
        <f t="shared" ref="R67:Y67" si="19">R68-Q68</f>
        <v>2</v>
      </c>
      <c r="S67">
        <f t="shared" si="19"/>
        <v>2</v>
      </c>
      <c r="T67">
        <f t="shared" si="19"/>
        <v>31</v>
      </c>
      <c r="U67">
        <f t="shared" si="19"/>
        <v>199</v>
      </c>
      <c r="V67">
        <f t="shared" si="19"/>
        <v>4866</v>
      </c>
      <c r="W67">
        <f t="shared" si="19"/>
        <v>11794</v>
      </c>
      <c r="X67">
        <f t="shared" si="19"/>
        <v>15332</v>
      </c>
      <c r="Y67">
        <f t="shared" si="19"/>
        <v>15617</v>
      </c>
      <c r="Z67">
        <f t="shared" ref="Z67" si="20">Z68-Y68</f>
        <v>9358</v>
      </c>
      <c r="AA67">
        <f t="shared" ref="AA67" si="21">AA68-Z68</f>
        <v>2038</v>
      </c>
    </row>
    <row r="68" spans="1:27" x14ac:dyDescent="0.25">
      <c r="A68" s="19" t="s">
        <v>93</v>
      </c>
      <c r="B68" s="19">
        <f>P71</f>
        <v>140</v>
      </c>
      <c r="C68" s="20">
        <f>(Q71+1)/(Q83+1)</f>
        <v>0.23952095808383234</v>
      </c>
      <c r="D68" s="20">
        <f t="shared" ref="D68:K68" si="22">(R71+1)/(R83+1)</f>
        <v>0.16071428571428573</v>
      </c>
      <c r="E68" s="20">
        <f t="shared" si="22"/>
        <v>0.2361111111111111</v>
      </c>
      <c r="F68" s="20">
        <f t="shared" si="22"/>
        <v>7.9074252651880422E-2</v>
      </c>
      <c r="G68" s="20">
        <f t="shared" si="22"/>
        <v>8.1081081081081086E-2</v>
      </c>
      <c r="H68" s="20">
        <f t="shared" si="22"/>
        <v>0.13357655911526622</v>
      </c>
      <c r="I68" s="20">
        <f t="shared" si="22"/>
        <v>0.14983953207274547</v>
      </c>
      <c r="J68" s="20">
        <f t="shared" si="22"/>
        <v>0.15130843352303422</v>
      </c>
      <c r="K68" s="20">
        <f t="shared" si="22"/>
        <v>0.13221189316806847</v>
      </c>
      <c r="L68" s="20">
        <f t="shared" ref="L68" si="23">(Z71+1)/(Z83+1)</f>
        <v>0.11236093032394331</v>
      </c>
      <c r="M68" s="20">
        <f t="shared" ref="M68" si="24">(AA71+1)/(AA83+1)</f>
        <v>0.15362256432339327</v>
      </c>
      <c r="O68" t="s">
        <v>110</v>
      </c>
      <c r="P68">
        <f>P67</f>
        <v>58</v>
      </c>
      <c r="Q68">
        <v>74</v>
      </c>
      <c r="R68">
        <v>76</v>
      </c>
      <c r="S68">
        <v>78</v>
      </c>
      <c r="T68">
        <v>109</v>
      </c>
      <c r="U68">
        <v>308</v>
      </c>
      <c r="V68">
        <v>5174</v>
      </c>
      <c r="W68">
        <v>16968</v>
      </c>
      <c r="X68">
        <v>32300</v>
      </c>
      <c r="Y68">
        <v>47917</v>
      </c>
      <c r="Z68">
        <v>57275</v>
      </c>
      <c r="AA68">
        <v>59313</v>
      </c>
    </row>
    <row r="69" spans="1:27" x14ac:dyDescent="0.25">
      <c r="A69" s="19" t="s">
        <v>95</v>
      </c>
      <c r="B69" s="19">
        <f>P73</f>
        <v>24</v>
      </c>
      <c r="C69" s="20">
        <f>(Q73+1)/(Q83+1)</f>
        <v>4.1916167664670656E-2</v>
      </c>
      <c r="D69" s="20">
        <f t="shared" ref="D69:K69" si="25">(R73+1)/(R83+1)</f>
        <v>4.4642857142857144E-2</v>
      </c>
      <c r="E69" s="20">
        <f t="shared" si="25"/>
        <v>3.4722222222222224E-2</v>
      </c>
      <c r="F69" s="20">
        <f t="shared" si="25"/>
        <v>7.7145612343297977E-3</v>
      </c>
      <c r="G69" s="20">
        <f t="shared" si="25"/>
        <v>1.9808628504280678E-2</v>
      </c>
      <c r="H69" s="20">
        <f t="shared" si="25"/>
        <v>3.9676205677801848E-2</v>
      </c>
      <c r="I69" s="20">
        <f t="shared" si="25"/>
        <v>6.2658904927963097E-2</v>
      </c>
      <c r="J69" s="20">
        <f t="shared" si="25"/>
        <v>0.10315456224324426</v>
      </c>
      <c r="K69" s="20">
        <f t="shared" si="25"/>
        <v>0.15642614726280066</v>
      </c>
      <c r="L69" s="20">
        <f t="shared" ref="L69" si="26">(Z73+1)/(Z83+1)</f>
        <v>0.19490630449198124</v>
      </c>
      <c r="M69" s="20">
        <f t="shared" ref="M69" si="27">(AA73+1)/(AA83+1)</f>
        <v>0.16880180859080632</v>
      </c>
      <c r="O69" s="17" t="s">
        <v>98</v>
      </c>
      <c r="P69">
        <v>7</v>
      </c>
      <c r="Q69">
        <f>Q70-P70</f>
        <v>2</v>
      </c>
      <c r="R69">
        <f t="shared" ref="R69:Y69" si="28">R70-Q70</f>
        <v>1</v>
      </c>
      <c r="S69">
        <f t="shared" si="28"/>
        <v>1</v>
      </c>
      <c r="T69">
        <f t="shared" si="28"/>
        <v>12</v>
      </c>
      <c r="U69">
        <f t="shared" si="28"/>
        <v>95</v>
      </c>
      <c r="V69">
        <f t="shared" si="28"/>
        <v>1176</v>
      </c>
      <c r="W69">
        <f t="shared" si="28"/>
        <v>2273</v>
      </c>
      <c r="X69">
        <f t="shared" si="28"/>
        <v>2112</v>
      </c>
      <c r="Y69">
        <f t="shared" si="28"/>
        <v>1368</v>
      </c>
      <c r="Z69">
        <f t="shared" ref="Z69" si="29">Z70-Y70</f>
        <v>930</v>
      </c>
      <c r="AA69">
        <f t="shared" ref="AA69" si="30">AA70-Z70</f>
        <v>291</v>
      </c>
    </row>
    <row r="70" spans="1:27" x14ac:dyDescent="0.25">
      <c r="A70" s="19" t="s">
        <v>94</v>
      </c>
      <c r="B70" s="19">
        <f>P75</f>
        <v>7</v>
      </c>
      <c r="C70" s="20">
        <f>(Q75+1)/(Q83+1)</f>
        <v>5.9880239520958087E-3</v>
      </c>
      <c r="D70" s="20">
        <f t="shared" ref="D70:K70" si="31">(R75+1)/(R83+1)</f>
        <v>8.9285714285714281E-3</v>
      </c>
      <c r="E70" s="20">
        <f t="shared" si="31"/>
        <v>6.9444444444444441E-3</v>
      </c>
      <c r="F70" s="20">
        <f t="shared" si="31"/>
        <v>9.6432015429122472E-4</v>
      </c>
      <c r="G70" s="20">
        <f t="shared" si="31"/>
        <v>4.5324827933523586E-3</v>
      </c>
      <c r="H70" s="20">
        <f t="shared" si="31"/>
        <v>2.3349675065556949E-2</v>
      </c>
      <c r="I70" s="20">
        <f t="shared" si="31"/>
        <v>4.3180460424857937E-2</v>
      </c>
      <c r="J70" s="20">
        <f t="shared" si="31"/>
        <v>5.5201698513800426E-2</v>
      </c>
      <c r="K70" s="20">
        <f t="shared" si="31"/>
        <v>8.5981997934189175E-2</v>
      </c>
      <c r="L70" s="20">
        <f t="shared" ref="L70" si="32">(Z75+1)/(Z83+1)</f>
        <v>0.10489476140187146</v>
      </c>
      <c r="M70" s="20">
        <f t="shared" ref="M70" si="33">(AA75+1)/(AA83+1)</f>
        <v>8.1601894714178058E-2</v>
      </c>
      <c r="O70" t="s">
        <v>111</v>
      </c>
      <c r="P70">
        <f>P69</f>
        <v>7</v>
      </c>
      <c r="Q70">
        <v>9</v>
      </c>
      <c r="R70">
        <v>10</v>
      </c>
      <c r="S70">
        <v>11</v>
      </c>
      <c r="T70">
        <v>23</v>
      </c>
      <c r="U70">
        <v>118</v>
      </c>
      <c r="V70">
        <v>1294</v>
      </c>
      <c r="W70">
        <v>3567</v>
      </c>
      <c r="X70">
        <v>5679</v>
      </c>
      <c r="Y70">
        <v>7047</v>
      </c>
      <c r="Z70">
        <v>7977</v>
      </c>
      <c r="AA70">
        <v>8268</v>
      </c>
    </row>
    <row r="71" spans="1:27" x14ac:dyDescent="0.25">
      <c r="A71" s="19" t="s">
        <v>97</v>
      </c>
      <c r="B71" s="19">
        <f>P77</f>
        <v>2</v>
      </c>
      <c r="C71" s="20">
        <f>(Q77+1)/(Q83+1)</f>
        <v>5.9880239520958087E-3</v>
      </c>
      <c r="D71" s="20">
        <f t="shared" ref="D71:K71" si="34">(R77+1)/(R83+1)</f>
        <v>8.9285714285714281E-3</v>
      </c>
      <c r="E71" s="20">
        <f t="shared" si="34"/>
        <v>6.9444444444444441E-3</v>
      </c>
      <c r="F71" s="20">
        <f t="shared" si="34"/>
        <v>9.6432015429122472E-4</v>
      </c>
      <c r="G71" s="20">
        <f t="shared" si="34"/>
        <v>4.7003525264394828E-3</v>
      </c>
      <c r="H71" s="20">
        <f t="shared" si="34"/>
        <v>1.8538365066697069E-2</v>
      </c>
      <c r="I71" s="20">
        <f t="shared" si="34"/>
        <v>2.396598913541826E-2</v>
      </c>
      <c r="J71" s="20">
        <f t="shared" si="34"/>
        <v>1.6821819369590069E-2</v>
      </c>
      <c r="K71" s="20">
        <f t="shared" si="34"/>
        <v>1.5257488564261472E-2</v>
      </c>
      <c r="L71" s="20">
        <f t="shared" ref="L71" si="35">(Z77+1)/(Z83+1)</f>
        <v>1.1297492447871897E-2</v>
      </c>
      <c r="M71" s="20">
        <f t="shared" ref="M71" si="36">(AA77+1)/(AA83+1)</f>
        <v>1.5717515340725588E-2</v>
      </c>
      <c r="O71" s="17" t="s">
        <v>93</v>
      </c>
      <c r="P71">
        <v>140</v>
      </c>
      <c r="Q71">
        <f>Q72-P72</f>
        <v>39</v>
      </c>
      <c r="R71">
        <f t="shared" ref="R71:Y71" si="37">R72-Q72</f>
        <v>17</v>
      </c>
      <c r="S71">
        <f t="shared" si="37"/>
        <v>33</v>
      </c>
      <c r="T71">
        <f t="shared" si="37"/>
        <v>81</v>
      </c>
      <c r="U71">
        <f t="shared" si="37"/>
        <v>482</v>
      </c>
      <c r="V71">
        <f t="shared" si="37"/>
        <v>5857</v>
      </c>
      <c r="W71">
        <f t="shared" si="37"/>
        <v>10784</v>
      </c>
      <c r="X71">
        <f t="shared" si="37"/>
        <v>12043</v>
      </c>
      <c r="Y71">
        <f t="shared" si="37"/>
        <v>8959</v>
      </c>
      <c r="Z71">
        <f t="shared" ref="Z71" si="38">Z72-Y72</f>
        <v>4574</v>
      </c>
      <c r="AA71">
        <f>AA72-Z72</f>
        <v>1426</v>
      </c>
    </row>
    <row r="72" spans="1:27" x14ac:dyDescent="0.25">
      <c r="A72" s="19" t="s">
        <v>96</v>
      </c>
      <c r="B72" s="19">
        <f>P79</f>
        <v>53</v>
      </c>
      <c r="C72" s="20">
        <f>(Q79+1)/(Q83+1)</f>
        <v>0.16766467065868262</v>
      </c>
      <c r="D72" s="20">
        <f t="shared" ref="D72:K72" si="39">(R79+1)/(R83+1)</f>
        <v>0.125</v>
      </c>
      <c r="E72" s="20">
        <f t="shared" si="39"/>
        <v>8.3333333333333329E-2</v>
      </c>
      <c r="F72" s="20">
        <f t="shared" si="39"/>
        <v>3.9537126325940211E-2</v>
      </c>
      <c r="G72" s="20">
        <f t="shared" si="39"/>
        <v>4.5828437132784956E-2</v>
      </c>
      <c r="H72" s="20">
        <f t="shared" si="39"/>
        <v>0.11123019040018242</v>
      </c>
      <c r="I72" s="20">
        <f t="shared" si="39"/>
        <v>0.11750976006224211</v>
      </c>
      <c r="J72" s="20">
        <f t="shared" si="39"/>
        <v>0.13458711792861719</v>
      </c>
      <c r="K72" s="20">
        <f t="shared" si="39"/>
        <v>0.121809060056072</v>
      </c>
      <c r="L72" s="20">
        <f t="shared" ref="L72" si="40">(Z79+1)/(Z83+1)</f>
        <v>0.10948743767959329</v>
      </c>
      <c r="M72" s="20">
        <f t="shared" ref="M72" si="41">(AA79+1)/(AA83+1)</f>
        <v>9.4412746259016037E-2</v>
      </c>
      <c r="O72" t="s">
        <v>112</v>
      </c>
      <c r="P72">
        <f>P71</f>
        <v>140</v>
      </c>
      <c r="Q72">
        <v>179</v>
      </c>
      <c r="R72">
        <v>196</v>
      </c>
      <c r="S72">
        <v>229</v>
      </c>
      <c r="T72">
        <v>310</v>
      </c>
      <c r="U72">
        <v>792</v>
      </c>
      <c r="V72">
        <v>6649</v>
      </c>
      <c r="W72">
        <v>17433</v>
      </c>
      <c r="X72">
        <v>29476</v>
      </c>
      <c r="Y72">
        <v>38435</v>
      </c>
      <c r="Z72">
        <v>43009</v>
      </c>
      <c r="AA72">
        <v>44435</v>
      </c>
    </row>
    <row r="73" spans="1:27" x14ac:dyDescent="0.25">
      <c r="A73" s="19" t="s">
        <v>99</v>
      </c>
      <c r="B73" s="19">
        <f>P81</f>
        <v>3</v>
      </c>
      <c r="C73" s="20">
        <f>(Q81+1)/(Q83+1)</f>
        <v>5.9880239520958087E-3</v>
      </c>
      <c r="D73" s="20">
        <f t="shared" ref="D73:K73" si="42">(R81+1)/(R83+1)</f>
        <v>8.9285714285714281E-3</v>
      </c>
      <c r="E73" s="20">
        <f t="shared" si="42"/>
        <v>6.9444444444444441E-3</v>
      </c>
      <c r="F73" s="20">
        <f t="shared" si="42"/>
        <v>1.9286403085824494E-3</v>
      </c>
      <c r="G73" s="20">
        <f t="shared" si="42"/>
        <v>6.3790498573107271E-3</v>
      </c>
      <c r="H73" s="20">
        <f t="shared" si="42"/>
        <v>8.7561281495838559E-3</v>
      </c>
      <c r="I73" s="20">
        <f t="shared" si="42"/>
        <v>7.0578101337927393E-3</v>
      </c>
      <c r="J73" s="20">
        <f t="shared" si="42"/>
        <v>3.2412467493310219E-3</v>
      </c>
      <c r="K73" s="20">
        <f t="shared" si="42"/>
        <v>2.44946141360484E-3</v>
      </c>
      <c r="L73" s="20">
        <f t="shared" ref="L73" si="43">(Z81+1)/(Z83+1)</f>
        <v>1.6455043347987327E-3</v>
      </c>
      <c r="M73" s="20">
        <f t="shared" ref="M73" si="44">(AA81+1)/(AA83+1)</f>
        <v>1.8301216492625687E-3</v>
      </c>
      <c r="O73" s="17" t="s">
        <v>95</v>
      </c>
      <c r="P73">
        <v>24</v>
      </c>
      <c r="Q73">
        <f>Q74-P74</f>
        <v>6</v>
      </c>
      <c r="R73">
        <f t="shared" ref="R73:Y73" si="45">R74-Q74</f>
        <v>4</v>
      </c>
      <c r="S73">
        <f t="shared" si="45"/>
        <v>4</v>
      </c>
      <c r="T73">
        <f t="shared" si="45"/>
        <v>7</v>
      </c>
      <c r="U73">
        <f t="shared" si="45"/>
        <v>117</v>
      </c>
      <c r="V73">
        <f t="shared" si="45"/>
        <v>1739</v>
      </c>
      <c r="W73">
        <f t="shared" si="45"/>
        <v>4509</v>
      </c>
      <c r="X73">
        <f t="shared" si="45"/>
        <v>8210</v>
      </c>
      <c r="Y73">
        <f t="shared" si="45"/>
        <v>10600</v>
      </c>
      <c r="Z73">
        <f t="shared" ref="Z73" si="46">Z74-Y74</f>
        <v>7935</v>
      </c>
      <c r="AA73">
        <f>AA74-Z74</f>
        <v>1567</v>
      </c>
    </row>
    <row r="74" spans="1:27" x14ac:dyDescent="0.25">
      <c r="O74" t="s">
        <v>113</v>
      </c>
      <c r="P74">
        <f>P73</f>
        <v>24</v>
      </c>
      <c r="Q74">
        <v>30</v>
      </c>
      <c r="R74">
        <v>34</v>
      </c>
      <c r="S74">
        <v>38</v>
      </c>
      <c r="T74">
        <v>45</v>
      </c>
      <c r="U74">
        <v>162</v>
      </c>
      <c r="V74">
        <v>1901</v>
      </c>
      <c r="W74">
        <v>6410</v>
      </c>
      <c r="X74">
        <v>14620</v>
      </c>
      <c r="Y74">
        <v>25220</v>
      </c>
      <c r="Z74">
        <v>33155</v>
      </c>
      <c r="AA74">
        <v>34722</v>
      </c>
    </row>
    <row r="75" spans="1:27" x14ac:dyDescent="0.25">
      <c r="O75" s="17" t="s">
        <v>94</v>
      </c>
      <c r="P75">
        <v>7</v>
      </c>
      <c r="Q75">
        <f>Q76-P76</f>
        <v>0</v>
      </c>
      <c r="R75">
        <f t="shared" ref="R75:Y75" si="47">R76-Q76</f>
        <v>0</v>
      </c>
      <c r="S75">
        <f t="shared" si="47"/>
        <v>0</v>
      </c>
      <c r="T75">
        <f t="shared" si="47"/>
        <v>0</v>
      </c>
      <c r="U75">
        <f t="shared" si="47"/>
        <v>26</v>
      </c>
      <c r="V75">
        <f t="shared" si="47"/>
        <v>1023</v>
      </c>
      <c r="W75">
        <f t="shared" si="47"/>
        <v>3107</v>
      </c>
      <c r="X75">
        <f t="shared" si="47"/>
        <v>4393</v>
      </c>
      <c r="Y75">
        <f t="shared" si="47"/>
        <v>5826</v>
      </c>
      <c r="Z75">
        <f t="shared" ref="Z75" si="48">Z76-Y76</f>
        <v>4270</v>
      </c>
      <c r="AA75">
        <f t="shared" ref="AA75" si="49">AA76-Z76</f>
        <v>757</v>
      </c>
    </row>
    <row r="76" spans="1:27" x14ac:dyDescent="0.25">
      <c r="O76" t="s">
        <v>114</v>
      </c>
      <c r="P76">
        <f>P75</f>
        <v>7</v>
      </c>
      <c r="Q76">
        <v>7</v>
      </c>
      <c r="R76">
        <v>7</v>
      </c>
      <c r="S76">
        <v>7</v>
      </c>
      <c r="T76">
        <v>7</v>
      </c>
      <c r="U76">
        <v>33</v>
      </c>
      <c r="V76">
        <v>1056</v>
      </c>
      <c r="W76">
        <v>4163</v>
      </c>
      <c r="X76">
        <v>8556</v>
      </c>
      <c r="Y76">
        <v>14382</v>
      </c>
      <c r="Z76">
        <v>18652</v>
      </c>
      <c r="AA76">
        <v>19409</v>
      </c>
    </row>
    <row r="77" spans="1:27" x14ac:dyDescent="0.25">
      <c r="O77" s="17" t="s">
        <v>97</v>
      </c>
      <c r="P77">
        <v>2</v>
      </c>
      <c r="Q77">
        <f>Q78-P78</f>
        <v>0</v>
      </c>
      <c r="R77">
        <f t="shared" ref="R77:Y77" si="50">R78-Q78</f>
        <v>0</v>
      </c>
      <c r="S77">
        <f t="shared" si="50"/>
        <v>0</v>
      </c>
      <c r="T77">
        <f t="shared" si="50"/>
        <v>0</v>
      </c>
      <c r="U77">
        <f t="shared" si="50"/>
        <v>27</v>
      </c>
      <c r="V77">
        <f t="shared" si="50"/>
        <v>812</v>
      </c>
      <c r="W77">
        <f t="shared" si="50"/>
        <v>1724</v>
      </c>
      <c r="X77">
        <f t="shared" si="50"/>
        <v>1338</v>
      </c>
      <c r="Y77">
        <f t="shared" si="50"/>
        <v>1033</v>
      </c>
      <c r="Z77">
        <f t="shared" ref="Z77" si="51">Z78-Y78</f>
        <v>459</v>
      </c>
      <c r="AA77">
        <f t="shared" ref="AA77" si="52">AA78-Z78</f>
        <v>145</v>
      </c>
    </row>
    <row r="78" spans="1:27" x14ac:dyDescent="0.25">
      <c r="O78" t="s">
        <v>115</v>
      </c>
      <c r="P78">
        <f>P77</f>
        <v>2</v>
      </c>
      <c r="Q78">
        <v>2</v>
      </c>
      <c r="R78">
        <v>2</v>
      </c>
      <c r="S78">
        <v>2</v>
      </c>
      <c r="T78">
        <v>2</v>
      </c>
      <c r="U78">
        <v>29</v>
      </c>
      <c r="V78">
        <v>841</v>
      </c>
      <c r="W78">
        <v>2565</v>
      </c>
      <c r="X78">
        <v>3903</v>
      </c>
      <c r="Y78">
        <v>4936</v>
      </c>
      <c r="Z78">
        <v>5395</v>
      </c>
      <c r="AA78">
        <v>5540</v>
      </c>
    </row>
    <row r="79" spans="1:27" x14ac:dyDescent="0.25">
      <c r="O79" s="17" t="s">
        <v>96</v>
      </c>
      <c r="P79">
        <v>53</v>
      </c>
      <c r="Q79">
        <f>Q80-P80</f>
        <v>27</v>
      </c>
      <c r="R79">
        <f t="shared" ref="R79:Y79" si="53">R80-Q80</f>
        <v>13</v>
      </c>
      <c r="S79">
        <f t="shared" si="53"/>
        <v>11</v>
      </c>
      <c r="T79">
        <f t="shared" si="53"/>
        <v>40</v>
      </c>
      <c r="U79">
        <f t="shared" si="53"/>
        <v>272</v>
      </c>
      <c r="V79">
        <f t="shared" si="53"/>
        <v>4877</v>
      </c>
      <c r="W79">
        <f t="shared" si="53"/>
        <v>8457</v>
      </c>
      <c r="X79">
        <f t="shared" si="53"/>
        <v>10712</v>
      </c>
      <c r="Y79">
        <f t="shared" si="53"/>
        <v>8254</v>
      </c>
      <c r="Z79">
        <f t="shared" ref="Z79" si="54">Z80-Y80</f>
        <v>4457</v>
      </c>
      <c r="AA79">
        <f t="shared" ref="AA79" si="55">AA80-Z80</f>
        <v>876</v>
      </c>
    </row>
    <row r="80" spans="1:27" x14ac:dyDescent="0.25">
      <c r="O80" t="s">
        <v>116</v>
      </c>
      <c r="P80">
        <f>P79</f>
        <v>53</v>
      </c>
      <c r="Q80">
        <v>80</v>
      </c>
      <c r="R80">
        <v>93</v>
      </c>
      <c r="S80">
        <v>104</v>
      </c>
      <c r="T80">
        <v>144</v>
      </c>
      <c r="U80">
        <v>416</v>
      </c>
      <c r="V80">
        <v>5293</v>
      </c>
      <c r="W80">
        <v>13750</v>
      </c>
      <c r="X80">
        <v>24462</v>
      </c>
      <c r="Y80">
        <v>32716</v>
      </c>
      <c r="Z80">
        <v>37173</v>
      </c>
      <c r="AA80">
        <v>38049</v>
      </c>
    </row>
    <row r="81" spans="15:27" x14ac:dyDescent="0.25">
      <c r="O81" s="17" t="s">
        <v>99</v>
      </c>
      <c r="P81">
        <v>3</v>
      </c>
      <c r="Q81">
        <f>Q82-P82</f>
        <v>0</v>
      </c>
      <c r="R81">
        <f t="shared" ref="R81:Y81" si="56">R82-Q82</f>
        <v>0</v>
      </c>
      <c r="S81">
        <f t="shared" si="56"/>
        <v>0</v>
      </c>
      <c r="T81">
        <f t="shared" si="56"/>
        <v>1</v>
      </c>
      <c r="U81">
        <f t="shared" si="56"/>
        <v>37</v>
      </c>
      <c r="V81">
        <f t="shared" si="56"/>
        <v>383</v>
      </c>
      <c r="W81">
        <f t="shared" si="56"/>
        <v>507</v>
      </c>
      <c r="X81">
        <f t="shared" si="56"/>
        <v>257</v>
      </c>
      <c r="Y81">
        <f t="shared" si="56"/>
        <v>165</v>
      </c>
      <c r="Z81">
        <f t="shared" ref="Z81" si="57">Z82-Y82</f>
        <v>66</v>
      </c>
      <c r="AA81">
        <f t="shared" ref="AA81" si="58">AA82-Z82</f>
        <v>16</v>
      </c>
    </row>
    <row r="82" spans="15:27" x14ac:dyDescent="0.25">
      <c r="O82" t="s">
        <v>117</v>
      </c>
      <c r="P82">
        <f>P81</f>
        <v>3</v>
      </c>
      <c r="Q82">
        <v>3</v>
      </c>
      <c r="R82">
        <v>3</v>
      </c>
      <c r="S82">
        <v>3</v>
      </c>
      <c r="T82">
        <v>4</v>
      </c>
      <c r="U82">
        <v>41</v>
      </c>
      <c r="V82">
        <v>424</v>
      </c>
      <c r="W82">
        <v>931</v>
      </c>
      <c r="X82">
        <v>1188</v>
      </c>
      <c r="Y82">
        <v>1353</v>
      </c>
      <c r="Z82">
        <v>1419</v>
      </c>
      <c r="AA82">
        <v>1435</v>
      </c>
    </row>
    <row r="83" spans="15:27" x14ac:dyDescent="0.25">
      <c r="O83" t="s">
        <v>77</v>
      </c>
      <c r="P83">
        <f>P65+P67+P69+P71+P73+P75+P77+P79+P81</f>
        <v>566</v>
      </c>
      <c r="Q83">
        <f t="shared" ref="Q83:AA83" si="59">Q65+Q67+Q69+Q71+Q73+Q75+Q77+Q79+Q81</f>
        <v>166</v>
      </c>
      <c r="R83">
        <f t="shared" si="59"/>
        <v>111</v>
      </c>
      <c r="S83">
        <f t="shared" si="59"/>
        <v>143</v>
      </c>
      <c r="T83">
        <f t="shared" si="59"/>
        <v>1036</v>
      </c>
      <c r="U83">
        <f t="shared" si="59"/>
        <v>5956</v>
      </c>
      <c r="V83">
        <f t="shared" si="59"/>
        <v>43854</v>
      </c>
      <c r="W83">
        <f t="shared" si="59"/>
        <v>71976</v>
      </c>
      <c r="X83">
        <f t="shared" si="59"/>
        <v>79598</v>
      </c>
      <c r="Y83">
        <f t="shared" si="59"/>
        <v>67769</v>
      </c>
      <c r="Z83">
        <f t="shared" si="59"/>
        <v>40716</v>
      </c>
      <c r="AA83">
        <f t="shared" si="59"/>
        <v>9288</v>
      </c>
    </row>
    <row r="84" spans="15:27" x14ac:dyDescent="0.25">
      <c r="O84" t="s">
        <v>108</v>
      </c>
      <c r="P84">
        <f>P66+P68+P70+P72+P74+P76+P78+P80+P82</f>
        <v>566</v>
      </c>
      <c r="Q84">
        <f t="shared" ref="Q84:Z84" si="60">Q66+Q68+Q70+Q72+Q74+Q76+Q78+Q80+Q82</f>
        <v>732</v>
      </c>
      <c r="R84">
        <f t="shared" si="60"/>
        <v>843</v>
      </c>
      <c r="S84">
        <f t="shared" si="60"/>
        <v>986</v>
      </c>
      <c r="T84">
        <f t="shared" si="60"/>
        <v>2022</v>
      </c>
      <c r="U84">
        <f t="shared" si="60"/>
        <v>7978</v>
      </c>
      <c r="V84">
        <f t="shared" si="60"/>
        <v>51832</v>
      </c>
      <c r="W84">
        <f t="shared" si="60"/>
        <v>123808</v>
      </c>
      <c r="X84">
        <f t="shared" si="60"/>
        <v>203406</v>
      </c>
      <c r="Y84">
        <f t="shared" si="60"/>
        <v>271175</v>
      </c>
      <c r="Z84">
        <f t="shared" si="60"/>
        <v>311891</v>
      </c>
      <c r="AA84">
        <f>AA66+AA68+AA70+AA72+AA74+AA76+AA78+AA80+AA82</f>
        <v>321179</v>
      </c>
    </row>
  </sheetData>
  <mergeCells count="14">
    <mergeCell ref="B15:C15"/>
    <mergeCell ref="D15:E15"/>
    <mergeCell ref="F15:G15"/>
    <mergeCell ref="H15:I15"/>
    <mergeCell ref="B47:E47"/>
    <mergeCell ref="F47:I47"/>
    <mergeCell ref="J48:J49"/>
    <mergeCell ref="H48:H49"/>
    <mergeCell ref="I48:I49"/>
    <mergeCell ref="A48:A49"/>
    <mergeCell ref="C48:C49"/>
    <mergeCell ref="D48:D49"/>
    <mergeCell ref="E48:E49"/>
    <mergeCell ref="G48:G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16B7D-D471-4694-9C3B-79F53D50B01C}">
  <dimension ref="A1:E9"/>
  <sheetViews>
    <sheetView workbookViewId="0">
      <selection activeCell="E7" sqref="E7"/>
    </sheetView>
  </sheetViews>
  <sheetFormatPr defaultRowHeight="15" x14ac:dyDescent="0.25"/>
  <sheetData>
    <row r="1" spans="1:5" x14ac:dyDescent="0.25">
      <c r="B1" t="s">
        <v>124</v>
      </c>
      <c r="C1" t="s">
        <v>125</v>
      </c>
      <c r="D1" t="s">
        <v>126</v>
      </c>
      <c r="E1" t="s">
        <v>125</v>
      </c>
    </row>
    <row r="2" spans="1:5" x14ac:dyDescent="0.25">
      <c r="A2" t="s">
        <v>127</v>
      </c>
      <c r="B2">
        <v>2010</v>
      </c>
      <c r="C2">
        <v>5.0999999999999997E-2</v>
      </c>
      <c r="D2">
        <v>27.46</v>
      </c>
      <c r="E2" t="s">
        <v>128</v>
      </c>
    </row>
    <row r="3" spans="1:5" x14ac:dyDescent="0.25">
      <c r="A3" t="s">
        <v>129</v>
      </c>
      <c r="B3">
        <v>2643</v>
      </c>
      <c r="D3">
        <v>26.54</v>
      </c>
    </row>
    <row r="4" spans="1:5" x14ac:dyDescent="0.25">
      <c r="A4" t="s">
        <v>130</v>
      </c>
      <c r="B4">
        <v>2162</v>
      </c>
      <c r="D4">
        <v>27.63</v>
      </c>
    </row>
    <row r="6" spans="1:5" x14ac:dyDescent="0.25">
      <c r="B6" t="s">
        <v>131</v>
      </c>
      <c r="C6" t="s">
        <v>125</v>
      </c>
      <c r="D6" t="s">
        <v>80</v>
      </c>
      <c r="E6" t="s">
        <v>125</v>
      </c>
    </row>
    <row r="7" spans="1:5" x14ac:dyDescent="0.25">
      <c r="A7" t="s">
        <v>127</v>
      </c>
      <c r="B7">
        <v>0.23</v>
      </c>
      <c r="C7" s="26" t="s">
        <v>128</v>
      </c>
      <c r="D7">
        <v>0.24</v>
      </c>
      <c r="E7">
        <v>0.11</v>
      </c>
    </row>
    <row r="8" spans="1:5" x14ac:dyDescent="0.25">
      <c r="A8" t="s">
        <v>129</v>
      </c>
      <c r="B8">
        <v>0.05</v>
      </c>
      <c r="C8" s="26"/>
      <c r="D8">
        <v>0.13</v>
      </c>
    </row>
    <row r="9" spans="1:5" x14ac:dyDescent="0.25">
      <c r="A9" t="s">
        <v>130</v>
      </c>
      <c r="B9">
        <v>0.28999999999999998</v>
      </c>
      <c r="D9">
        <v>0.28999999999999998</v>
      </c>
    </row>
  </sheetData>
  <mergeCells count="1"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Najmul Haider</dc:creator>
  <cp:lastModifiedBy>Mohammad Nayeem Hasan</cp:lastModifiedBy>
  <dcterms:created xsi:type="dcterms:W3CDTF">2015-06-05T18:17:20Z</dcterms:created>
  <dcterms:modified xsi:type="dcterms:W3CDTF">2024-02-16T22:47:54Z</dcterms:modified>
</cp:coreProperties>
</file>