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kuliah\semester 6\Time series analysis\AOL\AOL - Time Series\"/>
    </mc:Choice>
  </mc:AlternateContent>
  <xr:revisionPtr revIDLastSave="0" documentId="13_ncr:1_{5822CAF2-8AED-419C-A1D9-5083EB1703D7}" xr6:coauthVersionLast="47" xr6:coauthVersionMax="47" xr10:uidLastSave="{00000000-0000-0000-0000-000000000000}"/>
  <bookViews>
    <workbookView xWindow="-120" yWindow="-120" windowWidth="20730" windowHeight="11160" xr2:uid="{5B3F89A8-F262-4DA3-871D-7AAC98958B6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I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M514" i="1"/>
  <c r="AM513" i="1"/>
  <c r="AM512" i="1"/>
  <c r="AM511" i="1"/>
  <c r="AM510" i="1"/>
  <c r="AO510" i="1" s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49" i="1"/>
  <c r="O458" i="1"/>
  <c r="O457" i="1"/>
  <c r="O456" i="1"/>
  <c r="O455" i="1"/>
  <c r="O454" i="1"/>
  <c r="O453" i="1"/>
  <c r="O452" i="1"/>
  <c r="O451" i="1"/>
  <c r="O450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AM520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1" i="1"/>
  <c r="AO512" i="1"/>
  <c r="AO513" i="1"/>
  <c r="AO514" i="1"/>
  <c r="AO4" i="1"/>
  <c r="AG520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4" i="1"/>
  <c r="S2" i="1"/>
  <c r="S3" i="1" s="1"/>
  <c r="T3" i="1" s="1"/>
  <c r="Y2" i="1"/>
  <c r="Y3" i="1" s="1"/>
  <c r="AE2" i="1"/>
  <c r="AE3" i="1" s="1"/>
  <c r="AK2" i="1"/>
  <c r="AK3" i="1" s="1"/>
  <c r="AH520" i="1" l="1"/>
  <c r="AN520" i="1"/>
  <c r="S4" i="1"/>
  <c r="AF3" i="1"/>
  <c r="AE4" i="1" s="1"/>
  <c r="AF4" i="1" s="1"/>
  <c r="AE5" i="1" s="1"/>
  <c r="AL3" i="1"/>
  <c r="AK4" i="1" s="1"/>
  <c r="Z3" i="1"/>
  <c r="AA4" i="1" s="1"/>
  <c r="T4" i="1"/>
  <c r="U5" i="1" s="1"/>
  <c r="U4" i="1"/>
  <c r="AB4" i="1" l="1"/>
  <c r="AC4" i="1"/>
  <c r="V4" i="1"/>
  <c r="W4" i="1"/>
  <c r="V5" i="1"/>
  <c r="W5" i="1"/>
  <c r="AG4" i="1"/>
  <c r="AH4" i="1" s="1"/>
  <c r="Y4" i="1"/>
  <c r="Z4" i="1" s="1"/>
  <c r="Y5" i="1" s="1"/>
  <c r="S5" i="1"/>
  <c r="T5" i="1" s="1"/>
  <c r="S6" i="1" s="1"/>
  <c r="AM4" i="1"/>
  <c r="AN4" i="1" s="1"/>
  <c r="AL4" i="1"/>
  <c r="AM5" i="1" s="1"/>
  <c r="AN5" i="1" s="1"/>
  <c r="AF5" i="1"/>
  <c r="AG6" i="1" s="1"/>
  <c r="AH6" i="1" s="1"/>
  <c r="AG5" i="1"/>
  <c r="AH5" i="1" s="1"/>
  <c r="AE6" i="1" l="1"/>
  <c r="AF6" i="1" s="1"/>
  <c r="AE7" i="1" s="1"/>
  <c r="Z5" i="1"/>
  <c r="AA6" i="1" s="1"/>
  <c r="AA5" i="1"/>
  <c r="U6" i="1"/>
  <c r="AK5" i="1"/>
  <c r="AL5" i="1" s="1"/>
  <c r="AM6" i="1" s="1"/>
  <c r="AN6" i="1" s="1"/>
  <c r="T6" i="1"/>
  <c r="U7" i="1" s="1"/>
  <c r="AB5" i="1" l="1"/>
  <c r="AC5" i="1"/>
  <c r="AB6" i="1"/>
  <c r="AC6" i="1"/>
  <c r="V6" i="1"/>
  <c r="W6" i="1"/>
  <c r="V7" i="1"/>
  <c r="W7" i="1"/>
  <c r="S7" i="1"/>
  <c r="T7" i="1" s="1"/>
  <c r="U8" i="1" s="1"/>
  <c r="Y6" i="1"/>
  <c r="AG7" i="1"/>
  <c r="AH7" i="1" s="1"/>
  <c r="AK6" i="1"/>
  <c r="AF7" i="1"/>
  <c r="AG8" i="1" s="1"/>
  <c r="AH8" i="1" s="1"/>
  <c r="V8" i="1" l="1"/>
  <c r="W8" i="1"/>
  <c r="Z6" i="1"/>
  <c r="AA7" i="1" s="1"/>
  <c r="S8" i="1"/>
  <c r="T8" i="1" s="1"/>
  <c r="U9" i="1" s="1"/>
  <c r="AL6" i="1"/>
  <c r="AM7" i="1" s="1"/>
  <c r="AN7" i="1" s="1"/>
  <c r="AE8" i="1"/>
  <c r="AF8" i="1" s="1"/>
  <c r="AB7" i="1" l="1"/>
  <c r="AC7" i="1"/>
  <c r="V9" i="1"/>
  <c r="W9" i="1"/>
  <c r="Y7" i="1"/>
  <c r="S9" i="1"/>
  <c r="AE9" i="1"/>
  <c r="AF9" i="1" s="1"/>
  <c r="AG9" i="1"/>
  <c r="AH9" i="1" s="1"/>
  <c r="AK7" i="1"/>
  <c r="T9" i="1" l="1"/>
  <c r="S10" i="1" s="1"/>
  <c r="T10" i="1" s="1"/>
  <c r="S11" i="1" s="1"/>
  <c r="Z7" i="1"/>
  <c r="AA8" i="1" s="1"/>
  <c r="AG10" i="1"/>
  <c r="AH10" i="1" s="1"/>
  <c r="AE10" i="1"/>
  <c r="AF10" i="1" s="1"/>
  <c r="AG11" i="1" s="1"/>
  <c r="AH11" i="1" s="1"/>
  <c r="AL7" i="1"/>
  <c r="AK8" i="1" s="1"/>
  <c r="AB8" i="1" l="1"/>
  <c r="AC8" i="1"/>
  <c r="Y8" i="1"/>
  <c r="Z8" i="1" s="1"/>
  <c r="Y9" i="1" s="1"/>
  <c r="U11" i="1"/>
  <c r="U10" i="1"/>
  <c r="AE11" i="1"/>
  <c r="AM8" i="1"/>
  <c r="AN8" i="1" s="1"/>
  <c r="AL8" i="1"/>
  <c r="AK9" i="1" s="1"/>
  <c r="T11" i="1"/>
  <c r="U12" i="1" s="1"/>
  <c r="AF11" i="1"/>
  <c r="AG12" i="1" s="1"/>
  <c r="AH12" i="1" s="1"/>
  <c r="V12" i="1" l="1"/>
  <c r="W12" i="1"/>
  <c r="V10" i="1"/>
  <c r="W10" i="1"/>
  <c r="V11" i="1"/>
  <c r="W11" i="1"/>
  <c r="S12" i="1"/>
  <c r="T12" i="1" s="1"/>
  <c r="U13" i="1" s="1"/>
  <c r="AA9" i="1"/>
  <c r="Z9" i="1"/>
  <c r="Y10" i="1" s="1"/>
  <c r="AL9" i="1"/>
  <c r="AK10" i="1" s="1"/>
  <c r="AE12" i="1"/>
  <c r="AF12" i="1" s="1"/>
  <c r="AG13" i="1" s="1"/>
  <c r="AH13" i="1" s="1"/>
  <c r="AM9" i="1"/>
  <c r="AN9" i="1" s="1"/>
  <c r="AB9" i="1" l="1"/>
  <c r="AC9" i="1"/>
  <c r="V13" i="1"/>
  <c r="W13" i="1"/>
  <c r="AA10" i="1"/>
  <c r="Z10" i="1"/>
  <c r="AA11" i="1" s="1"/>
  <c r="AE13" i="1"/>
  <c r="AF13" i="1" s="1"/>
  <c r="AE14" i="1" s="1"/>
  <c r="AM10" i="1"/>
  <c r="AN10" i="1" s="1"/>
  <c r="S13" i="1"/>
  <c r="T13" i="1" s="1"/>
  <c r="AL10" i="1"/>
  <c r="AK11" i="1" s="1"/>
  <c r="AB11" i="1" l="1"/>
  <c r="AC11" i="1"/>
  <c r="AB10" i="1"/>
  <c r="AC10" i="1"/>
  <c r="U14" i="1"/>
  <c r="Y11" i="1"/>
  <c r="S14" i="1"/>
  <c r="T14" i="1" s="1"/>
  <c r="S15" i="1" s="1"/>
  <c r="AL11" i="1"/>
  <c r="AK12" i="1" s="1"/>
  <c r="AM11" i="1"/>
  <c r="AN11" i="1" s="1"/>
  <c r="AF14" i="1"/>
  <c r="AE15" i="1" s="1"/>
  <c r="AG14" i="1"/>
  <c r="AH14" i="1" s="1"/>
  <c r="V14" i="1" l="1"/>
  <c r="W14" i="1"/>
  <c r="Z11" i="1"/>
  <c r="AA12" i="1" s="1"/>
  <c r="U15" i="1"/>
  <c r="AL12" i="1"/>
  <c r="AK13" i="1" s="1"/>
  <c r="AG15" i="1"/>
  <c r="AH15" i="1" s="1"/>
  <c r="AM12" i="1"/>
  <c r="AN12" i="1" s="1"/>
  <c r="T15" i="1"/>
  <c r="U16" i="1" s="1"/>
  <c r="AF15" i="1"/>
  <c r="AG16" i="1" s="1"/>
  <c r="AH16" i="1" s="1"/>
  <c r="AB12" i="1" l="1"/>
  <c r="AC12" i="1"/>
  <c r="V16" i="1"/>
  <c r="W16" i="1"/>
  <c r="V15" i="1"/>
  <c r="W15" i="1"/>
  <c r="Y12" i="1"/>
  <c r="S16" i="1"/>
  <c r="AL13" i="1"/>
  <c r="AK14" i="1" s="1"/>
  <c r="AM13" i="1"/>
  <c r="AN13" i="1" s="1"/>
  <c r="AE16" i="1"/>
  <c r="T16" i="1" l="1"/>
  <c r="U17" i="1" s="1"/>
  <c r="AM14" i="1"/>
  <c r="AN14" i="1" s="1"/>
  <c r="Z12" i="1"/>
  <c r="AA13" i="1" s="1"/>
  <c r="AL14" i="1"/>
  <c r="AK15" i="1" s="1"/>
  <c r="AF16" i="1"/>
  <c r="AE17" i="1" s="1"/>
  <c r="AB13" i="1" l="1"/>
  <c r="AC13" i="1"/>
  <c r="V17" i="1"/>
  <c r="W17" i="1"/>
  <c r="S17" i="1"/>
  <c r="T17" i="1" s="1"/>
  <c r="U18" i="1" s="1"/>
  <c r="Y13" i="1"/>
  <c r="AG17" i="1"/>
  <c r="AH17" i="1" s="1"/>
  <c r="AL15" i="1"/>
  <c r="AK16" i="1" s="1"/>
  <c r="AM15" i="1"/>
  <c r="AN15" i="1" s="1"/>
  <c r="AF17" i="1"/>
  <c r="AE18" i="1" s="1"/>
  <c r="V18" i="1" l="1"/>
  <c r="W18" i="1"/>
  <c r="S18" i="1"/>
  <c r="T18" i="1" s="1"/>
  <c r="U19" i="1" s="1"/>
  <c r="Z13" i="1"/>
  <c r="AA14" i="1" s="1"/>
  <c r="AL16" i="1"/>
  <c r="AK17" i="1" s="1"/>
  <c r="AM16" i="1"/>
  <c r="AN16" i="1" s="1"/>
  <c r="S19" i="1"/>
  <c r="AF18" i="1"/>
  <c r="AG19" i="1" s="1"/>
  <c r="AH19" i="1" s="1"/>
  <c r="AG18" i="1"/>
  <c r="AH18" i="1" s="1"/>
  <c r="AB14" i="1" l="1"/>
  <c r="AC14" i="1"/>
  <c r="V19" i="1"/>
  <c r="W19" i="1"/>
  <c r="AE19" i="1"/>
  <c r="Y14" i="1"/>
  <c r="Z14" i="1" s="1"/>
  <c r="AA15" i="1" s="1"/>
  <c r="AL17" i="1"/>
  <c r="AK18" i="1" s="1"/>
  <c r="AM17" i="1"/>
  <c r="AN17" i="1" s="1"/>
  <c r="T19" i="1"/>
  <c r="U20" i="1" s="1"/>
  <c r="AF19" i="1"/>
  <c r="AG20" i="1" s="1"/>
  <c r="AH20" i="1" s="1"/>
  <c r="AB15" i="1" l="1"/>
  <c r="AC15" i="1"/>
  <c r="V20" i="1"/>
  <c r="W20" i="1"/>
  <c r="AE20" i="1"/>
  <c r="AF20" i="1" s="1"/>
  <c r="AE21" i="1" s="1"/>
  <c r="Y15" i="1"/>
  <c r="S20" i="1"/>
  <c r="T20" i="1" s="1"/>
  <c r="U21" i="1" s="1"/>
  <c r="AL18" i="1"/>
  <c r="AK19" i="1" s="1"/>
  <c r="AM18" i="1"/>
  <c r="AN18" i="1" s="1"/>
  <c r="V21" i="1" l="1"/>
  <c r="W21" i="1"/>
  <c r="Z15" i="1"/>
  <c r="AA16" i="1" s="1"/>
  <c r="AM19" i="1"/>
  <c r="AN19" i="1" s="1"/>
  <c r="AL19" i="1"/>
  <c r="AK20" i="1" s="1"/>
  <c r="S21" i="1"/>
  <c r="AF21" i="1"/>
  <c r="AG22" i="1" s="1"/>
  <c r="AH22" i="1" s="1"/>
  <c r="AG21" i="1"/>
  <c r="AH21" i="1" s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12" i="1"/>
  <c r="K11" i="1"/>
  <c r="K10" i="1"/>
  <c r="K9" i="1"/>
  <c r="K8" i="1"/>
  <c r="K7" i="1"/>
  <c r="K6" i="1"/>
  <c r="K5" i="1"/>
  <c r="K4" i="1"/>
  <c r="K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5" i="1"/>
  <c r="G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F180" i="1" s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5" i="1"/>
  <c r="D4" i="1"/>
  <c r="AB16" i="1" l="1"/>
  <c r="AC16" i="1"/>
  <c r="H466" i="1"/>
  <c r="I466" i="1"/>
  <c r="H5" i="1"/>
  <c r="I5" i="1"/>
  <c r="H503" i="1"/>
  <c r="I503" i="1"/>
  <c r="H495" i="1"/>
  <c r="I495" i="1"/>
  <c r="H487" i="1"/>
  <c r="I487" i="1"/>
  <c r="H479" i="1"/>
  <c r="I479" i="1"/>
  <c r="H471" i="1"/>
  <c r="I471" i="1"/>
  <c r="H459" i="1"/>
  <c r="I459" i="1"/>
  <c r="H451" i="1"/>
  <c r="I451" i="1"/>
  <c r="H443" i="1"/>
  <c r="I443" i="1"/>
  <c r="H435" i="1"/>
  <c r="I435" i="1"/>
  <c r="H427" i="1"/>
  <c r="I427" i="1"/>
  <c r="H423" i="1"/>
  <c r="I423" i="1"/>
  <c r="H415" i="1"/>
  <c r="I415" i="1"/>
  <c r="H407" i="1"/>
  <c r="I407" i="1"/>
  <c r="H399" i="1"/>
  <c r="I399" i="1"/>
  <c r="H387" i="1"/>
  <c r="I387" i="1"/>
  <c r="H379" i="1"/>
  <c r="I379" i="1"/>
  <c r="H371" i="1"/>
  <c r="I371" i="1"/>
  <c r="H363" i="1"/>
  <c r="I363" i="1"/>
  <c r="H355" i="1"/>
  <c r="I355" i="1"/>
  <c r="H347" i="1"/>
  <c r="I347" i="1"/>
  <c r="H339" i="1"/>
  <c r="I339" i="1"/>
  <c r="H331" i="1"/>
  <c r="I331" i="1"/>
  <c r="H323" i="1"/>
  <c r="I323" i="1"/>
  <c r="H315" i="1"/>
  <c r="I315" i="1"/>
  <c r="H307" i="1"/>
  <c r="I307" i="1"/>
  <c r="H295" i="1"/>
  <c r="I295" i="1"/>
  <c r="H287" i="1"/>
  <c r="I287" i="1"/>
  <c r="H279" i="1"/>
  <c r="I279" i="1"/>
  <c r="H271" i="1"/>
  <c r="I271" i="1"/>
  <c r="H263" i="1"/>
  <c r="I263" i="1"/>
  <c r="H255" i="1"/>
  <c r="I255" i="1"/>
  <c r="H247" i="1"/>
  <c r="I247" i="1"/>
  <c r="H235" i="1"/>
  <c r="I235" i="1"/>
  <c r="H227" i="1"/>
  <c r="I227" i="1"/>
  <c r="H219" i="1"/>
  <c r="I219" i="1"/>
  <c r="H211" i="1"/>
  <c r="I211" i="1"/>
  <c r="H203" i="1"/>
  <c r="I203" i="1"/>
  <c r="H195" i="1"/>
  <c r="I195" i="1"/>
  <c r="H187" i="1"/>
  <c r="I187" i="1"/>
  <c r="H179" i="1"/>
  <c r="I179" i="1"/>
  <c r="H171" i="1"/>
  <c r="I171" i="1"/>
  <c r="H163" i="1"/>
  <c r="I163" i="1"/>
  <c r="H155" i="1"/>
  <c r="I155" i="1"/>
  <c r="H147" i="1"/>
  <c r="I147" i="1"/>
  <c r="H135" i="1"/>
  <c r="I135" i="1"/>
  <c r="H127" i="1"/>
  <c r="I127" i="1"/>
  <c r="H119" i="1"/>
  <c r="I119" i="1"/>
  <c r="H111" i="1"/>
  <c r="I111" i="1"/>
  <c r="H103" i="1"/>
  <c r="I103" i="1"/>
  <c r="H95" i="1"/>
  <c r="I95" i="1"/>
  <c r="H87" i="1"/>
  <c r="I87" i="1"/>
  <c r="H79" i="1"/>
  <c r="I79" i="1"/>
  <c r="H71" i="1"/>
  <c r="I71" i="1"/>
  <c r="H63" i="1"/>
  <c r="I63" i="1"/>
  <c r="H55" i="1"/>
  <c r="I55" i="1"/>
  <c r="H47" i="1"/>
  <c r="I47" i="1"/>
  <c r="H39" i="1"/>
  <c r="I39" i="1"/>
  <c r="H31" i="1"/>
  <c r="I31" i="1"/>
  <c r="H23" i="1"/>
  <c r="I23" i="1"/>
  <c r="H15" i="1"/>
  <c r="I15" i="1"/>
  <c r="H7" i="1"/>
  <c r="I7" i="1"/>
  <c r="H514" i="1"/>
  <c r="I514" i="1"/>
  <c r="H506" i="1"/>
  <c r="I506" i="1"/>
  <c r="H502" i="1"/>
  <c r="I502" i="1"/>
  <c r="H498" i="1"/>
  <c r="I498" i="1"/>
  <c r="H494" i="1"/>
  <c r="I494" i="1"/>
  <c r="H490" i="1"/>
  <c r="I490" i="1"/>
  <c r="H486" i="1"/>
  <c r="I486" i="1"/>
  <c r="H478" i="1"/>
  <c r="I478" i="1"/>
  <c r="H474" i="1"/>
  <c r="I474" i="1"/>
  <c r="H470" i="1"/>
  <c r="I470" i="1"/>
  <c r="H462" i="1"/>
  <c r="I462" i="1"/>
  <c r="H458" i="1"/>
  <c r="I458" i="1"/>
  <c r="H454" i="1"/>
  <c r="I454" i="1"/>
  <c r="H450" i="1"/>
  <c r="I450" i="1"/>
  <c r="H442" i="1"/>
  <c r="I442" i="1"/>
  <c r="H434" i="1"/>
  <c r="I434" i="1"/>
  <c r="H426" i="1"/>
  <c r="I426" i="1"/>
  <c r="H418" i="1"/>
  <c r="I418" i="1"/>
  <c r="H410" i="1"/>
  <c r="I410" i="1"/>
  <c r="H402" i="1"/>
  <c r="I402" i="1"/>
  <c r="H394" i="1"/>
  <c r="I394" i="1"/>
  <c r="H386" i="1"/>
  <c r="I386" i="1"/>
  <c r="H378" i="1"/>
  <c r="I378" i="1"/>
  <c r="H370" i="1"/>
  <c r="I370" i="1"/>
  <c r="H362" i="1"/>
  <c r="I362" i="1"/>
  <c r="H354" i="1"/>
  <c r="I354" i="1"/>
  <c r="H346" i="1"/>
  <c r="I346" i="1"/>
  <c r="H338" i="1"/>
  <c r="I338" i="1"/>
  <c r="H330" i="1"/>
  <c r="I330" i="1"/>
  <c r="H322" i="1"/>
  <c r="I322" i="1"/>
  <c r="H314" i="1"/>
  <c r="I314" i="1"/>
  <c r="H306" i="1"/>
  <c r="I306" i="1"/>
  <c r="H302" i="1"/>
  <c r="I302" i="1"/>
  <c r="H294" i="1"/>
  <c r="I294" i="1"/>
  <c r="H286" i="1"/>
  <c r="I286" i="1"/>
  <c r="H278" i="1"/>
  <c r="I278" i="1"/>
  <c r="H270" i="1"/>
  <c r="I270" i="1"/>
  <c r="H262" i="1"/>
  <c r="I262" i="1"/>
  <c r="H254" i="1"/>
  <c r="I254" i="1"/>
  <c r="H246" i="1"/>
  <c r="I246" i="1"/>
  <c r="H238" i="1"/>
  <c r="I238" i="1"/>
  <c r="H230" i="1"/>
  <c r="I230" i="1"/>
  <c r="H222" i="1"/>
  <c r="I222" i="1"/>
  <c r="H214" i="1"/>
  <c r="I214" i="1"/>
  <c r="H206" i="1"/>
  <c r="I206" i="1"/>
  <c r="H198" i="1"/>
  <c r="I198" i="1"/>
  <c r="H190" i="1"/>
  <c r="I190" i="1"/>
  <c r="H182" i="1"/>
  <c r="I182" i="1"/>
  <c r="H178" i="1"/>
  <c r="I178" i="1"/>
  <c r="H170" i="1"/>
  <c r="I170" i="1"/>
  <c r="H162" i="1"/>
  <c r="I162" i="1"/>
  <c r="H154" i="1"/>
  <c r="I154" i="1"/>
  <c r="H146" i="1"/>
  <c r="I146" i="1"/>
  <c r="H138" i="1"/>
  <c r="I138" i="1"/>
  <c r="H130" i="1"/>
  <c r="I130" i="1"/>
  <c r="H122" i="1"/>
  <c r="I122" i="1"/>
  <c r="H114" i="1"/>
  <c r="I114" i="1"/>
  <c r="H106" i="1"/>
  <c r="I106" i="1"/>
  <c r="H98" i="1"/>
  <c r="I98" i="1"/>
  <c r="H90" i="1"/>
  <c r="I90" i="1"/>
  <c r="H82" i="1"/>
  <c r="I82" i="1"/>
  <c r="H74" i="1"/>
  <c r="I74" i="1"/>
  <c r="H66" i="1"/>
  <c r="I66" i="1"/>
  <c r="H58" i="1"/>
  <c r="I58" i="1"/>
  <c r="H50" i="1"/>
  <c r="I50" i="1"/>
  <c r="H46" i="1"/>
  <c r="I46" i="1"/>
  <c r="H38" i="1"/>
  <c r="I38" i="1"/>
  <c r="H30" i="1"/>
  <c r="I30" i="1"/>
  <c r="H22" i="1"/>
  <c r="I22" i="1"/>
  <c r="H14" i="1"/>
  <c r="I14" i="1"/>
  <c r="H6" i="1"/>
  <c r="I6" i="1"/>
  <c r="H513" i="1"/>
  <c r="I513" i="1"/>
  <c r="H509" i="1"/>
  <c r="I509" i="1"/>
  <c r="H505" i="1"/>
  <c r="I505" i="1"/>
  <c r="H501" i="1"/>
  <c r="I501" i="1"/>
  <c r="H497" i="1"/>
  <c r="I497" i="1"/>
  <c r="H493" i="1"/>
  <c r="I493" i="1"/>
  <c r="H489" i="1"/>
  <c r="I489" i="1"/>
  <c r="H485" i="1"/>
  <c r="I485" i="1"/>
  <c r="H481" i="1"/>
  <c r="I481" i="1"/>
  <c r="H477" i="1"/>
  <c r="I477" i="1"/>
  <c r="H473" i="1"/>
  <c r="I473" i="1"/>
  <c r="H469" i="1"/>
  <c r="I469" i="1"/>
  <c r="H465" i="1"/>
  <c r="I465" i="1"/>
  <c r="H461" i="1"/>
  <c r="I461" i="1"/>
  <c r="H457" i="1"/>
  <c r="I457" i="1"/>
  <c r="H453" i="1"/>
  <c r="I453" i="1"/>
  <c r="H449" i="1"/>
  <c r="I449" i="1"/>
  <c r="H445" i="1"/>
  <c r="I445" i="1"/>
  <c r="H441" i="1"/>
  <c r="I441" i="1"/>
  <c r="H437" i="1"/>
  <c r="I437" i="1"/>
  <c r="H433" i="1"/>
  <c r="I433" i="1"/>
  <c r="H429" i="1"/>
  <c r="I429" i="1"/>
  <c r="H425" i="1"/>
  <c r="I425" i="1"/>
  <c r="H421" i="1"/>
  <c r="I421" i="1"/>
  <c r="H417" i="1"/>
  <c r="I417" i="1"/>
  <c r="H413" i="1"/>
  <c r="I413" i="1"/>
  <c r="H409" i="1"/>
  <c r="I409" i="1"/>
  <c r="H405" i="1"/>
  <c r="I405" i="1"/>
  <c r="H401" i="1"/>
  <c r="I401" i="1"/>
  <c r="H397" i="1"/>
  <c r="I397" i="1"/>
  <c r="H393" i="1"/>
  <c r="I393" i="1"/>
  <c r="H389" i="1"/>
  <c r="I389" i="1"/>
  <c r="H385" i="1"/>
  <c r="I385" i="1"/>
  <c r="H381" i="1"/>
  <c r="I381" i="1"/>
  <c r="H377" i="1"/>
  <c r="I377" i="1"/>
  <c r="H373" i="1"/>
  <c r="I373" i="1"/>
  <c r="H369" i="1"/>
  <c r="I369" i="1"/>
  <c r="H365" i="1"/>
  <c r="I365" i="1"/>
  <c r="H361" i="1"/>
  <c r="I361" i="1"/>
  <c r="H357" i="1"/>
  <c r="I357" i="1"/>
  <c r="H353" i="1"/>
  <c r="I353" i="1"/>
  <c r="H349" i="1"/>
  <c r="I349" i="1"/>
  <c r="H345" i="1"/>
  <c r="I345" i="1"/>
  <c r="H341" i="1"/>
  <c r="I341" i="1"/>
  <c r="H337" i="1"/>
  <c r="I337" i="1"/>
  <c r="H333" i="1"/>
  <c r="I333" i="1"/>
  <c r="H329" i="1"/>
  <c r="I329" i="1"/>
  <c r="H325" i="1"/>
  <c r="I325" i="1"/>
  <c r="H321" i="1"/>
  <c r="I321" i="1"/>
  <c r="H317" i="1"/>
  <c r="I317" i="1"/>
  <c r="H313" i="1"/>
  <c r="I313" i="1"/>
  <c r="H309" i="1"/>
  <c r="I309" i="1"/>
  <c r="H305" i="1"/>
  <c r="I305" i="1"/>
  <c r="H301" i="1"/>
  <c r="I301" i="1"/>
  <c r="H297" i="1"/>
  <c r="I297" i="1"/>
  <c r="H293" i="1"/>
  <c r="I293" i="1"/>
  <c r="H289" i="1"/>
  <c r="I289" i="1"/>
  <c r="H285" i="1"/>
  <c r="I285" i="1"/>
  <c r="H281" i="1"/>
  <c r="I281" i="1"/>
  <c r="H277" i="1"/>
  <c r="I277" i="1"/>
  <c r="H273" i="1"/>
  <c r="I273" i="1"/>
  <c r="H269" i="1"/>
  <c r="I269" i="1"/>
  <c r="H265" i="1"/>
  <c r="I265" i="1"/>
  <c r="H261" i="1"/>
  <c r="I261" i="1"/>
  <c r="H257" i="1"/>
  <c r="I257" i="1"/>
  <c r="H253" i="1"/>
  <c r="I253" i="1"/>
  <c r="H249" i="1"/>
  <c r="I249" i="1"/>
  <c r="H245" i="1"/>
  <c r="I245" i="1"/>
  <c r="H241" i="1"/>
  <c r="I241" i="1"/>
  <c r="H237" i="1"/>
  <c r="I237" i="1"/>
  <c r="H233" i="1"/>
  <c r="I233" i="1"/>
  <c r="H229" i="1"/>
  <c r="I229" i="1"/>
  <c r="H225" i="1"/>
  <c r="I225" i="1"/>
  <c r="H221" i="1"/>
  <c r="I221" i="1"/>
  <c r="H217" i="1"/>
  <c r="I217" i="1"/>
  <c r="H213" i="1"/>
  <c r="I213" i="1"/>
  <c r="H209" i="1"/>
  <c r="I209" i="1"/>
  <c r="H205" i="1"/>
  <c r="I205" i="1"/>
  <c r="H201" i="1"/>
  <c r="I201" i="1"/>
  <c r="H197" i="1"/>
  <c r="I197" i="1"/>
  <c r="H193" i="1"/>
  <c r="I193" i="1"/>
  <c r="H189" i="1"/>
  <c r="I189" i="1"/>
  <c r="H185" i="1"/>
  <c r="I185" i="1"/>
  <c r="H181" i="1"/>
  <c r="I181" i="1"/>
  <c r="H177" i="1"/>
  <c r="I177" i="1"/>
  <c r="H173" i="1"/>
  <c r="I173" i="1"/>
  <c r="H169" i="1"/>
  <c r="I169" i="1"/>
  <c r="H165" i="1"/>
  <c r="I165" i="1"/>
  <c r="H161" i="1"/>
  <c r="I161" i="1"/>
  <c r="H157" i="1"/>
  <c r="I157" i="1"/>
  <c r="H153" i="1"/>
  <c r="I153" i="1"/>
  <c r="H149" i="1"/>
  <c r="I149" i="1"/>
  <c r="H145" i="1"/>
  <c r="I145" i="1"/>
  <c r="H141" i="1"/>
  <c r="I141" i="1"/>
  <c r="H137" i="1"/>
  <c r="I137" i="1"/>
  <c r="H133" i="1"/>
  <c r="I133" i="1"/>
  <c r="H129" i="1"/>
  <c r="I129" i="1"/>
  <c r="H125" i="1"/>
  <c r="I125" i="1"/>
  <c r="H121" i="1"/>
  <c r="I121" i="1"/>
  <c r="H117" i="1"/>
  <c r="I117" i="1"/>
  <c r="H113" i="1"/>
  <c r="I113" i="1"/>
  <c r="H109" i="1"/>
  <c r="I109" i="1"/>
  <c r="H105" i="1"/>
  <c r="I105" i="1"/>
  <c r="H101" i="1"/>
  <c r="I101" i="1"/>
  <c r="H97" i="1"/>
  <c r="I97" i="1"/>
  <c r="H93" i="1"/>
  <c r="I93" i="1"/>
  <c r="H89" i="1"/>
  <c r="I89" i="1"/>
  <c r="H85" i="1"/>
  <c r="I85" i="1"/>
  <c r="H81" i="1"/>
  <c r="I81" i="1"/>
  <c r="H77" i="1"/>
  <c r="I77" i="1"/>
  <c r="H73" i="1"/>
  <c r="I73" i="1"/>
  <c r="H69" i="1"/>
  <c r="I69" i="1"/>
  <c r="H65" i="1"/>
  <c r="I65" i="1"/>
  <c r="H61" i="1"/>
  <c r="I61" i="1"/>
  <c r="H57" i="1"/>
  <c r="I57" i="1"/>
  <c r="H53" i="1"/>
  <c r="I53" i="1"/>
  <c r="H49" i="1"/>
  <c r="I49" i="1"/>
  <c r="H45" i="1"/>
  <c r="I45" i="1"/>
  <c r="H41" i="1"/>
  <c r="I41" i="1"/>
  <c r="H37" i="1"/>
  <c r="I37" i="1"/>
  <c r="H33" i="1"/>
  <c r="I33" i="1"/>
  <c r="H29" i="1"/>
  <c r="I29" i="1"/>
  <c r="H25" i="1"/>
  <c r="I25" i="1"/>
  <c r="H21" i="1"/>
  <c r="I21" i="1"/>
  <c r="H17" i="1"/>
  <c r="I17" i="1"/>
  <c r="H13" i="1"/>
  <c r="I13" i="1"/>
  <c r="H9" i="1"/>
  <c r="I9" i="1"/>
  <c r="H511" i="1"/>
  <c r="I511" i="1"/>
  <c r="H507" i="1"/>
  <c r="I507" i="1"/>
  <c r="H499" i="1"/>
  <c r="I499" i="1"/>
  <c r="H491" i="1"/>
  <c r="I491" i="1"/>
  <c r="H483" i="1"/>
  <c r="I483" i="1"/>
  <c r="H475" i="1"/>
  <c r="I475" i="1"/>
  <c r="H467" i="1"/>
  <c r="I467" i="1"/>
  <c r="H463" i="1"/>
  <c r="I463" i="1"/>
  <c r="H455" i="1"/>
  <c r="I455" i="1"/>
  <c r="H447" i="1"/>
  <c r="I447" i="1"/>
  <c r="H439" i="1"/>
  <c r="I439" i="1"/>
  <c r="H431" i="1"/>
  <c r="I431" i="1"/>
  <c r="H419" i="1"/>
  <c r="I419" i="1"/>
  <c r="H411" i="1"/>
  <c r="I411" i="1"/>
  <c r="H403" i="1"/>
  <c r="I403" i="1"/>
  <c r="H395" i="1"/>
  <c r="I395" i="1"/>
  <c r="H391" i="1"/>
  <c r="I391" i="1"/>
  <c r="H383" i="1"/>
  <c r="I383" i="1"/>
  <c r="H375" i="1"/>
  <c r="I375" i="1"/>
  <c r="H367" i="1"/>
  <c r="I367" i="1"/>
  <c r="H359" i="1"/>
  <c r="I359" i="1"/>
  <c r="H351" i="1"/>
  <c r="I351" i="1"/>
  <c r="H343" i="1"/>
  <c r="I343" i="1"/>
  <c r="H335" i="1"/>
  <c r="I335" i="1"/>
  <c r="H327" i="1"/>
  <c r="I327" i="1"/>
  <c r="H319" i="1"/>
  <c r="I319" i="1"/>
  <c r="H311" i="1"/>
  <c r="I311" i="1"/>
  <c r="H303" i="1"/>
  <c r="I303" i="1"/>
  <c r="H299" i="1"/>
  <c r="I299" i="1"/>
  <c r="H291" i="1"/>
  <c r="I291" i="1"/>
  <c r="H283" i="1"/>
  <c r="I283" i="1"/>
  <c r="H275" i="1"/>
  <c r="I275" i="1"/>
  <c r="H267" i="1"/>
  <c r="I267" i="1"/>
  <c r="H259" i="1"/>
  <c r="I259" i="1"/>
  <c r="H251" i="1"/>
  <c r="I251" i="1"/>
  <c r="H243" i="1"/>
  <c r="I243" i="1"/>
  <c r="H239" i="1"/>
  <c r="I239" i="1"/>
  <c r="H231" i="1"/>
  <c r="I231" i="1"/>
  <c r="H223" i="1"/>
  <c r="I223" i="1"/>
  <c r="H215" i="1"/>
  <c r="I215" i="1"/>
  <c r="H207" i="1"/>
  <c r="I207" i="1"/>
  <c r="H199" i="1"/>
  <c r="I199" i="1"/>
  <c r="H191" i="1"/>
  <c r="I191" i="1"/>
  <c r="H183" i="1"/>
  <c r="I183" i="1"/>
  <c r="H175" i="1"/>
  <c r="I175" i="1"/>
  <c r="H167" i="1"/>
  <c r="I167" i="1"/>
  <c r="H159" i="1"/>
  <c r="I159" i="1"/>
  <c r="H151" i="1"/>
  <c r="I151" i="1"/>
  <c r="H143" i="1"/>
  <c r="I143" i="1"/>
  <c r="H139" i="1"/>
  <c r="I139" i="1"/>
  <c r="H131" i="1"/>
  <c r="I131" i="1"/>
  <c r="H123" i="1"/>
  <c r="I123" i="1"/>
  <c r="H115" i="1"/>
  <c r="I115" i="1"/>
  <c r="H107" i="1"/>
  <c r="I107" i="1"/>
  <c r="H99" i="1"/>
  <c r="I99" i="1"/>
  <c r="H91" i="1"/>
  <c r="I91" i="1"/>
  <c r="H83" i="1"/>
  <c r="I83" i="1"/>
  <c r="H75" i="1"/>
  <c r="I75" i="1"/>
  <c r="H67" i="1"/>
  <c r="I67" i="1"/>
  <c r="H59" i="1"/>
  <c r="I59" i="1"/>
  <c r="H51" i="1"/>
  <c r="I51" i="1"/>
  <c r="H43" i="1"/>
  <c r="I43" i="1"/>
  <c r="H35" i="1"/>
  <c r="I35" i="1"/>
  <c r="H27" i="1"/>
  <c r="I27" i="1"/>
  <c r="H19" i="1"/>
  <c r="I19" i="1"/>
  <c r="H11" i="1"/>
  <c r="I11" i="1"/>
  <c r="H510" i="1"/>
  <c r="I510" i="1"/>
  <c r="H482" i="1"/>
  <c r="I482" i="1"/>
  <c r="H446" i="1"/>
  <c r="I446" i="1"/>
  <c r="H438" i="1"/>
  <c r="I438" i="1"/>
  <c r="H430" i="1"/>
  <c r="I430" i="1"/>
  <c r="H422" i="1"/>
  <c r="I422" i="1"/>
  <c r="H414" i="1"/>
  <c r="I414" i="1"/>
  <c r="H406" i="1"/>
  <c r="I406" i="1"/>
  <c r="H398" i="1"/>
  <c r="I398" i="1"/>
  <c r="H390" i="1"/>
  <c r="I390" i="1"/>
  <c r="H382" i="1"/>
  <c r="I382" i="1"/>
  <c r="H374" i="1"/>
  <c r="I374" i="1"/>
  <c r="H366" i="1"/>
  <c r="I366" i="1"/>
  <c r="H358" i="1"/>
  <c r="I358" i="1"/>
  <c r="H350" i="1"/>
  <c r="I350" i="1"/>
  <c r="H342" i="1"/>
  <c r="I342" i="1"/>
  <c r="H334" i="1"/>
  <c r="I334" i="1"/>
  <c r="H326" i="1"/>
  <c r="I326" i="1"/>
  <c r="H318" i="1"/>
  <c r="I318" i="1"/>
  <c r="H310" i="1"/>
  <c r="I310" i="1"/>
  <c r="H298" i="1"/>
  <c r="I298" i="1"/>
  <c r="H290" i="1"/>
  <c r="I290" i="1"/>
  <c r="H282" i="1"/>
  <c r="I282" i="1"/>
  <c r="H274" i="1"/>
  <c r="I274" i="1"/>
  <c r="H266" i="1"/>
  <c r="I266" i="1"/>
  <c r="H258" i="1"/>
  <c r="I258" i="1"/>
  <c r="H250" i="1"/>
  <c r="I250" i="1"/>
  <c r="H242" i="1"/>
  <c r="I242" i="1"/>
  <c r="H234" i="1"/>
  <c r="I234" i="1"/>
  <c r="H226" i="1"/>
  <c r="I226" i="1"/>
  <c r="H218" i="1"/>
  <c r="I218" i="1"/>
  <c r="H210" i="1"/>
  <c r="I210" i="1"/>
  <c r="H202" i="1"/>
  <c r="I202" i="1"/>
  <c r="H194" i="1"/>
  <c r="I194" i="1"/>
  <c r="H186" i="1"/>
  <c r="I186" i="1"/>
  <c r="H174" i="1"/>
  <c r="I174" i="1"/>
  <c r="H166" i="1"/>
  <c r="I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H110" i="1"/>
  <c r="I110" i="1"/>
  <c r="H102" i="1"/>
  <c r="I102" i="1"/>
  <c r="H94" i="1"/>
  <c r="I94" i="1"/>
  <c r="H86" i="1"/>
  <c r="I86" i="1"/>
  <c r="H78" i="1"/>
  <c r="I78" i="1"/>
  <c r="H70" i="1"/>
  <c r="I70" i="1"/>
  <c r="H62" i="1"/>
  <c r="I62" i="1"/>
  <c r="H54" i="1"/>
  <c r="I54" i="1"/>
  <c r="H42" i="1"/>
  <c r="I42" i="1"/>
  <c r="H34" i="1"/>
  <c r="I34" i="1"/>
  <c r="H26" i="1"/>
  <c r="I26" i="1"/>
  <c r="H18" i="1"/>
  <c r="I18" i="1"/>
  <c r="H10" i="1"/>
  <c r="I10" i="1"/>
  <c r="H4" i="1"/>
  <c r="I4" i="1"/>
  <c r="H512" i="1"/>
  <c r="I512" i="1"/>
  <c r="H508" i="1"/>
  <c r="I508" i="1"/>
  <c r="H504" i="1"/>
  <c r="I504" i="1"/>
  <c r="H500" i="1"/>
  <c r="I500" i="1"/>
  <c r="H496" i="1"/>
  <c r="I496" i="1"/>
  <c r="H492" i="1"/>
  <c r="I492" i="1"/>
  <c r="H488" i="1"/>
  <c r="I488" i="1"/>
  <c r="H484" i="1"/>
  <c r="I484" i="1"/>
  <c r="H480" i="1"/>
  <c r="I480" i="1"/>
  <c r="H476" i="1"/>
  <c r="I476" i="1"/>
  <c r="H472" i="1"/>
  <c r="I472" i="1"/>
  <c r="H468" i="1"/>
  <c r="I468" i="1"/>
  <c r="H464" i="1"/>
  <c r="I464" i="1"/>
  <c r="H460" i="1"/>
  <c r="I460" i="1"/>
  <c r="H456" i="1"/>
  <c r="I456" i="1"/>
  <c r="H452" i="1"/>
  <c r="I452" i="1"/>
  <c r="H448" i="1"/>
  <c r="I448" i="1"/>
  <c r="H444" i="1"/>
  <c r="I444" i="1"/>
  <c r="H440" i="1"/>
  <c r="I440" i="1"/>
  <c r="H436" i="1"/>
  <c r="I436" i="1"/>
  <c r="H432" i="1"/>
  <c r="I432" i="1"/>
  <c r="H428" i="1"/>
  <c r="I428" i="1"/>
  <c r="H424" i="1"/>
  <c r="I424" i="1"/>
  <c r="H420" i="1"/>
  <c r="I420" i="1"/>
  <c r="H416" i="1"/>
  <c r="I416" i="1"/>
  <c r="H412" i="1"/>
  <c r="I412" i="1"/>
  <c r="H408" i="1"/>
  <c r="I408" i="1"/>
  <c r="H404" i="1"/>
  <c r="I404" i="1"/>
  <c r="H400" i="1"/>
  <c r="I400" i="1"/>
  <c r="H396" i="1"/>
  <c r="I396" i="1"/>
  <c r="H392" i="1"/>
  <c r="I392" i="1"/>
  <c r="H388" i="1"/>
  <c r="I388" i="1"/>
  <c r="H384" i="1"/>
  <c r="I384" i="1"/>
  <c r="H380" i="1"/>
  <c r="I380" i="1"/>
  <c r="H376" i="1"/>
  <c r="I376" i="1"/>
  <c r="H372" i="1"/>
  <c r="I372" i="1"/>
  <c r="H368" i="1"/>
  <c r="I368" i="1"/>
  <c r="H364" i="1"/>
  <c r="I364" i="1"/>
  <c r="H360" i="1"/>
  <c r="I360" i="1"/>
  <c r="H356" i="1"/>
  <c r="I356" i="1"/>
  <c r="H352" i="1"/>
  <c r="I352" i="1"/>
  <c r="H348" i="1"/>
  <c r="I348" i="1"/>
  <c r="H344" i="1"/>
  <c r="I344" i="1"/>
  <c r="H340" i="1"/>
  <c r="I340" i="1"/>
  <c r="H336" i="1"/>
  <c r="I336" i="1"/>
  <c r="H332" i="1"/>
  <c r="I332" i="1"/>
  <c r="H328" i="1"/>
  <c r="I328" i="1"/>
  <c r="H324" i="1"/>
  <c r="I324" i="1"/>
  <c r="H320" i="1"/>
  <c r="I320" i="1"/>
  <c r="H316" i="1"/>
  <c r="I316" i="1"/>
  <c r="H312" i="1"/>
  <c r="I312" i="1"/>
  <c r="H308" i="1"/>
  <c r="I308" i="1"/>
  <c r="H304" i="1"/>
  <c r="I304" i="1"/>
  <c r="H300" i="1"/>
  <c r="I300" i="1"/>
  <c r="H296" i="1"/>
  <c r="I296" i="1"/>
  <c r="H292" i="1"/>
  <c r="I292" i="1"/>
  <c r="H288" i="1"/>
  <c r="I288" i="1"/>
  <c r="H284" i="1"/>
  <c r="I284" i="1"/>
  <c r="H280" i="1"/>
  <c r="I280" i="1"/>
  <c r="H276" i="1"/>
  <c r="I276" i="1"/>
  <c r="H272" i="1"/>
  <c r="I272" i="1"/>
  <c r="H268" i="1"/>
  <c r="I268" i="1"/>
  <c r="H264" i="1"/>
  <c r="I264" i="1"/>
  <c r="H260" i="1"/>
  <c r="I260" i="1"/>
  <c r="H256" i="1"/>
  <c r="I256" i="1"/>
  <c r="H252" i="1"/>
  <c r="I252" i="1"/>
  <c r="H248" i="1"/>
  <c r="I248" i="1"/>
  <c r="H244" i="1"/>
  <c r="I244" i="1"/>
  <c r="H240" i="1"/>
  <c r="I240" i="1"/>
  <c r="H236" i="1"/>
  <c r="I236" i="1"/>
  <c r="H232" i="1"/>
  <c r="I232" i="1"/>
  <c r="H228" i="1"/>
  <c r="I228" i="1"/>
  <c r="H224" i="1"/>
  <c r="I224" i="1"/>
  <c r="H220" i="1"/>
  <c r="I220" i="1"/>
  <c r="H216" i="1"/>
  <c r="I216" i="1"/>
  <c r="H212" i="1"/>
  <c r="I212" i="1"/>
  <c r="H208" i="1"/>
  <c r="I208" i="1"/>
  <c r="H204" i="1"/>
  <c r="I204" i="1"/>
  <c r="H200" i="1"/>
  <c r="I200" i="1"/>
  <c r="H196" i="1"/>
  <c r="I196" i="1"/>
  <c r="H192" i="1"/>
  <c r="I192" i="1"/>
  <c r="H188" i="1"/>
  <c r="I188" i="1"/>
  <c r="H184" i="1"/>
  <c r="I184" i="1"/>
  <c r="H180" i="1"/>
  <c r="I180" i="1"/>
  <c r="H176" i="1"/>
  <c r="I176" i="1"/>
  <c r="H172" i="1"/>
  <c r="I172" i="1"/>
  <c r="H168" i="1"/>
  <c r="I168" i="1"/>
  <c r="H164" i="1"/>
  <c r="I164" i="1"/>
  <c r="H160" i="1"/>
  <c r="I160" i="1"/>
  <c r="H156" i="1"/>
  <c r="I156" i="1"/>
  <c r="H152" i="1"/>
  <c r="I152" i="1"/>
  <c r="H148" i="1"/>
  <c r="I148" i="1"/>
  <c r="H144" i="1"/>
  <c r="I144" i="1"/>
  <c r="H140" i="1"/>
  <c r="I140" i="1"/>
  <c r="H136" i="1"/>
  <c r="I136" i="1"/>
  <c r="H132" i="1"/>
  <c r="I132" i="1"/>
  <c r="H128" i="1"/>
  <c r="I128" i="1"/>
  <c r="H124" i="1"/>
  <c r="I124" i="1"/>
  <c r="H120" i="1"/>
  <c r="I120" i="1"/>
  <c r="H116" i="1"/>
  <c r="I116" i="1"/>
  <c r="H112" i="1"/>
  <c r="I112" i="1"/>
  <c r="H108" i="1"/>
  <c r="I108" i="1"/>
  <c r="H104" i="1"/>
  <c r="I104" i="1"/>
  <c r="H100" i="1"/>
  <c r="I100" i="1"/>
  <c r="H96" i="1"/>
  <c r="I96" i="1"/>
  <c r="H92" i="1"/>
  <c r="I92" i="1"/>
  <c r="H88" i="1"/>
  <c r="I88" i="1"/>
  <c r="H84" i="1"/>
  <c r="I84" i="1"/>
  <c r="H80" i="1"/>
  <c r="I80" i="1"/>
  <c r="H76" i="1"/>
  <c r="I76" i="1"/>
  <c r="H72" i="1"/>
  <c r="I72" i="1"/>
  <c r="H68" i="1"/>
  <c r="I68" i="1"/>
  <c r="H64" i="1"/>
  <c r="I64" i="1"/>
  <c r="H60" i="1"/>
  <c r="I60" i="1"/>
  <c r="H56" i="1"/>
  <c r="I56" i="1"/>
  <c r="H52" i="1"/>
  <c r="I52" i="1"/>
  <c r="H48" i="1"/>
  <c r="I48" i="1"/>
  <c r="H44" i="1"/>
  <c r="I44" i="1"/>
  <c r="H40" i="1"/>
  <c r="I40" i="1"/>
  <c r="H36" i="1"/>
  <c r="I36" i="1"/>
  <c r="H32" i="1"/>
  <c r="I32" i="1"/>
  <c r="H28" i="1"/>
  <c r="I28" i="1"/>
  <c r="H24" i="1"/>
  <c r="I24" i="1"/>
  <c r="H20" i="1"/>
  <c r="I20" i="1"/>
  <c r="H16" i="1"/>
  <c r="I16" i="1"/>
  <c r="H12" i="1"/>
  <c r="I12" i="1"/>
  <c r="H8" i="1"/>
  <c r="I8" i="1"/>
  <c r="E512" i="1"/>
  <c r="F512" i="1"/>
  <c r="E500" i="1"/>
  <c r="F500" i="1"/>
  <c r="E492" i="1"/>
  <c r="F492" i="1"/>
  <c r="E484" i="1"/>
  <c r="F484" i="1"/>
  <c r="E476" i="1"/>
  <c r="F476" i="1"/>
  <c r="E464" i="1"/>
  <c r="F464" i="1"/>
  <c r="E456" i="1"/>
  <c r="F456" i="1"/>
  <c r="E444" i="1"/>
  <c r="F444" i="1"/>
  <c r="E432" i="1"/>
  <c r="F432" i="1"/>
  <c r="E420" i="1"/>
  <c r="F420" i="1"/>
  <c r="E400" i="1"/>
  <c r="F400" i="1"/>
  <c r="E384" i="1"/>
  <c r="F384" i="1"/>
  <c r="E364" i="1"/>
  <c r="F364" i="1"/>
  <c r="E344" i="1"/>
  <c r="F344" i="1"/>
  <c r="E324" i="1"/>
  <c r="F324" i="1"/>
  <c r="E312" i="1"/>
  <c r="F312" i="1"/>
  <c r="E292" i="1"/>
  <c r="F292" i="1"/>
  <c r="E280" i="1"/>
  <c r="F280" i="1"/>
  <c r="E260" i="1"/>
  <c r="F260" i="1"/>
  <c r="E244" i="1"/>
  <c r="F244" i="1"/>
  <c r="E228" i="1"/>
  <c r="F228" i="1"/>
  <c r="E216" i="1"/>
  <c r="F216" i="1"/>
  <c r="E200" i="1"/>
  <c r="F200" i="1"/>
  <c r="E192" i="1"/>
  <c r="F192" i="1"/>
  <c r="E176" i="1"/>
  <c r="F176" i="1"/>
  <c r="E160" i="1"/>
  <c r="F160" i="1"/>
  <c r="E144" i="1"/>
  <c r="F144" i="1"/>
  <c r="E124" i="1"/>
  <c r="F124" i="1"/>
  <c r="E104" i="1"/>
  <c r="F104" i="1"/>
  <c r="E88" i="1"/>
  <c r="F88" i="1"/>
  <c r="E72" i="1"/>
  <c r="F72" i="1"/>
  <c r="E60" i="1"/>
  <c r="F60" i="1"/>
  <c r="E44" i="1"/>
  <c r="F44" i="1"/>
  <c r="E28" i="1"/>
  <c r="F28" i="1"/>
  <c r="E12" i="1"/>
  <c r="F12" i="1"/>
  <c r="E5" i="1"/>
  <c r="F5" i="1"/>
  <c r="E511" i="1"/>
  <c r="F511" i="1"/>
  <c r="E507" i="1"/>
  <c r="F507" i="1"/>
  <c r="E503" i="1"/>
  <c r="F503" i="1"/>
  <c r="E499" i="1"/>
  <c r="F499" i="1"/>
  <c r="E495" i="1"/>
  <c r="F495" i="1"/>
  <c r="E491" i="1"/>
  <c r="F491" i="1"/>
  <c r="E487" i="1"/>
  <c r="F487" i="1"/>
  <c r="E483" i="1"/>
  <c r="F483" i="1"/>
  <c r="E479" i="1"/>
  <c r="F479" i="1"/>
  <c r="E475" i="1"/>
  <c r="F475" i="1"/>
  <c r="E471" i="1"/>
  <c r="F471" i="1"/>
  <c r="E467" i="1"/>
  <c r="F467" i="1"/>
  <c r="E463" i="1"/>
  <c r="F463" i="1"/>
  <c r="E459" i="1"/>
  <c r="F459" i="1"/>
  <c r="E455" i="1"/>
  <c r="F455" i="1"/>
  <c r="E451" i="1"/>
  <c r="F451" i="1"/>
  <c r="E447" i="1"/>
  <c r="F447" i="1"/>
  <c r="E443" i="1"/>
  <c r="F443" i="1"/>
  <c r="E439" i="1"/>
  <c r="F439" i="1"/>
  <c r="E435" i="1"/>
  <c r="F435" i="1"/>
  <c r="E431" i="1"/>
  <c r="F431" i="1"/>
  <c r="E427" i="1"/>
  <c r="F427" i="1"/>
  <c r="E423" i="1"/>
  <c r="F423" i="1"/>
  <c r="E419" i="1"/>
  <c r="F419" i="1"/>
  <c r="E415" i="1"/>
  <c r="F415" i="1"/>
  <c r="E411" i="1"/>
  <c r="F411" i="1"/>
  <c r="E407" i="1"/>
  <c r="F407" i="1"/>
  <c r="E403" i="1"/>
  <c r="F403" i="1"/>
  <c r="E399" i="1"/>
  <c r="F399" i="1"/>
  <c r="E395" i="1"/>
  <c r="F395" i="1"/>
  <c r="E391" i="1"/>
  <c r="F391" i="1"/>
  <c r="E387" i="1"/>
  <c r="F387" i="1"/>
  <c r="E383" i="1"/>
  <c r="F383" i="1"/>
  <c r="E379" i="1"/>
  <c r="F379" i="1"/>
  <c r="E375" i="1"/>
  <c r="F375" i="1"/>
  <c r="E371" i="1"/>
  <c r="F371" i="1"/>
  <c r="E367" i="1"/>
  <c r="F367" i="1"/>
  <c r="E363" i="1"/>
  <c r="F363" i="1"/>
  <c r="E359" i="1"/>
  <c r="F359" i="1"/>
  <c r="E355" i="1"/>
  <c r="F355" i="1"/>
  <c r="E351" i="1"/>
  <c r="F351" i="1"/>
  <c r="E347" i="1"/>
  <c r="F347" i="1"/>
  <c r="E343" i="1"/>
  <c r="F343" i="1"/>
  <c r="E339" i="1"/>
  <c r="F339" i="1"/>
  <c r="E335" i="1"/>
  <c r="F335" i="1"/>
  <c r="E331" i="1"/>
  <c r="F331" i="1"/>
  <c r="E327" i="1"/>
  <c r="F327" i="1"/>
  <c r="E323" i="1"/>
  <c r="F323" i="1"/>
  <c r="E319" i="1"/>
  <c r="F319" i="1"/>
  <c r="E315" i="1"/>
  <c r="F315" i="1"/>
  <c r="E311" i="1"/>
  <c r="F311" i="1"/>
  <c r="E307" i="1"/>
  <c r="F307" i="1"/>
  <c r="E303" i="1"/>
  <c r="F303" i="1"/>
  <c r="E299" i="1"/>
  <c r="F299" i="1"/>
  <c r="E295" i="1"/>
  <c r="F295" i="1"/>
  <c r="E291" i="1"/>
  <c r="F291" i="1"/>
  <c r="E287" i="1"/>
  <c r="F287" i="1"/>
  <c r="E283" i="1"/>
  <c r="F283" i="1"/>
  <c r="E279" i="1"/>
  <c r="F279" i="1"/>
  <c r="E275" i="1"/>
  <c r="F275" i="1"/>
  <c r="E271" i="1"/>
  <c r="F271" i="1"/>
  <c r="E267" i="1"/>
  <c r="F267" i="1"/>
  <c r="E263" i="1"/>
  <c r="F263" i="1"/>
  <c r="E259" i="1"/>
  <c r="F259" i="1"/>
  <c r="E255" i="1"/>
  <c r="F255" i="1"/>
  <c r="E251" i="1"/>
  <c r="F251" i="1"/>
  <c r="E247" i="1"/>
  <c r="F247" i="1"/>
  <c r="E243" i="1"/>
  <c r="F243" i="1"/>
  <c r="E239" i="1"/>
  <c r="F239" i="1"/>
  <c r="E235" i="1"/>
  <c r="F235" i="1"/>
  <c r="E231" i="1"/>
  <c r="F231" i="1"/>
  <c r="E227" i="1"/>
  <c r="F227" i="1"/>
  <c r="E223" i="1"/>
  <c r="F223" i="1"/>
  <c r="E219" i="1"/>
  <c r="F219" i="1"/>
  <c r="E215" i="1"/>
  <c r="F215" i="1"/>
  <c r="E211" i="1"/>
  <c r="F211" i="1"/>
  <c r="E207" i="1"/>
  <c r="F207" i="1"/>
  <c r="E203" i="1"/>
  <c r="F203" i="1"/>
  <c r="E199" i="1"/>
  <c r="F199" i="1"/>
  <c r="E195" i="1"/>
  <c r="F195" i="1"/>
  <c r="E191" i="1"/>
  <c r="F191" i="1"/>
  <c r="E187" i="1"/>
  <c r="F187" i="1"/>
  <c r="E183" i="1"/>
  <c r="F183" i="1"/>
  <c r="E179" i="1"/>
  <c r="F179" i="1"/>
  <c r="E175" i="1"/>
  <c r="F175" i="1"/>
  <c r="E171" i="1"/>
  <c r="F171" i="1"/>
  <c r="E167" i="1"/>
  <c r="F167" i="1"/>
  <c r="E163" i="1"/>
  <c r="F163" i="1"/>
  <c r="E159" i="1"/>
  <c r="F159" i="1"/>
  <c r="E155" i="1"/>
  <c r="F155" i="1"/>
  <c r="E151" i="1"/>
  <c r="F151" i="1"/>
  <c r="E147" i="1"/>
  <c r="F147" i="1"/>
  <c r="E143" i="1"/>
  <c r="F143" i="1"/>
  <c r="E139" i="1"/>
  <c r="F139" i="1"/>
  <c r="E135" i="1"/>
  <c r="F135" i="1"/>
  <c r="E131" i="1"/>
  <c r="F131" i="1"/>
  <c r="E127" i="1"/>
  <c r="F127" i="1"/>
  <c r="E123" i="1"/>
  <c r="F123" i="1"/>
  <c r="E119" i="1"/>
  <c r="F119" i="1"/>
  <c r="E115" i="1"/>
  <c r="F115" i="1"/>
  <c r="E111" i="1"/>
  <c r="F111" i="1"/>
  <c r="E107" i="1"/>
  <c r="F107" i="1"/>
  <c r="E103" i="1"/>
  <c r="F103" i="1"/>
  <c r="E99" i="1"/>
  <c r="F99" i="1"/>
  <c r="E95" i="1"/>
  <c r="F95" i="1"/>
  <c r="E91" i="1"/>
  <c r="F91" i="1"/>
  <c r="E87" i="1"/>
  <c r="F87" i="1"/>
  <c r="E83" i="1"/>
  <c r="F83" i="1"/>
  <c r="E79" i="1"/>
  <c r="F79" i="1"/>
  <c r="E75" i="1"/>
  <c r="F75" i="1"/>
  <c r="E71" i="1"/>
  <c r="F71" i="1"/>
  <c r="E67" i="1"/>
  <c r="F67" i="1"/>
  <c r="E63" i="1"/>
  <c r="F63" i="1"/>
  <c r="E59" i="1"/>
  <c r="F59" i="1"/>
  <c r="E55" i="1"/>
  <c r="F55" i="1"/>
  <c r="E51" i="1"/>
  <c r="F51" i="1"/>
  <c r="E47" i="1"/>
  <c r="F47" i="1"/>
  <c r="E43" i="1"/>
  <c r="F43" i="1"/>
  <c r="E39" i="1"/>
  <c r="F39" i="1"/>
  <c r="E35" i="1"/>
  <c r="F35" i="1"/>
  <c r="E31" i="1"/>
  <c r="F31" i="1"/>
  <c r="E27" i="1"/>
  <c r="F27" i="1"/>
  <c r="E23" i="1"/>
  <c r="F23" i="1"/>
  <c r="E19" i="1"/>
  <c r="F19" i="1"/>
  <c r="E15" i="1"/>
  <c r="F15" i="1"/>
  <c r="E11" i="1"/>
  <c r="F11" i="1"/>
  <c r="E7" i="1"/>
  <c r="F7" i="1"/>
  <c r="E4" i="1"/>
  <c r="F4" i="1"/>
  <c r="E508" i="1"/>
  <c r="F508" i="1"/>
  <c r="E504" i="1"/>
  <c r="F504" i="1"/>
  <c r="E496" i="1"/>
  <c r="F496" i="1"/>
  <c r="E488" i="1"/>
  <c r="F488" i="1"/>
  <c r="E480" i="1"/>
  <c r="F480" i="1"/>
  <c r="E472" i="1"/>
  <c r="F472" i="1"/>
  <c r="E468" i="1"/>
  <c r="F468" i="1"/>
  <c r="E460" i="1"/>
  <c r="F460" i="1"/>
  <c r="E452" i="1"/>
  <c r="F452" i="1"/>
  <c r="E448" i="1"/>
  <c r="F448" i="1"/>
  <c r="E440" i="1"/>
  <c r="F440" i="1"/>
  <c r="E436" i="1"/>
  <c r="F436" i="1"/>
  <c r="E428" i="1"/>
  <c r="F428" i="1"/>
  <c r="E424" i="1"/>
  <c r="F424" i="1"/>
  <c r="E412" i="1"/>
  <c r="F412" i="1"/>
  <c r="E404" i="1"/>
  <c r="F404" i="1"/>
  <c r="E392" i="1"/>
  <c r="F392" i="1"/>
  <c r="E380" i="1"/>
  <c r="F380" i="1"/>
  <c r="E372" i="1"/>
  <c r="F372" i="1"/>
  <c r="E360" i="1"/>
  <c r="F360" i="1"/>
  <c r="E352" i="1"/>
  <c r="F352" i="1"/>
  <c r="E340" i="1"/>
  <c r="F340" i="1"/>
  <c r="E328" i="1"/>
  <c r="F328" i="1"/>
  <c r="E316" i="1"/>
  <c r="F316" i="1"/>
  <c r="E304" i="1"/>
  <c r="F304" i="1"/>
  <c r="E296" i="1"/>
  <c r="F296" i="1"/>
  <c r="E284" i="1"/>
  <c r="F284" i="1"/>
  <c r="E272" i="1"/>
  <c r="F272" i="1"/>
  <c r="E264" i="1"/>
  <c r="F264" i="1"/>
  <c r="E252" i="1"/>
  <c r="F252" i="1"/>
  <c r="E240" i="1"/>
  <c r="F240" i="1"/>
  <c r="E232" i="1"/>
  <c r="F232" i="1"/>
  <c r="E220" i="1"/>
  <c r="F220" i="1"/>
  <c r="E208" i="1"/>
  <c r="F208" i="1"/>
  <c r="E168" i="1"/>
  <c r="F168" i="1"/>
  <c r="E156" i="1"/>
  <c r="F156" i="1"/>
  <c r="E148" i="1"/>
  <c r="F148" i="1"/>
  <c r="E136" i="1"/>
  <c r="F136" i="1"/>
  <c r="E128" i="1"/>
  <c r="F128" i="1"/>
  <c r="E116" i="1"/>
  <c r="F116" i="1"/>
  <c r="E108" i="1"/>
  <c r="F108" i="1"/>
  <c r="E96" i="1"/>
  <c r="F96" i="1"/>
  <c r="E84" i="1"/>
  <c r="F84" i="1"/>
  <c r="E76" i="1"/>
  <c r="F76" i="1"/>
  <c r="E64" i="1"/>
  <c r="F64" i="1"/>
  <c r="E52" i="1"/>
  <c r="F52" i="1"/>
  <c r="E40" i="1"/>
  <c r="F40" i="1"/>
  <c r="E32" i="1"/>
  <c r="F32" i="1"/>
  <c r="E20" i="1"/>
  <c r="F20" i="1"/>
  <c r="E514" i="1"/>
  <c r="F514" i="1"/>
  <c r="E510" i="1"/>
  <c r="F510" i="1"/>
  <c r="E506" i="1"/>
  <c r="F506" i="1"/>
  <c r="E502" i="1"/>
  <c r="F502" i="1"/>
  <c r="E498" i="1"/>
  <c r="F498" i="1"/>
  <c r="E494" i="1"/>
  <c r="F494" i="1"/>
  <c r="E490" i="1"/>
  <c r="F490" i="1"/>
  <c r="E486" i="1"/>
  <c r="F486" i="1"/>
  <c r="E482" i="1"/>
  <c r="F482" i="1"/>
  <c r="E478" i="1"/>
  <c r="F478" i="1"/>
  <c r="E474" i="1"/>
  <c r="F474" i="1"/>
  <c r="E470" i="1"/>
  <c r="F470" i="1"/>
  <c r="E466" i="1"/>
  <c r="F466" i="1"/>
  <c r="E462" i="1"/>
  <c r="F462" i="1"/>
  <c r="E458" i="1"/>
  <c r="F458" i="1"/>
  <c r="E454" i="1"/>
  <c r="F454" i="1"/>
  <c r="E450" i="1"/>
  <c r="F450" i="1"/>
  <c r="E446" i="1"/>
  <c r="F446" i="1"/>
  <c r="E442" i="1"/>
  <c r="F442" i="1"/>
  <c r="E438" i="1"/>
  <c r="F438" i="1"/>
  <c r="E434" i="1"/>
  <c r="F434" i="1"/>
  <c r="E430" i="1"/>
  <c r="F430" i="1"/>
  <c r="E426" i="1"/>
  <c r="F426" i="1"/>
  <c r="E422" i="1"/>
  <c r="F422" i="1"/>
  <c r="E418" i="1"/>
  <c r="F418" i="1"/>
  <c r="E414" i="1"/>
  <c r="F414" i="1"/>
  <c r="E410" i="1"/>
  <c r="F410" i="1"/>
  <c r="E406" i="1"/>
  <c r="F406" i="1"/>
  <c r="E402" i="1"/>
  <c r="F402" i="1"/>
  <c r="E398" i="1"/>
  <c r="F398" i="1"/>
  <c r="E394" i="1"/>
  <c r="F394" i="1"/>
  <c r="E390" i="1"/>
  <c r="F390" i="1"/>
  <c r="E386" i="1"/>
  <c r="F386" i="1"/>
  <c r="E382" i="1"/>
  <c r="F382" i="1"/>
  <c r="E378" i="1"/>
  <c r="F378" i="1"/>
  <c r="E374" i="1"/>
  <c r="F374" i="1"/>
  <c r="E370" i="1"/>
  <c r="F370" i="1"/>
  <c r="E366" i="1"/>
  <c r="F366" i="1"/>
  <c r="E362" i="1"/>
  <c r="F362" i="1"/>
  <c r="E358" i="1"/>
  <c r="F358" i="1"/>
  <c r="E354" i="1"/>
  <c r="F354" i="1"/>
  <c r="E350" i="1"/>
  <c r="F350" i="1"/>
  <c r="E346" i="1"/>
  <c r="F346" i="1"/>
  <c r="E342" i="1"/>
  <c r="F342" i="1"/>
  <c r="E338" i="1"/>
  <c r="F338" i="1"/>
  <c r="E334" i="1"/>
  <c r="F334" i="1"/>
  <c r="E330" i="1"/>
  <c r="F330" i="1"/>
  <c r="E326" i="1"/>
  <c r="F326" i="1"/>
  <c r="E322" i="1"/>
  <c r="F322" i="1"/>
  <c r="E318" i="1"/>
  <c r="F318" i="1"/>
  <c r="E314" i="1"/>
  <c r="F314" i="1"/>
  <c r="E310" i="1"/>
  <c r="F310" i="1"/>
  <c r="E306" i="1"/>
  <c r="F306" i="1"/>
  <c r="E302" i="1"/>
  <c r="F302" i="1"/>
  <c r="E298" i="1"/>
  <c r="F298" i="1"/>
  <c r="E294" i="1"/>
  <c r="F294" i="1"/>
  <c r="E290" i="1"/>
  <c r="F290" i="1"/>
  <c r="E286" i="1"/>
  <c r="F286" i="1"/>
  <c r="E282" i="1"/>
  <c r="F282" i="1"/>
  <c r="E278" i="1"/>
  <c r="F278" i="1"/>
  <c r="E274" i="1"/>
  <c r="F274" i="1"/>
  <c r="E270" i="1"/>
  <c r="F270" i="1"/>
  <c r="E266" i="1"/>
  <c r="F266" i="1"/>
  <c r="E262" i="1"/>
  <c r="F262" i="1"/>
  <c r="E258" i="1"/>
  <c r="F258" i="1"/>
  <c r="E254" i="1"/>
  <c r="F254" i="1"/>
  <c r="E250" i="1"/>
  <c r="F250" i="1"/>
  <c r="E246" i="1"/>
  <c r="F246" i="1"/>
  <c r="E242" i="1"/>
  <c r="F242" i="1"/>
  <c r="E238" i="1"/>
  <c r="F238" i="1"/>
  <c r="E234" i="1"/>
  <c r="F234" i="1"/>
  <c r="E230" i="1"/>
  <c r="F230" i="1"/>
  <c r="E226" i="1"/>
  <c r="F226" i="1"/>
  <c r="E222" i="1"/>
  <c r="F222" i="1"/>
  <c r="E218" i="1"/>
  <c r="F218" i="1"/>
  <c r="E214" i="1"/>
  <c r="F214" i="1"/>
  <c r="E210" i="1"/>
  <c r="F210" i="1"/>
  <c r="E206" i="1"/>
  <c r="F206" i="1"/>
  <c r="E202" i="1"/>
  <c r="F202" i="1"/>
  <c r="E198" i="1"/>
  <c r="F198" i="1"/>
  <c r="E194" i="1"/>
  <c r="F194" i="1"/>
  <c r="E190" i="1"/>
  <c r="F190" i="1"/>
  <c r="E186" i="1"/>
  <c r="F186" i="1"/>
  <c r="E182" i="1"/>
  <c r="F182" i="1"/>
  <c r="E178" i="1"/>
  <c r="F178" i="1"/>
  <c r="E174" i="1"/>
  <c r="F174" i="1"/>
  <c r="E170" i="1"/>
  <c r="F170" i="1"/>
  <c r="E166" i="1"/>
  <c r="F166" i="1"/>
  <c r="E162" i="1"/>
  <c r="F162" i="1"/>
  <c r="E158" i="1"/>
  <c r="F158" i="1"/>
  <c r="E154" i="1"/>
  <c r="F154" i="1"/>
  <c r="E150" i="1"/>
  <c r="F150" i="1"/>
  <c r="E146" i="1"/>
  <c r="F146" i="1"/>
  <c r="E142" i="1"/>
  <c r="F142" i="1"/>
  <c r="E138" i="1"/>
  <c r="F138" i="1"/>
  <c r="E134" i="1"/>
  <c r="F134" i="1"/>
  <c r="E130" i="1"/>
  <c r="F130" i="1"/>
  <c r="E126" i="1"/>
  <c r="F126" i="1"/>
  <c r="E122" i="1"/>
  <c r="F122" i="1"/>
  <c r="E118" i="1"/>
  <c r="F118" i="1"/>
  <c r="E114" i="1"/>
  <c r="F114" i="1"/>
  <c r="E110" i="1"/>
  <c r="F110" i="1"/>
  <c r="E106" i="1"/>
  <c r="F106" i="1"/>
  <c r="E102" i="1"/>
  <c r="F102" i="1"/>
  <c r="E98" i="1"/>
  <c r="F98" i="1"/>
  <c r="E94" i="1"/>
  <c r="F94" i="1"/>
  <c r="E90" i="1"/>
  <c r="F90" i="1"/>
  <c r="E86" i="1"/>
  <c r="F86" i="1"/>
  <c r="E82" i="1"/>
  <c r="F82" i="1"/>
  <c r="E78" i="1"/>
  <c r="F78" i="1"/>
  <c r="E74" i="1"/>
  <c r="F74" i="1"/>
  <c r="E70" i="1"/>
  <c r="F70" i="1"/>
  <c r="E66" i="1"/>
  <c r="F66" i="1"/>
  <c r="E62" i="1"/>
  <c r="F62" i="1"/>
  <c r="E58" i="1"/>
  <c r="F58" i="1"/>
  <c r="E54" i="1"/>
  <c r="F54" i="1"/>
  <c r="E50" i="1"/>
  <c r="F50" i="1"/>
  <c r="E46" i="1"/>
  <c r="F46" i="1"/>
  <c r="E42" i="1"/>
  <c r="F42" i="1"/>
  <c r="E38" i="1"/>
  <c r="F38" i="1"/>
  <c r="E34" i="1"/>
  <c r="F34" i="1"/>
  <c r="E30" i="1"/>
  <c r="F30" i="1"/>
  <c r="E26" i="1"/>
  <c r="F26" i="1"/>
  <c r="E22" i="1"/>
  <c r="F22" i="1"/>
  <c r="E18" i="1"/>
  <c r="F18" i="1"/>
  <c r="E14" i="1"/>
  <c r="F14" i="1"/>
  <c r="E10" i="1"/>
  <c r="F10" i="1"/>
  <c r="E6" i="1"/>
  <c r="F6" i="1"/>
  <c r="E416" i="1"/>
  <c r="F416" i="1"/>
  <c r="E408" i="1"/>
  <c r="F408" i="1"/>
  <c r="E396" i="1"/>
  <c r="F396" i="1"/>
  <c r="E388" i="1"/>
  <c r="F388" i="1"/>
  <c r="E376" i="1"/>
  <c r="F376" i="1"/>
  <c r="E368" i="1"/>
  <c r="F368" i="1"/>
  <c r="E356" i="1"/>
  <c r="F356" i="1"/>
  <c r="E348" i="1"/>
  <c r="F348" i="1"/>
  <c r="E336" i="1"/>
  <c r="F336" i="1"/>
  <c r="E332" i="1"/>
  <c r="F332" i="1"/>
  <c r="E320" i="1"/>
  <c r="F320" i="1"/>
  <c r="E308" i="1"/>
  <c r="F308" i="1"/>
  <c r="E300" i="1"/>
  <c r="F300" i="1"/>
  <c r="E288" i="1"/>
  <c r="F288" i="1"/>
  <c r="E276" i="1"/>
  <c r="F276" i="1"/>
  <c r="E268" i="1"/>
  <c r="F268" i="1"/>
  <c r="E256" i="1"/>
  <c r="F256" i="1"/>
  <c r="E248" i="1"/>
  <c r="F248" i="1"/>
  <c r="E236" i="1"/>
  <c r="F236" i="1"/>
  <c r="E224" i="1"/>
  <c r="F224" i="1"/>
  <c r="E212" i="1"/>
  <c r="F212" i="1"/>
  <c r="E204" i="1"/>
  <c r="F204" i="1"/>
  <c r="E196" i="1"/>
  <c r="F196" i="1"/>
  <c r="E188" i="1"/>
  <c r="F188" i="1"/>
  <c r="E184" i="1"/>
  <c r="F184" i="1"/>
  <c r="E172" i="1"/>
  <c r="F172" i="1"/>
  <c r="E164" i="1"/>
  <c r="F164" i="1"/>
  <c r="E152" i="1"/>
  <c r="F152" i="1"/>
  <c r="E140" i="1"/>
  <c r="F140" i="1"/>
  <c r="E132" i="1"/>
  <c r="F132" i="1"/>
  <c r="E120" i="1"/>
  <c r="F120" i="1"/>
  <c r="E112" i="1"/>
  <c r="F112" i="1"/>
  <c r="E100" i="1"/>
  <c r="F100" i="1"/>
  <c r="E92" i="1"/>
  <c r="F92" i="1"/>
  <c r="E80" i="1"/>
  <c r="F80" i="1"/>
  <c r="E68" i="1"/>
  <c r="F68" i="1"/>
  <c r="E56" i="1"/>
  <c r="F56" i="1"/>
  <c r="E48" i="1"/>
  <c r="F48" i="1"/>
  <c r="E36" i="1"/>
  <c r="F36" i="1"/>
  <c r="E24" i="1"/>
  <c r="F24" i="1"/>
  <c r="E16" i="1"/>
  <c r="F16" i="1"/>
  <c r="E8" i="1"/>
  <c r="F8" i="1"/>
  <c r="E513" i="1"/>
  <c r="F513" i="1"/>
  <c r="E509" i="1"/>
  <c r="F509" i="1"/>
  <c r="E505" i="1"/>
  <c r="F505" i="1"/>
  <c r="E501" i="1"/>
  <c r="F501" i="1"/>
  <c r="E497" i="1"/>
  <c r="F497" i="1"/>
  <c r="E493" i="1"/>
  <c r="F493" i="1"/>
  <c r="E489" i="1"/>
  <c r="F489" i="1"/>
  <c r="E485" i="1"/>
  <c r="F485" i="1"/>
  <c r="E481" i="1"/>
  <c r="F481" i="1"/>
  <c r="E477" i="1"/>
  <c r="F477" i="1"/>
  <c r="E473" i="1"/>
  <c r="F473" i="1"/>
  <c r="E469" i="1"/>
  <c r="F469" i="1"/>
  <c r="E465" i="1"/>
  <c r="F465" i="1"/>
  <c r="E461" i="1"/>
  <c r="F461" i="1"/>
  <c r="E457" i="1"/>
  <c r="F457" i="1"/>
  <c r="E453" i="1"/>
  <c r="F453" i="1"/>
  <c r="E449" i="1"/>
  <c r="F449" i="1"/>
  <c r="E445" i="1"/>
  <c r="F445" i="1"/>
  <c r="E441" i="1"/>
  <c r="F441" i="1"/>
  <c r="E437" i="1"/>
  <c r="F437" i="1"/>
  <c r="E433" i="1"/>
  <c r="F433" i="1"/>
  <c r="E429" i="1"/>
  <c r="F429" i="1"/>
  <c r="E425" i="1"/>
  <c r="F425" i="1"/>
  <c r="E421" i="1"/>
  <c r="F421" i="1"/>
  <c r="E417" i="1"/>
  <c r="F417" i="1"/>
  <c r="E413" i="1"/>
  <c r="F413" i="1"/>
  <c r="E409" i="1"/>
  <c r="F409" i="1"/>
  <c r="E405" i="1"/>
  <c r="F405" i="1"/>
  <c r="E401" i="1"/>
  <c r="F401" i="1"/>
  <c r="E397" i="1"/>
  <c r="F397" i="1"/>
  <c r="E393" i="1"/>
  <c r="F393" i="1"/>
  <c r="E389" i="1"/>
  <c r="F389" i="1"/>
  <c r="E385" i="1"/>
  <c r="F385" i="1"/>
  <c r="E381" i="1"/>
  <c r="F381" i="1"/>
  <c r="E377" i="1"/>
  <c r="F377" i="1"/>
  <c r="E373" i="1"/>
  <c r="F373" i="1"/>
  <c r="E369" i="1"/>
  <c r="F369" i="1"/>
  <c r="E365" i="1"/>
  <c r="F365" i="1"/>
  <c r="E361" i="1"/>
  <c r="F361" i="1"/>
  <c r="E357" i="1"/>
  <c r="F357" i="1"/>
  <c r="E353" i="1"/>
  <c r="F353" i="1"/>
  <c r="E349" i="1"/>
  <c r="F349" i="1"/>
  <c r="E345" i="1"/>
  <c r="F345" i="1"/>
  <c r="E341" i="1"/>
  <c r="F341" i="1"/>
  <c r="E337" i="1"/>
  <c r="F337" i="1"/>
  <c r="E333" i="1"/>
  <c r="F333" i="1"/>
  <c r="E329" i="1"/>
  <c r="F329" i="1"/>
  <c r="E325" i="1"/>
  <c r="F325" i="1"/>
  <c r="E321" i="1"/>
  <c r="F321" i="1"/>
  <c r="E317" i="1"/>
  <c r="F317" i="1"/>
  <c r="E313" i="1"/>
  <c r="F313" i="1"/>
  <c r="E309" i="1"/>
  <c r="F309" i="1"/>
  <c r="E305" i="1"/>
  <c r="F305" i="1"/>
  <c r="E301" i="1"/>
  <c r="F301" i="1"/>
  <c r="E297" i="1"/>
  <c r="F297" i="1"/>
  <c r="E293" i="1"/>
  <c r="F293" i="1"/>
  <c r="E289" i="1"/>
  <c r="F289" i="1"/>
  <c r="E285" i="1"/>
  <c r="F285" i="1"/>
  <c r="E281" i="1"/>
  <c r="F281" i="1"/>
  <c r="E277" i="1"/>
  <c r="F277" i="1"/>
  <c r="E273" i="1"/>
  <c r="F273" i="1"/>
  <c r="E269" i="1"/>
  <c r="F269" i="1"/>
  <c r="E265" i="1"/>
  <c r="F265" i="1"/>
  <c r="E261" i="1"/>
  <c r="F261" i="1"/>
  <c r="E257" i="1"/>
  <c r="F257" i="1"/>
  <c r="E253" i="1"/>
  <c r="F253" i="1"/>
  <c r="E249" i="1"/>
  <c r="F249" i="1"/>
  <c r="E245" i="1"/>
  <c r="F245" i="1"/>
  <c r="E241" i="1"/>
  <c r="F241" i="1"/>
  <c r="E237" i="1"/>
  <c r="F237" i="1"/>
  <c r="E233" i="1"/>
  <c r="F233" i="1"/>
  <c r="E229" i="1"/>
  <c r="F229" i="1"/>
  <c r="E225" i="1"/>
  <c r="F225" i="1"/>
  <c r="E221" i="1"/>
  <c r="F221" i="1"/>
  <c r="E217" i="1"/>
  <c r="F217" i="1"/>
  <c r="E213" i="1"/>
  <c r="F213" i="1"/>
  <c r="E209" i="1"/>
  <c r="F209" i="1"/>
  <c r="E205" i="1"/>
  <c r="F205" i="1"/>
  <c r="E201" i="1"/>
  <c r="F201" i="1"/>
  <c r="E197" i="1"/>
  <c r="F197" i="1"/>
  <c r="E193" i="1"/>
  <c r="F193" i="1"/>
  <c r="E189" i="1"/>
  <c r="F189" i="1"/>
  <c r="E185" i="1"/>
  <c r="F185" i="1"/>
  <c r="E181" i="1"/>
  <c r="F181" i="1"/>
  <c r="E177" i="1"/>
  <c r="F177" i="1"/>
  <c r="E173" i="1"/>
  <c r="F173" i="1"/>
  <c r="E169" i="1"/>
  <c r="F169" i="1"/>
  <c r="E165" i="1"/>
  <c r="F165" i="1"/>
  <c r="E161" i="1"/>
  <c r="F161" i="1"/>
  <c r="E157" i="1"/>
  <c r="F157" i="1"/>
  <c r="E153" i="1"/>
  <c r="F153" i="1"/>
  <c r="E149" i="1"/>
  <c r="F149" i="1"/>
  <c r="E145" i="1"/>
  <c r="F145" i="1"/>
  <c r="E141" i="1"/>
  <c r="F141" i="1"/>
  <c r="E137" i="1"/>
  <c r="F137" i="1"/>
  <c r="E133" i="1"/>
  <c r="F133" i="1"/>
  <c r="E129" i="1"/>
  <c r="F129" i="1"/>
  <c r="E125" i="1"/>
  <c r="F125" i="1"/>
  <c r="E121" i="1"/>
  <c r="F121" i="1"/>
  <c r="E117" i="1"/>
  <c r="F117" i="1"/>
  <c r="E113" i="1"/>
  <c r="F113" i="1"/>
  <c r="E109" i="1"/>
  <c r="F109" i="1"/>
  <c r="E105" i="1"/>
  <c r="F105" i="1"/>
  <c r="E101" i="1"/>
  <c r="F101" i="1"/>
  <c r="E97" i="1"/>
  <c r="F97" i="1"/>
  <c r="E93" i="1"/>
  <c r="F93" i="1"/>
  <c r="E89" i="1"/>
  <c r="F89" i="1"/>
  <c r="E85" i="1"/>
  <c r="F85" i="1"/>
  <c r="E81" i="1"/>
  <c r="F81" i="1"/>
  <c r="E77" i="1"/>
  <c r="F77" i="1"/>
  <c r="E73" i="1"/>
  <c r="F73" i="1"/>
  <c r="E69" i="1"/>
  <c r="F69" i="1"/>
  <c r="E65" i="1"/>
  <c r="F65" i="1"/>
  <c r="E61" i="1"/>
  <c r="F61" i="1"/>
  <c r="E57" i="1"/>
  <c r="F57" i="1"/>
  <c r="E53" i="1"/>
  <c r="F53" i="1"/>
  <c r="E49" i="1"/>
  <c r="F49" i="1"/>
  <c r="E45" i="1"/>
  <c r="F45" i="1"/>
  <c r="E41" i="1"/>
  <c r="F41" i="1"/>
  <c r="E37" i="1"/>
  <c r="F37" i="1"/>
  <c r="E33" i="1"/>
  <c r="F33" i="1"/>
  <c r="E29" i="1"/>
  <c r="F29" i="1"/>
  <c r="E25" i="1"/>
  <c r="F25" i="1"/>
  <c r="E21" i="1"/>
  <c r="F21" i="1"/>
  <c r="E17" i="1"/>
  <c r="F17" i="1"/>
  <c r="E13" i="1"/>
  <c r="F13" i="1"/>
  <c r="E9" i="1"/>
  <c r="F9" i="1"/>
  <c r="E180" i="1"/>
  <c r="Y16" i="1"/>
  <c r="L13" i="1"/>
  <c r="M13" i="1" s="1"/>
  <c r="L21" i="1"/>
  <c r="M21" i="1" s="1"/>
  <c r="L500" i="1"/>
  <c r="N500" i="1" s="1"/>
  <c r="L476" i="1"/>
  <c r="M476" i="1" s="1"/>
  <c r="L452" i="1"/>
  <c r="M452" i="1" s="1"/>
  <c r="L420" i="1"/>
  <c r="M420" i="1" s="1"/>
  <c r="L396" i="1"/>
  <c r="M396" i="1" s="1"/>
  <c r="L372" i="1"/>
  <c r="M372" i="1" s="1"/>
  <c r="L348" i="1"/>
  <c r="M348" i="1" s="1"/>
  <c r="L324" i="1"/>
  <c r="M324" i="1" s="1"/>
  <c r="L300" i="1"/>
  <c r="M300" i="1" s="1"/>
  <c r="L276" i="1"/>
  <c r="M276" i="1" s="1"/>
  <c r="L236" i="1"/>
  <c r="M236" i="1" s="1"/>
  <c r="L196" i="1"/>
  <c r="M196" i="1" s="1"/>
  <c r="L36" i="1"/>
  <c r="N36" i="1" s="1"/>
  <c r="L507" i="1"/>
  <c r="M507" i="1" s="1"/>
  <c r="L499" i="1"/>
  <c r="M499" i="1" s="1"/>
  <c r="L491" i="1"/>
  <c r="M491" i="1" s="1"/>
  <c r="L428" i="1"/>
  <c r="M428" i="1" s="1"/>
  <c r="L52" i="1"/>
  <c r="N52" i="1" s="1"/>
  <c r="L44" i="1"/>
  <c r="N44" i="1" s="1"/>
  <c r="L16" i="1"/>
  <c r="N16" i="1" s="1"/>
  <c r="L513" i="1"/>
  <c r="M513" i="1" s="1"/>
  <c r="L505" i="1"/>
  <c r="M505" i="1" s="1"/>
  <c r="L497" i="1"/>
  <c r="M497" i="1" s="1"/>
  <c r="L489" i="1"/>
  <c r="M489" i="1" s="1"/>
  <c r="L481" i="1"/>
  <c r="M481" i="1" s="1"/>
  <c r="L473" i="1"/>
  <c r="M473" i="1" s="1"/>
  <c r="L465" i="1"/>
  <c r="M465" i="1" s="1"/>
  <c r="L457" i="1"/>
  <c r="M457" i="1" s="1"/>
  <c r="L449" i="1"/>
  <c r="M449" i="1" s="1"/>
  <c r="L441" i="1"/>
  <c r="N441" i="1" s="1"/>
  <c r="L433" i="1"/>
  <c r="M433" i="1" s="1"/>
  <c r="L425" i="1"/>
  <c r="M425" i="1" s="1"/>
  <c r="L417" i="1"/>
  <c r="N417" i="1" s="1"/>
  <c r="L409" i="1"/>
  <c r="M409" i="1" s="1"/>
  <c r="L401" i="1"/>
  <c r="M401" i="1" s="1"/>
  <c r="L393" i="1"/>
  <c r="M393" i="1" s="1"/>
  <c r="L385" i="1"/>
  <c r="M385" i="1" s="1"/>
  <c r="L377" i="1"/>
  <c r="N377" i="1" s="1"/>
  <c r="L369" i="1"/>
  <c r="N369" i="1" s="1"/>
  <c r="L361" i="1"/>
  <c r="N361" i="1" s="1"/>
  <c r="L353" i="1"/>
  <c r="N353" i="1" s="1"/>
  <c r="L345" i="1"/>
  <c r="M345" i="1" s="1"/>
  <c r="L337" i="1"/>
  <c r="M337" i="1" s="1"/>
  <c r="L329" i="1"/>
  <c r="N329" i="1" s="1"/>
  <c r="L321" i="1"/>
  <c r="N321" i="1" s="1"/>
  <c r="L313" i="1"/>
  <c r="M313" i="1" s="1"/>
  <c r="L305" i="1"/>
  <c r="N305" i="1" s="1"/>
  <c r="L297" i="1"/>
  <c r="M297" i="1" s="1"/>
  <c r="L289" i="1"/>
  <c r="N289" i="1" s="1"/>
  <c r="L281" i="1"/>
  <c r="N281" i="1" s="1"/>
  <c r="L273" i="1"/>
  <c r="N273" i="1" s="1"/>
  <c r="L265" i="1"/>
  <c r="M265" i="1" s="1"/>
  <c r="L257" i="1"/>
  <c r="M257" i="1" s="1"/>
  <c r="L249" i="1"/>
  <c r="M249" i="1" s="1"/>
  <c r="L241" i="1"/>
  <c r="N241" i="1" s="1"/>
  <c r="L233" i="1"/>
  <c r="N233" i="1" s="1"/>
  <c r="L225" i="1"/>
  <c r="N225" i="1" s="1"/>
  <c r="L217" i="1"/>
  <c r="N217" i="1" s="1"/>
  <c r="L209" i="1"/>
  <c r="M209" i="1" s="1"/>
  <c r="L201" i="1"/>
  <c r="N201" i="1" s="1"/>
  <c r="L193" i="1"/>
  <c r="M193" i="1" s="1"/>
  <c r="L185" i="1"/>
  <c r="M185" i="1" s="1"/>
  <c r="L177" i="1"/>
  <c r="M177" i="1" s="1"/>
  <c r="L169" i="1"/>
  <c r="M169" i="1" s="1"/>
  <c r="L161" i="1"/>
  <c r="M161" i="1" s="1"/>
  <c r="L153" i="1"/>
  <c r="N153" i="1" s="1"/>
  <c r="L145" i="1"/>
  <c r="M145" i="1" s="1"/>
  <c r="L137" i="1"/>
  <c r="M137" i="1" s="1"/>
  <c r="L129" i="1"/>
  <c r="M129" i="1" s="1"/>
  <c r="L121" i="1"/>
  <c r="N121" i="1" s="1"/>
  <c r="L113" i="1"/>
  <c r="N113" i="1" s="1"/>
  <c r="L105" i="1"/>
  <c r="M105" i="1" s="1"/>
  <c r="L97" i="1"/>
  <c r="M97" i="1" s="1"/>
  <c r="L89" i="1"/>
  <c r="M89" i="1" s="1"/>
  <c r="L81" i="1"/>
  <c r="M81" i="1" s="1"/>
  <c r="L73" i="1"/>
  <c r="N73" i="1" s="1"/>
  <c r="L65" i="1"/>
  <c r="N65" i="1" s="1"/>
  <c r="L57" i="1"/>
  <c r="N57" i="1" s="1"/>
  <c r="L49" i="1"/>
  <c r="N49" i="1" s="1"/>
  <c r="L41" i="1"/>
  <c r="N41" i="1" s="1"/>
  <c r="L33" i="1"/>
  <c r="M33" i="1" s="1"/>
  <c r="L25" i="1"/>
  <c r="M25" i="1" s="1"/>
  <c r="L492" i="1"/>
  <c r="M492" i="1" s="1"/>
  <c r="L468" i="1"/>
  <c r="N468" i="1" s="1"/>
  <c r="L444" i="1"/>
  <c r="L412" i="1"/>
  <c r="M412" i="1" s="1"/>
  <c r="L388" i="1"/>
  <c r="M388" i="1" s="1"/>
  <c r="L364" i="1"/>
  <c r="M364" i="1" s="1"/>
  <c r="L340" i="1"/>
  <c r="M340" i="1" s="1"/>
  <c r="L316" i="1"/>
  <c r="M316" i="1" s="1"/>
  <c r="L292" i="1"/>
  <c r="M292" i="1" s="1"/>
  <c r="L260" i="1"/>
  <c r="M260" i="1" s="1"/>
  <c r="L244" i="1"/>
  <c r="M244" i="1" s="1"/>
  <c r="L220" i="1"/>
  <c r="M220" i="1" s="1"/>
  <c r="L204" i="1"/>
  <c r="M204" i="1" s="1"/>
  <c r="L180" i="1"/>
  <c r="M180" i="1" s="1"/>
  <c r="L164" i="1"/>
  <c r="L148" i="1"/>
  <c r="M148" i="1" s="1"/>
  <c r="L132" i="1"/>
  <c r="M132" i="1" s="1"/>
  <c r="L116" i="1"/>
  <c r="M116" i="1" s="1"/>
  <c r="L100" i="1"/>
  <c r="L84" i="1"/>
  <c r="M84" i="1" s="1"/>
  <c r="L68" i="1"/>
  <c r="N68" i="1" s="1"/>
  <c r="L60" i="1"/>
  <c r="N60" i="1" s="1"/>
  <c r="L14" i="1"/>
  <c r="M14" i="1" s="1"/>
  <c r="L17" i="1"/>
  <c r="N17" i="1" s="1"/>
  <c r="L504" i="1"/>
  <c r="N504" i="1" s="1"/>
  <c r="L508" i="1"/>
  <c r="M508" i="1" s="1"/>
  <c r="L484" i="1"/>
  <c r="M484" i="1" s="1"/>
  <c r="L460" i="1"/>
  <c r="N460" i="1" s="1"/>
  <c r="L436" i="1"/>
  <c r="N436" i="1" s="1"/>
  <c r="L404" i="1"/>
  <c r="M404" i="1" s="1"/>
  <c r="L380" i="1"/>
  <c r="M380" i="1" s="1"/>
  <c r="L356" i="1"/>
  <c r="M356" i="1" s="1"/>
  <c r="L332" i="1"/>
  <c r="M332" i="1" s="1"/>
  <c r="L308" i="1"/>
  <c r="M308" i="1" s="1"/>
  <c r="L284" i="1"/>
  <c r="M284" i="1" s="1"/>
  <c r="L268" i="1"/>
  <c r="M268" i="1" s="1"/>
  <c r="L252" i="1"/>
  <c r="M252" i="1" s="1"/>
  <c r="L228" i="1"/>
  <c r="M228" i="1" s="1"/>
  <c r="L212" i="1"/>
  <c r="M212" i="1" s="1"/>
  <c r="L188" i="1"/>
  <c r="M188" i="1" s="1"/>
  <c r="L172" i="1"/>
  <c r="N172" i="1" s="1"/>
  <c r="L156" i="1"/>
  <c r="N156" i="1" s="1"/>
  <c r="L140" i="1"/>
  <c r="M140" i="1" s="1"/>
  <c r="L124" i="1"/>
  <c r="N124" i="1" s="1"/>
  <c r="L108" i="1"/>
  <c r="N108" i="1" s="1"/>
  <c r="L92" i="1"/>
  <c r="N92" i="1" s="1"/>
  <c r="L76" i="1"/>
  <c r="N76" i="1" s="1"/>
  <c r="L28" i="1"/>
  <c r="N28" i="1" s="1"/>
  <c r="L483" i="1"/>
  <c r="M483" i="1" s="1"/>
  <c r="L475" i="1"/>
  <c r="M475" i="1" s="1"/>
  <c r="L467" i="1"/>
  <c r="M467" i="1" s="1"/>
  <c r="L459" i="1"/>
  <c r="M459" i="1" s="1"/>
  <c r="L451" i="1"/>
  <c r="N451" i="1" s="1"/>
  <c r="L443" i="1"/>
  <c r="M443" i="1" s="1"/>
  <c r="L435" i="1"/>
  <c r="M435" i="1" s="1"/>
  <c r="L427" i="1"/>
  <c r="N427" i="1" s="1"/>
  <c r="L419" i="1"/>
  <c r="N419" i="1" s="1"/>
  <c r="L411" i="1"/>
  <c r="N411" i="1" s="1"/>
  <c r="L403" i="1"/>
  <c r="N403" i="1" s="1"/>
  <c r="L395" i="1"/>
  <c r="N395" i="1" s="1"/>
  <c r="L387" i="1"/>
  <c r="N387" i="1" s="1"/>
  <c r="L379" i="1"/>
  <c r="N379" i="1" s="1"/>
  <c r="L371" i="1"/>
  <c r="N371" i="1" s="1"/>
  <c r="L363" i="1"/>
  <c r="N363" i="1" s="1"/>
  <c r="L355" i="1"/>
  <c r="N355" i="1" s="1"/>
  <c r="L347" i="1"/>
  <c r="N347" i="1" s="1"/>
  <c r="L339" i="1"/>
  <c r="N339" i="1" s="1"/>
  <c r="L331" i="1"/>
  <c r="N331" i="1" s="1"/>
  <c r="L323" i="1"/>
  <c r="N323" i="1" s="1"/>
  <c r="L315" i="1"/>
  <c r="N315" i="1" s="1"/>
  <c r="L307" i="1"/>
  <c r="N307" i="1" s="1"/>
  <c r="L299" i="1"/>
  <c r="N299" i="1" s="1"/>
  <c r="L291" i="1"/>
  <c r="N291" i="1" s="1"/>
  <c r="L283" i="1"/>
  <c r="N283" i="1" s="1"/>
  <c r="L275" i="1"/>
  <c r="N275" i="1" s="1"/>
  <c r="L267" i="1"/>
  <c r="N267" i="1" s="1"/>
  <c r="L259" i="1"/>
  <c r="N259" i="1" s="1"/>
  <c r="L251" i="1"/>
  <c r="N251" i="1" s="1"/>
  <c r="L243" i="1"/>
  <c r="N243" i="1" s="1"/>
  <c r="L235" i="1"/>
  <c r="N235" i="1" s="1"/>
  <c r="L227" i="1"/>
  <c r="N227" i="1" s="1"/>
  <c r="L219" i="1"/>
  <c r="N219" i="1" s="1"/>
  <c r="L211" i="1"/>
  <c r="N211" i="1" s="1"/>
  <c r="L203" i="1"/>
  <c r="M203" i="1" s="1"/>
  <c r="L195" i="1"/>
  <c r="N195" i="1" s="1"/>
  <c r="L187" i="1"/>
  <c r="M187" i="1" s="1"/>
  <c r="L179" i="1"/>
  <c r="M179" i="1" s="1"/>
  <c r="L171" i="1"/>
  <c r="N171" i="1" s="1"/>
  <c r="L163" i="1"/>
  <c r="M163" i="1" s="1"/>
  <c r="L155" i="1"/>
  <c r="N155" i="1" s="1"/>
  <c r="L147" i="1"/>
  <c r="M147" i="1" s="1"/>
  <c r="L139" i="1"/>
  <c r="M139" i="1" s="1"/>
  <c r="L131" i="1"/>
  <c r="N131" i="1" s="1"/>
  <c r="L123" i="1"/>
  <c r="N123" i="1" s="1"/>
  <c r="L115" i="1"/>
  <c r="N115" i="1" s="1"/>
  <c r="L107" i="1"/>
  <c r="N107" i="1" s="1"/>
  <c r="L99" i="1"/>
  <c r="M99" i="1" s="1"/>
  <c r="L91" i="1"/>
  <c r="N91" i="1" s="1"/>
  <c r="L83" i="1"/>
  <c r="N83" i="1" s="1"/>
  <c r="L75" i="1"/>
  <c r="M75" i="1" s="1"/>
  <c r="L67" i="1"/>
  <c r="N67" i="1" s="1"/>
  <c r="L59" i="1"/>
  <c r="M59" i="1" s="1"/>
  <c r="L51" i="1"/>
  <c r="M51" i="1" s="1"/>
  <c r="L43" i="1"/>
  <c r="M43" i="1" s="1"/>
  <c r="L35" i="1"/>
  <c r="M35" i="1" s="1"/>
  <c r="L27" i="1"/>
  <c r="N27" i="1" s="1"/>
  <c r="L15" i="1"/>
  <c r="M15" i="1" s="1"/>
  <c r="N505" i="1"/>
  <c r="L514" i="1"/>
  <c r="N514" i="1" s="1"/>
  <c r="L506" i="1"/>
  <c r="N506" i="1" s="1"/>
  <c r="L498" i="1"/>
  <c r="N498" i="1" s="1"/>
  <c r="N481" i="1"/>
  <c r="L490" i="1"/>
  <c r="N490" i="1" s="1"/>
  <c r="L482" i="1"/>
  <c r="N482" i="1" s="1"/>
  <c r="L474" i="1"/>
  <c r="N474" i="1" s="1"/>
  <c r="L466" i="1"/>
  <c r="N466" i="1" s="1"/>
  <c r="L458" i="1"/>
  <c r="N458" i="1" s="1"/>
  <c r="L450" i="1"/>
  <c r="N450" i="1" s="1"/>
  <c r="L442" i="1"/>
  <c r="N442" i="1" s="1"/>
  <c r="L434" i="1"/>
  <c r="N434" i="1" s="1"/>
  <c r="M417" i="1"/>
  <c r="L426" i="1"/>
  <c r="N426" i="1" s="1"/>
  <c r="L418" i="1"/>
  <c r="N418" i="1" s="1"/>
  <c r="N409" i="1"/>
  <c r="L410" i="1"/>
  <c r="N410" i="1" s="1"/>
  <c r="L402" i="1"/>
  <c r="N402" i="1" s="1"/>
  <c r="L394" i="1"/>
  <c r="M394" i="1" s="1"/>
  <c r="N385" i="1"/>
  <c r="L386" i="1"/>
  <c r="M386" i="1" s="1"/>
  <c r="L378" i="1"/>
  <c r="M378" i="1" s="1"/>
  <c r="L370" i="1"/>
  <c r="N370" i="1" s="1"/>
  <c r="L362" i="1"/>
  <c r="M362" i="1" s="1"/>
  <c r="L354" i="1"/>
  <c r="M354" i="1" s="1"/>
  <c r="L346" i="1"/>
  <c r="N346" i="1" s="1"/>
  <c r="L338" i="1"/>
  <c r="N338" i="1" s="1"/>
  <c r="L330" i="1"/>
  <c r="N330" i="1" s="1"/>
  <c r="L322" i="1"/>
  <c r="M322" i="1" s="1"/>
  <c r="L314" i="1"/>
  <c r="N314" i="1" s="1"/>
  <c r="L306" i="1"/>
  <c r="N306" i="1" s="1"/>
  <c r="M289" i="1"/>
  <c r="L298" i="1"/>
  <c r="M298" i="1" s="1"/>
  <c r="L290" i="1"/>
  <c r="M290" i="1" s="1"/>
  <c r="L282" i="1"/>
  <c r="M282" i="1" s="1"/>
  <c r="L274" i="1"/>
  <c r="N274" i="1" s="1"/>
  <c r="N257" i="1"/>
  <c r="L266" i="1"/>
  <c r="N266" i="1" s="1"/>
  <c r="L258" i="1"/>
  <c r="M258" i="1" s="1"/>
  <c r="L250" i="1"/>
  <c r="N250" i="1" s="1"/>
  <c r="L242" i="1"/>
  <c r="N242" i="1" s="1"/>
  <c r="L234" i="1"/>
  <c r="M234" i="1" s="1"/>
  <c r="L226" i="1"/>
  <c r="M226" i="1" s="1"/>
  <c r="L218" i="1"/>
  <c r="M218" i="1" s="1"/>
  <c r="L210" i="1"/>
  <c r="N210" i="1" s="1"/>
  <c r="L202" i="1"/>
  <c r="M202" i="1" s="1"/>
  <c r="N193" i="1"/>
  <c r="O194" i="1" s="1"/>
  <c r="L194" i="1"/>
  <c r="N194" i="1" s="1"/>
  <c r="L186" i="1"/>
  <c r="N186" i="1" s="1"/>
  <c r="L178" i="1"/>
  <c r="N178" i="1" s="1"/>
  <c r="L170" i="1"/>
  <c r="N170" i="1" s="1"/>
  <c r="L162" i="1"/>
  <c r="N162" i="1" s="1"/>
  <c r="L154" i="1"/>
  <c r="M154" i="1" s="1"/>
  <c r="L146" i="1"/>
  <c r="N146" i="1" s="1"/>
  <c r="L138" i="1"/>
  <c r="M138" i="1" s="1"/>
  <c r="L130" i="1"/>
  <c r="N130" i="1" s="1"/>
  <c r="L122" i="1"/>
  <c r="N122" i="1" s="1"/>
  <c r="L114" i="1"/>
  <c r="M114" i="1" s="1"/>
  <c r="L106" i="1"/>
  <c r="M106" i="1" s="1"/>
  <c r="L98" i="1"/>
  <c r="N98" i="1" s="1"/>
  <c r="L90" i="1"/>
  <c r="M90" i="1" s="1"/>
  <c r="L82" i="1"/>
  <c r="N82" i="1" s="1"/>
  <c r="L74" i="1"/>
  <c r="M74" i="1" s="1"/>
  <c r="M65" i="1"/>
  <c r="L66" i="1"/>
  <c r="N66" i="1" s="1"/>
  <c r="L58" i="1"/>
  <c r="M58" i="1" s="1"/>
  <c r="L50" i="1"/>
  <c r="M50" i="1" s="1"/>
  <c r="L42" i="1"/>
  <c r="M42" i="1" s="1"/>
  <c r="L34" i="1"/>
  <c r="M34" i="1" s="1"/>
  <c r="L26" i="1"/>
  <c r="N26" i="1" s="1"/>
  <c r="L496" i="1"/>
  <c r="M496" i="1" s="1"/>
  <c r="L480" i="1"/>
  <c r="M480" i="1" s="1"/>
  <c r="L472" i="1"/>
  <c r="M472" i="1" s="1"/>
  <c r="L456" i="1"/>
  <c r="M456" i="1" s="1"/>
  <c r="L448" i="1"/>
  <c r="M448" i="1" s="1"/>
  <c r="L432" i="1"/>
  <c r="M432" i="1" s="1"/>
  <c r="L424" i="1"/>
  <c r="M424" i="1" s="1"/>
  <c r="L416" i="1"/>
  <c r="N416" i="1" s="1"/>
  <c r="L408" i="1"/>
  <c r="M408" i="1" s="1"/>
  <c r="L400" i="1"/>
  <c r="M400" i="1" s="1"/>
  <c r="L384" i="1"/>
  <c r="M384" i="1" s="1"/>
  <c r="L376" i="1"/>
  <c r="M376" i="1" s="1"/>
  <c r="L368" i="1"/>
  <c r="M368" i="1" s="1"/>
  <c r="L360" i="1"/>
  <c r="M360" i="1" s="1"/>
  <c r="L352" i="1"/>
  <c r="M352" i="1" s="1"/>
  <c r="L344" i="1"/>
  <c r="M344" i="1" s="1"/>
  <c r="L336" i="1"/>
  <c r="M336" i="1" s="1"/>
  <c r="L328" i="1"/>
  <c r="M328" i="1" s="1"/>
  <c r="L320" i="1"/>
  <c r="M320" i="1" s="1"/>
  <c r="L312" i="1"/>
  <c r="M312" i="1" s="1"/>
  <c r="L304" i="1"/>
  <c r="M304" i="1" s="1"/>
  <c r="L296" i="1"/>
  <c r="M296" i="1" s="1"/>
  <c r="L288" i="1"/>
  <c r="M288" i="1" s="1"/>
  <c r="L280" i="1"/>
  <c r="M280" i="1" s="1"/>
  <c r="L272" i="1"/>
  <c r="M272" i="1" s="1"/>
  <c r="L264" i="1"/>
  <c r="M264" i="1" s="1"/>
  <c r="L256" i="1"/>
  <c r="M256" i="1" s="1"/>
  <c r="L248" i="1"/>
  <c r="M248" i="1" s="1"/>
  <c r="L240" i="1"/>
  <c r="M240" i="1" s="1"/>
  <c r="L232" i="1"/>
  <c r="M232" i="1" s="1"/>
  <c r="L224" i="1"/>
  <c r="M224" i="1" s="1"/>
  <c r="L216" i="1"/>
  <c r="M216" i="1" s="1"/>
  <c r="L208" i="1"/>
  <c r="M208" i="1" s="1"/>
  <c r="L200" i="1"/>
  <c r="N200" i="1" s="1"/>
  <c r="L192" i="1"/>
  <c r="M192" i="1" s="1"/>
  <c r="L184" i="1"/>
  <c r="N184" i="1" s="1"/>
  <c r="L176" i="1"/>
  <c r="N176" i="1" s="1"/>
  <c r="L168" i="1"/>
  <c r="M168" i="1" s="1"/>
  <c r="L160" i="1"/>
  <c r="M160" i="1" s="1"/>
  <c r="L152" i="1"/>
  <c r="N152" i="1" s="1"/>
  <c r="L144" i="1"/>
  <c r="M144" i="1" s="1"/>
  <c r="L136" i="1"/>
  <c r="N136" i="1" s="1"/>
  <c r="L128" i="1"/>
  <c r="M128" i="1" s="1"/>
  <c r="L120" i="1"/>
  <c r="N120" i="1" s="1"/>
  <c r="L112" i="1"/>
  <c r="M112" i="1" s="1"/>
  <c r="L104" i="1"/>
  <c r="N104" i="1" s="1"/>
  <c r="L96" i="1"/>
  <c r="N96" i="1" s="1"/>
  <c r="L88" i="1"/>
  <c r="M88" i="1" s="1"/>
  <c r="L80" i="1"/>
  <c r="N80" i="1" s="1"/>
  <c r="L72" i="1"/>
  <c r="M72" i="1" s="1"/>
  <c r="L64" i="1"/>
  <c r="N64" i="1" s="1"/>
  <c r="L56" i="1"/>
  <c r="M56" i="1" s="1"/>
  <c r="L48" i="1"/>
  <c r="M48" i="1" s="1"/>
  <c r="L40" i="1"/>
  <c r="N40" i="1" s="1"/>
  <c r="L18" i="1"/>
  <c r="M18" i="1" s="1"/>
  <c r="L511" i="1"/>
  <c r="M511" i="1" s="1"/>
  <c r="L503" i="1"/>
  <c r="M503" i="1" s="1"/>
  <c r="L495" i="1"/>
  <c r="M495" i="1" s="1"/>
  <c r="L487" i="1"/>
  <c r="M487" i="1" s="1"/>
  <c r="L479" i="1"/>
  <c r="M479" i="1" s="1"/>
  <c r="L471" i="1"/>
  <c r="M471" i="1" s="1"/>
  <c r="L463" i="1"/>
  <c r="M463" i="1" s="1"/>
  <c r="L455" i="1"/>
  <c r="M455" i="1" s="1"/>
  <c r="L447" i="1"/>
  <c r="N447" i="1" s="1"/>
  <c r="L439" i="1"/>
  <c r="N439" i="1" s="1"/>
  <c r="L431" i="1"/>
  <c r="N431" i="1" s="1"/>
  <c r="L423" i="1"/>
  <c r="M423" i="1" s="1"/>
  <c r="L415" i="1"/>
  <c r="N415" i="1" s="1"/>
  <c r="L407" i="1"/>
  <c r="N407" i="1" s="1"/>
  <c r="L399" i="1"/>
  <c r="N399" i="1" s="1"/>
  <c r="L391" i="1"/>
  <c r="N391" i="1" s="1"/>
  <c r="L383" i="1"/>
  <c r="N383" i="1" s="1"/>
  <c r="L375" i="1"/>
  <c r="N375" i="1" s="1"/>
  <c r="L367" i="1"/>
  <c r="N367" i="1" s="1"/>
  <c r="L359" i="1"/>
  <c r="N359" i="1" s="1"/>
  <c r="L351" i="1"/>
  <c r="N351" i="1" s="1"/>
  <c r="L343" i="1"/>
  <c r="N343" i="1" s="1"/>
  <c r="L335" i="1"/>
  <c r="N335" i="1" s="1"/>
  <c r="L327" i="1"/>
  <c r="N327" i="1" s="1"/>
  <c r="L319" i="1"/>
  <c r="N319" i="1" s="1"/>
  <c r="L311" i="1"/>
  <c r="N311" i="1" s="1"/>
  <c r="L303" i="1"/>
  <c r="N303" i="1" s="1"/>
  <c r="L295" i="1"/>
  <c r="N295" i="1" s="1"/>
  <c r="L287" i="1"/>
  <c r="N287" i="1" s="1"/>
  <c r="L279" i="1"/>
  <c r="N279" i="1" s="1"/>
  <c r="L271" i="1"/>
  <c r="N271" i="1" s="1"/>
  <c r="L263" i="1"/>
  <c r="N263" i="1" s="1"/>
  <c r="L255" i="1"/>
  <c r="N255" i="1" s="1"/>
  <c r="L247" i="1"/>
  <c r="N247" i="1" s="1"/>
  <c r="L239" i="1"/>
  <c r="N239" i="1" s="1"/>
  <c r="L231" i="1"/>
  <c r="N231" i="1" s="1"/>
  <c r="L223" i="1"/>
  <c r="M223" i="1" s="1"/>
  <c r="L215" i="1"/>
  <c r="N215" i="1" s="1"/>
  <c r="L207" i="1"/>
  <c r="M207" i="1" s="1"/>
  <c r="L199" i="1"/>
  <c r="M199" i="1" s="1"/>
  <c r="L191" i="1"/>
  <c r="N191" i="1" s="1"/>
  <c r="L183" i="1"/>
  <c r="M183" i="1" s="1"/>
  <c r="L175" i="1"/>
  <c r="N175" i="1" s="1"/>
  <c r="L167" i="1"/>
  <c r="M167" i="1" s="1"/>
  <c r="L159" i="1"/>
  <c r="M159" i="1" s="1"/>
  <c r="L151" i="1"/>
  <c r="N151" i="1" s="1"/>
  <c r="L143" i="1"/>
  <c r="M143" i="1" s="1"/>
  <c r="L135" i="1"/>
  <c r="M135" i="1" s="1"/>
  <c r="L127" i="1"/>
  <c r="N127" i="1" s="1"/>
  <c r="L119" i="1"/>
  <c r="N119" i="1" s="1"/>
  <c r="L111" i="1"/>
  <c r="N111" i="1" s="1"/>
  <c r="L103" i="1"/>
  <c r="M103" i="1" s="1"/>
  <c r="L95" i="1"/>
  <c r="N95" i="1" s="1"/>
  <c r="L87" i="1"/>
  <c r="N87" i="1" s="1"/>
  <c r="L79" i="1"/>
  <c r="N79" i="1" s="1"/>
  <c r="L71" i="1"/>
  <c r="N71" i="1" s="1"/>
  <c r="L63" i="1"/>
  <c r="M63" i="1" s="1"/>
  <c r="L55" i="1"/>
  <c r="M55" i="1" s="1"/>
  <c r="L47" i="1"/>
  <c r="N47" i="1" s="1"/>
  <c r="L39" i="1"/>
  <c r="M39" i="1" s="1"/>
  <c r="L31" i="1"/>
  <c r="N31" i="1" s="1"/>
  <c r="L23" i="1"/>
  <c r="M23" i="1" s="1"/>
  <c r="N14" i="1"/>
  <c r="AL20" i="1"/>
  <c r="AK21" i="1" s="1"/>
  <c r="L512" i="1"/>
  <c r="N512" i="1" s="1"/>
  <c r="N503" i="1"/>
  <c r="L488" i="1"/>
  <c r="M488" i="1" s="1"/>
  <c r="L464" i="1"/>
  <c r="M464" i="1" s="1"/>
  <c r="L440" i="1"/>
  <c r="M440" i="1" s="1"/>
  <c r="L392" i="1"/>
  <c r="M392" i="1" s="1"/>
  <c r="L24" i="1"/>
  <c r="M24" i="1" s="1"/>
  <c r="L19" i="1"/>
  <c r="M19" i="1" s="1"/>
  <c r="L510" i="1"/>
  <c r="N510" i="1" s="1"/>
  <c r="L502" i="1"/>
  <c r="N502" i="1" s="1"/>
  <c r="L494" i="1"/>
  <c r="N494" i="1" s="1"/>
  <c r="L486" i="1"/>
  <c r="N486" i="1" s="1"/>
  <c r="L478" i="1"/>
  <c r="N478" i="1" s="1"/>
  <c r="L470" i="1"/>
  <c r="N470" i="1" s="1"/>
  <c r="L462" i="1"/>
  <c r="N462" i="1" s="1"/>
  <c r="L454" i="1"/>
  <c r="N454" i="1" s="1"/>
  <c r="L446" i="1"/>
  <c r="N446" i="1" s="1"/>
  <c r="L438" i="1"/>
  <c r="N438" i="1" s="1"/>
  <c r="L430" i="1"/>
  <c r="N430" i="1" s="1"/>
  <c r="L422" i="1"/>
  <c r="N422" i="1" s="1"/>
  <c r="L414" i="1"/>
  <c r="N414" i="1" s="1"/>
  <c r="L406" i="1"/>
  <c r="M406" i="1" s="1"/>
  <c r="L398" i="1"/>
  <c r="N398" i="1" s="1"/>
  <c r="L390" i="1"/>
  <c r="M390" i="1" s="1"/>
  <c r="L382" i="1"/>
  <c r="N382" i="1" s="1"/>
  <c r="L374" i="1"/>
  <c r="N374" i="1" s="1"/>
  <c r="L366" i="1"/>
  <c r="M366" i="1" s="1"/>
  <c r="L358" i="1"/>
  <c r="M358" i="1" s="1"/>
  <c r="L350" i="1"/>
  <c r="N350" i="1" s="1"/>
  <c r="L342" i="1"/>
  <c r="M342" i="1" s="1"/>
  <c r="L334" i="1"/>
  <c r="M334" i="1" s="1"/>
  <c r="L326" i="1"/>
  <c r="M326" i="1" s="1"/>
  <c r="L318" i="1"/>
  <c r="M318" i="1" s="1"/>
  <c r="L310" i="1"/>
  <c r="M310" i="1" s="1"/>
  <c r="L302" i="1"/>
  <c r="M302" i="1" s="1"/>
  <c r="L294" i="1"/>
  <c r="M294" i="1" s="1"/>
  <c r="L286" i="1"/>
  <c r="M286" i="1" s="1"/>
  <c r="L278" i="1"/>
  <c r="N278" i="1" s="1"/>
  <c r="L270" i="1"/>
  <c r="M270" i="1" s="1"/>
  <c r="L262" i="1"/>
  <c r="M262" i="1" s="1"/>
  <c r="L254" i="1"/>
  <c r="M254" i="1" s="1"/>
  <c r="L246" i="1"/>
  <c r="N246" i="1" s="1"/>
  <c r="L238" i="1"/>
  <c r="M238" i="1" s="1"/>
  <c r="L230" i="1"/>
  <c r="M230" i="1" s="1"/>
  <c r="L222" i="1"/>
  <c r="N222" i="1" s="1"/>
  <c r="L214" i="1"/>
  <c r="N214" i="1" s="1"/>
  <c r="L206" i="1"/>
  <c r="N206" i="1" s="1"/>
  <c r="L198" i="1"/>
  <c r="M198" i="1" s="1"/>
  <c r="L190" i="1"/>
  <c r="N190" i="1" s="1"/>
  <c r="L182" i="1"/>
  <c r="M182" i="1" s="1"/>
  <c r="L174" i="1"/>
  <c r="M174" i="1" s="1"/>
  <c r="L166" i="1"/>
  <c r="M166" i="1" s="1"/>
  <c r="L158" i="1"/>
  <c r="M158" i="1" s="1"/>
  <c r="L150" i="1"/>
  <c r="M150" i="1" s="1"/>
  <c r="L142" i="1"/>
  <c r="N142" i="1" s="1"/>
  <c r="L134" i="1"/>
  <c r="M134" i="1" s="1"/>
  <c r="L126" i="1"/>
  <c r="M126" i="1" s="1"/>
  <c r="L118" i="1"/>
  <c r="M118" i="1" s="1"/>
  <c r="L110" i="1"/>
  <c r="N110" i="1" s="1"/>
  <c r="L102" i="1"/>
  <c r="N102" i="1" s="1"/>
  <c r="L94" i="1"/>
  <c r="M94" i="1" s="1"/>
  <c r="L86" i="1"/>
  <c r="M86" i="1" s="1"/>
  <c r="L78" i="1"/>
  <c r="M78" i="1" s="1"/>
  <c r="L70" i="1"/>
  <c r="M70" i="1" s="1"/>
  <c r="L62" i="1"/>
  <c r="M62" i="1" s="1"/>
  <c r="L54" i="1"/>
  <c r="N54" i="1" s="1"/>
  <c r="L46" i="1"/>
  <c r="M46" i="1" s="1"/>
  <c r="L38" i="1"/>
  <c r="N38" i="1" s="1"/>
  <c r="L30" i="1"/>
  <c r="N30" i="1" s="1"/>
  <c r="L22" i="1"/>
  <c r="M22" i="1" s="1"/>
  <c r="AM20" i="1"/>
  <c r="AN20" i="1" s="1"/>
  <c r="L32" i="1"/>
  <c r="N32" i="1" s="1"/>
  <c r="L12" i="1"/>
  <c r="M12" i="1" s="1"/>
  <c r="L20" i="1"/>
  <c r="N20" i="1" s="1"/>
  <c r="L509" i="1"/>
  <c r="M509" i="1" s="1"/>
  <c r="L501" i="1"/>
  <c r="M501" i="1" s="1"/>
  <c r="L493" i="1"/>
  <c r="M493" i="1" s="1"/>
  <c r="L485" i="1"/>
  <c r="M485" i="1" s="1"/>
  <c r="L477" i="1"/>
  <c r="M477" i="1" s="1"/>
  <c r="L469" i="1"/>
  <c r="M469" i="1" s="1"/>
  <c r="L461" i="1"/>
  <c r="M461" i="1" s="1"/>
  <c r="L453" i="1"/>
  <c r="M453" i="1" s="1"/>
  <c r="M444" i="1"/>
  <c r="N444" i="1"/>
  <c r="L445" i="1"/>
  <c r="N445" i="1" s="1"/>
  <c r="L437" i="1"/>
  <c r="N437" i="1" s="1"/>
  <c r="L429" i="1"/>
  <c r="M429" i="1" s="1"/>
  <c r="L421" i="1"/>
  <c r="M421" i="1" s="1"/>
  <c r="L413" i="1"/>
  <c r="N413" i="1" s="1"/>
  <c r="L405" i="1"/>
  <c r="M405" i="1" s="1"/>
  <c r="L397" i="1"/>
  <c r="M397" i="1" s="1"/>
  <c r="L389" i="1"/>
  <c r="M389" i="1" s="1"/>
  <c r="L381" i="1"/>
  <c r="M381" i="1" s="1"/>
  <c r="L373" i="1"/>
  <c r="N373" i="1" s="1"/>
  <c r="L365" i="1"/>
  <c r="M365" i="1" s="1"/>
  <c r="L357" i="1"/>
  <c r="N357" i="1" s="1"/>
  <c r="L349" i="1"/>
  <c r="N349" i="1" s="1"/>
  <c r="N340" i="1"/>
  <c r="L341" i="1"/>
  <c r="M341" i="1" s="1"/>
  <c r="L333" i="1"/>
  <c r="M333" i="1" s="1"/>
  <c r="L325" i="1"/>
  <c r="M325" i="1" s="1"/>
  <c r="L317" i="1"/>
  <c r="M317" i="1" s="1"/>
  <c r="L309" i="1"/>
  <c r="N309" i="1" s="1"/>
  <c r="L301" i="1"/>
  <c r="N301" i="1" s="1"/>
  <c r="L293" i="1"/>
  <c r="M293" i="1" s="1"/>
  <c r="L285" i="1"/>
  <c r="M285" i="1" s="1"/>
  <c r="L277" i="1"/>
  <c r="M277" i="1" s="1"/>
  <c r="L269" i="1"/>
  <c r="N269" i="1" s="1"/>
  <c r="L261" i="1"/>
  <c r="M261" i="1" s="1"/>
  <c r="N244" i="1"/>
  <c r="L253" i="1"/>
  <c r="N253" i="1" s="1"/>
  <c r="N236" i="1"/>
  <c r="L245" i="1"/>
  <c r="N245" i="1" s="1"/>
  <c r="L237" i="1"/>
  <c r="M237" i="1" s="1"/>
  <c r="L229" i="1"/>
  <c r="M229" i="1" s="1"/>
  <c r="L221" i="1"/>
  <c r="M221" i="1" s="1"/>
  <c r="L213" i="1"/>
  <c r="M213" i="1" s="1"/>
  <c r="L205" i="1"/>
  <c r="M205" i="1" s="1"/>
  <c r="L197" i="1"/>
  <c r="M197" i="1" s="1"/>
  <c r="L189" i="1"/>
  <c r="M189" i="1" s="1"/>
  <c r="L181" i="1"/>
  <c r="M181" i="1" s="1"/>
  <c r="L173" i="1"/>
  <c r="M173" i="1" s="1"/>
  <c r="M164" i="1"/>
  <c r="N164" i="1"/>
  <c r="L165" i="1"/>
  <c r="M165" i="1" s="1"/>
  <c r="L157" i="1"/>
  <c r="M157" i="1" s="1"/>
  <c r="L149" i="1"/>
  <c r="M149" i="1" s="1"/>
  <c r="L141" i="1"/>
  <c r="M141" i="1" s="1"/>
  <c r="L133" i="1"/>
  <c r="M133" i="1" s="1"/>
  <c r="L125" i="1"/>
  <c r="M125" i="1" s="1"/>
  <c r="L117" i="1"/>
  <c r="M117" i="1" s="1"/>
  <c r="M108" i="1"/>
  <c r="M100" i="1"/>
  <c r="N100" i="1"/>
  <c r="L109" i="1"/>
  <c r="M109" i="1" s="1"/>
  <c r="L101" i="1"/>
  <c r="M101" i="1" s="1"/>
  <c r="L93" i="1"/>
  <c r="N93" i="1" s="1"/>
  <c r="L85" i="1"/>
  <c r="M85" i="1" s="1"/>
  <c r="L77" i="1"/>
  <c r="M77" i="1" s="1"/>
  <c r="L69" i="1"/>
  <c r="N69" i="1" s="1"/>
  <c r="L61" i="1"/>
  <c r="M61" i="1" s="1"/>
  <c r="L53" i="1"/>
  <c r="M53" i="1" s="1"/>
  <c r="M44" i="1"/>
  <c r="O45" i="1" s="1"/>
  <c r="L45" i="1"/>
  <c r="M45" i="1" s="1"/>
  <c r="L37" i="1"/>
  <c r="M37" i="1" s="1"/>
  <c r="L29" i="1"/>
  <c r="M29" i="1" s="1"/>
  <c r="T21" i="1"/>
  <c r="U22" i="1" s="1"/>
  <c r="AE22" i="1"/>
  <c r="N25" i="1" l="1"/>
  <c r="M217" i="1"/>
  <c r="N508" i="1"/>
  <c r="N185" i="1"/>
  <c r="N249" i="1"/>
  <c r="E517" i="1"/>
  <c r="E518" i="1" s="1"/>
  <c r="G517" i="1"/>
  <c r="G518" i="1" s="1"/>
  <c r="V22" i="1"/>
  <c r="W22" i="1"/>
  <c r="N252" i="1"/>
  <c r="M172" i="1"/>
  <c r="O173" i="1" s="1"/>
  <c r="N348" i="1"/>
  <c r="O349" i="1" s="1"/>
  <c r="M436" i="1"/>
  <c r="M121" i="1"/>
  <c r="O122" i="1" s="1"/>
  <c r="N313" i="1"/>
  <c r="O314" i="1" s="1"/>
  <c r="N345" i="1"/>
  <c r="O346" i="1" s="1"/>
  <c r="N212" i="1"/>
  <c r="N484" i="1"/>
  <c r="N13" i="1"/>
  <c r="O14" i="1" s="1"/>
  <c r="M49" i="1"/>
  <c r="O50" i="1" s="1"/>
  <c r="N499" i="1"/>
  <c r="Q500" i="1" s="1"/>
  <c r="N401" i="1"/>
  <c r="O402" i="1" s="1"/>
  <c r="M377" i="1"/>
  <c r="O378" i="1" s="1"/>
  <c r="M441" i="1"/>
  <c r="M60" i="1"/>
  <c r="O61" i="1" s="1"/>
  <c r="P45" i="1"/>
  <c r="Q45" i="1"/>
  <c r="N420" i="1"/>
  <c r="O421" i="1" s="1"/>
  <c r="M281" i="1"/>
  <c r="N473" i="1"/>
  <c r="D517" i="1"/>
  <c r="D518" i="1" s="1"/>
  <c r="H517" i="1"/>
  <c r="H518" i="1" s="1"/>
  <c r="P504" i="1"/>
  <c r="Q504" i="1"/>
  <c r="P194" i="1"/>
  <c r="Q194" i="1"/>
  <c r="P500" i="1"/>
  <c r="P61" i="1"/>
  <c r="Q61" i="1"/>
  <c r="N324" i="1"/>
  <c r="O325" i="1" s="1"/>
  <c r="N180" i="1"/>
  <c r="M468" i="1"/>
  <c r="N89" i="1"/>
  <c r="O90" i="1" s="1"/>
  <c r="G520" i="1"/>
  <c r="M225" i="1"/>
  <c r="O226" i="1" s="1"/>
  <c r="M321" i="1"/>
  <c r="O322" i="1" s="1"/>
  <c r="M52" i="1"/>
  <c r="O53" i="1" s="1"/>
  <c r="M76" i="1"/>
  <c r="O77" i="1" s="1"/>
  <c r="N140" i="1"/>
  <c r="N492" i="1"/>
  <c r="N507" i="1"/>
  <c r="H520" i="1"/>
  <c r="M124" i="1"/>
  <c r="O125" i="1" s="1"/>
  <c r="N161" i="1"/>
  <c r="O162" i="1" s="1"/>
  <c r="M353" i="1"/>
  <c r="O354" i="1" s="1"/>
  <c r="N428" i="1"/>
  <c r="N132" i="1"/>
  <c r="O133" i="1" s="1"/>
  <c r="N356" i="1"/>
  <c r="O357" i="1" s="1"/>
  <c r="N15" i="1"/>
  <c r="O16" i="1" s="1"/>
  <c r="N479" i="1"/>
  <c r="N97" i="1"/>
  <c r="O98" i="1" s="1"/>
  <c r="M361" i="1"/>
  <c r="N393" i="1"/>
  <c r="O394" i="1" s="1"/>
  <c r="N84" i="1"/>
  <c r="O85" i="1" s="1"/>
  <c r="N196" i="1"/>
  <c r="O197" i="1" s="1"/>
  <c r="N21" i="1"/>
  <c r="O22" i="1" s="1"/>
  <c r="M113" i="1"/>
  <c r="O114" i="1" s="1"/>
  <c r="D520" i="1"/>
  <c r="N177" i="1"/>
  <c r="O178" i="1" s="1"/>
  <c r="E520" i="1"/>
  <c r="O101" i="1"/>
  <c r="M156" i="1"/>
  <c r="O157" i="1" s="1"/>
  <c r="O181" i="1"/>
  <c r="N308" i="1"/>
  <c r="O309" i="1" s="1"/>
  <c r="N404" i="1"/>
  <c r="O405" i="1" s="1"/>
  <c r="M73" i="1"/>
  <c r="O74" i="1" s="1"/>
  <c r="M201" i="1"/>
  <c r="M92" i="1"/>
  <c r="O93" i="1" s="1"/>
  <c r="N228" i="1"/>
  <c r="O229" i="1" s="1"/>
  <c r="M17" i="1"/>
  <c r="O18" i="1" s="1"/>
  <c r="N137" i="1"/>
  <c r="O138" i="1" s="1"/>
  <c r="M233" i="1"/>
  <c r="O234" i="1" s="1"/>
  <c r="N425" i="1"/>
  <c r="M28" i="1"/>
  <c r="O29" i="1" s="1"/>
  <c r="N188" i="1"/>
  <c r="O189" i="1" s="1"/>
  <c r="M41" i="1"/>
  <c r="O42" i="1" s="1"/>
  <c r="N457" i="1"/>
  <c r="M275" i="1"/>
  <c r="O276" i="1" s="1"/>
  <c r="M16" i="1"/>
  <c r="O17" i="1" s="1"/>
  <c r="N455" i="1"/>
  <c r="M20" i="1"/>
  <c r="O21" i="1" s="1"/>
  <c r="N220" i="1"/>
  <c r="O221" i="1" s="1"/>
  <c r="N268" i="1"/>
  <c r="O269" i="1" s="1"/>
  <c r="N316" i="1"/>
  <c r="O317" i="1" s="1"/>
  <c r="N412" i="1"/>
  <c r="O413" i="1" s="1"/>
  <c r="M500" i="1"/>
  <c r="M273" i="1"/>
  <c r="O274" i="1" s="1"/>
  <c r="N433" i="1"/>
  <c r="N297" i="1"/>
  <c r="O298" i="1" s="1"/>
  <c r="M329" i="1"/>
  <c r="O330" i="1" s="1"/>
  <c r="N300" i="1"/>
  <c r="O301" i="1" s="1"/>
  <c r="N332" i="1"/>
  <c r="O333" i="1" s="1"/>
  <c r="N396" i="1"/>
  <c r="O397" i="1" s="1"/>
  <c r="N81" i="1"/>
  <c r="O82" i="1" s="1"/>
  <c r="N209" i="1"/>
  <c r="O210" i="1" s="1"/>
  <c r="O250" i="1"/>
  <c r="O282" i="1"/>
  <c r="N337" i="1"/>
  <c r="O338" i="1" s="1"/>
  <c r="N465" i="1"/>
  <c r="Z16" i="1"/>
  <c r="Y17" i="1" s="1"/>
  <c r="N37" i="1"/>
  <c r="O38" i="1" s="1"/>
  <c r="N101" i="1"/>
  <c r="O102" i="1" s="1"/>
  <c r="N221" i="1"/>
  <c r="O222" i="1" s="1"/>
  <c r="N333" i="1"/>
  <c r="O334" i="1" s="1"/>
  <c r="N397" i="1"/>
  <c r="O398" i="1" s="1"/>
  <c r="M413" i="1"/>
  <c r="O414" i="1" s="1"/>
  <c r="M437" i="1"/>
  <c r="N493" i="1"/>
  <c r="M38" i="1"/>
  <c r="O39" i="1" s="1"/>
  <c r="M54" i="1"/>
  <c r="O55" i="1" s="1"/>
  <c r="N70" i="1"/>
  <c r="O71" i="1" s="1"/>
  <c r="M102" i="1"/>
  <c r="O103" i="1" s="1"/>
  <c r="N118" i="1"/>
  <c r="O119" i="1" s="1"/>
  <c r="N134" i="1"/>
  <c r="O135" i="1" s="1"/>
  <c r="N150" i="1"/>
  <c r="O151" i="1" s="1"/>
  <c r="N166" i="1"/>
  <c r="O167" i="1" s="1"/>
  <c r="N270" i="1"/>
  <c r="O271" i="1" s="1"/>
  <c r="N294" i="1"/>
  <c r="O295" i="1" s="1"/>
  <c r="N310" i="1"/>
  <c r="O311" i="1" s="1"/>
  <c r="M350" i="1"/>
  <c r="O351" i="1" s="1"/>
  <c r="N366" i="1"/>
  <c r="O367" i="1" s="1"/>
  <c r="M454" i="1"/>
  <c r="M71" i="1"/>
  <c r="O72" i="1" s="1"/>
  <c r="N103" i="1"/>
  <c r="O104" i="1" s="1"/>
  <c r="M119" i="1"/>
  <c r="O120" i="1" s="1"/>
  <c r="N143" i="1"/>
  <c r="O144" i="1" s="1"/>
  <c r="N159" i="1"/>
  <c r="O160" i="1" s="1"/>
  <c r="M175" i="1"/>
  <c r="O176" i="1" s="1"/>
  <c r="M247" i="1"/>
  <c r="O248" i="1" s="1"/>
  <c r="M311" i="1"/>
  <c r="O312" i="1" s="1"/>
  <c r="M359" i="1"/>
  <c r="O360" i="1" s="1"/>
  <c r="M391" i="1"/>
  <c r="O392" i="1" s="1"/>
  <c r="N423" i="1"/>
  <c r="M447" i="1"/>
  <c r="N34" i="1"/>
  <c r="O35" i="1" s="1"/>
  <c r="N90" i="1"/>
  <c r="O91" i="1" s="1"/>
  <c r="N138" i="1"/>
  <c r="O139" i="1" s="1"/>
  <c r="M178" i="1"/>
  <c r="O179" i="1" s="1"/>
  <c r="N258" i="1"/>
  <c r="O259" i="1" s="1"/>
  <c r="N282" i="1"/>
  <c r="O283" i="1" s="1"/>
  <c r="M410" i="1"/>
  <c r="O411" i="1" s="1"/>
  <c r="M67" i="1"/>
  <c r="O68" i="1" s="1"/>
  <c r="O213" i="1"/>
  <c r="M299" i="1"/>
  <c r="O300" i="1" s="1"/>
  <c r="M211" i="1"/>
  <c r="O212" i="1" s="1"/>
  <c r="M283" i="1"/>
  <c r="O284" i="1" s="1"/>
  <c r="N459" i="1"/>
  <c r="N24" i="1"/>
  <c r="O25" i="1" s="1"/>
  <c r="N48" i="1"/>
  <c r="O49" i="1" s="1"/>
  <c r="M120" i="1"/>
  <c r="O121" i="1" s="1"/>
  <c r="N208" i="1"/>
  <c r="O209" i="1" s="1"/>
  <c r="N224" i="1"/>
  <c r="O225" i="1" s="1"/>
  <c r="N296" i="1"/>
  <c r="O297" i="1" s="1"/>
  <c r="N320" i="1"/>
  <c r="O321" i="1" s="1"/>
  <c r="N392" i="1"/>
  <c r="O393" i="1" s="1"/>
  <c r="M416" i="1"/>
  <c r="O417" i="1" s="1"/>
  <c r="N480" i="1"/>
  <c r="N43" i="1"/>
  <c r="O44" i="1" s="1"/>
  <c r="M27" i="1"/>
  <c r="O28" i="1" s="1"/>
  <c r="M267" i="1"/>
  <c r="O268" i="1" s="1"/>
  <c r="N165" i="1"/>
  <c r="O166" i="1" s="1"/>
  <c r="N229" i="1"/>
  <c r="O230" i="1" s="1"/>
  <c r="M269" i="1"/>
  <c r="O270" i="1" s="1"/>
  <c r="N285" i="1"/>
  <c r="O286" i="1" s="1"/>
  <c r="M301" i="1"/>
  <c r="O302" i="1" s="1"/>
  <c r="N325" i="1"/>
  <c r="O326" i="1" s="1"/>
  <c r="M349" i="1"/>
  <c r="O350" i="1" s="1"/>
  <c r="N389" i="1"/>
  <c r="O390" i="1" s="1"/>
  <c r="N421" i="1"/>
  <c r="O422" i="1" s="1"/>
  <c r="N78" i="1"/>
  <c r="N94" i="1"/>
  <c r="O95" i="1" s="1"/>
  <c r="M190" i="1"/>
  <c r="O191" i="1" s="1"/>
  <c r="M206" i="1"/>
  <c r="O207" i="1" s="1"/>
  <c r="N334" i="1"/>
  <c r="O335" i="1" s="1"/>
  <c r="N358" i="1"/>
  <c r="O359" i="1" s="1"/>
  <c r="M374" i="1"/>
  <c r="O375" i="1" s="1"/>
  <c r="M398" i="1"/>
  <c r="O399" i="1" s="1"/>
  <c r="M295" i="1"/>
  <c r="O296" i="1" s="1"/>
  <c r="M415" i="1"/>
  <c r="O416" i="1" s="1"/>
  <c r="O418" i="1"/>
  <c r="N50" i="1"/>
  <c r="O51" i="1" s="1"/>
  <c r="N74" i="1"/>
  <c r="O75" i="1" s="1"/>
  <c r="N114" i="1"/>
  <c r="O115" i="1" s="1"/>
  <c r="M130" i="1"/>
  <c r="M162" i="1"/>
  <c r="O163" i="1" s="1"/>
  <c r="N202" i="1"/>
  <c r="O203" i="1" s="1"/>
  <c r="N218" i="1"/>
  <c r="O219" i="1" s="1"/>
  <c r="M274" i="1"/>
  <c r="O275" i="1" s="1"/>
  <c r="N322" i="1"/>
  <c r="O323" i="1" s="1"/>
  <c r="M338" i="1"/>
  <c r="O339" i="1" s="1"/>
  <c r="N362" i="1"/>
  <c r="O363" i="1" s="1"/>
  <c r="N386" i="1"/>
  <c r="O387" i="1" s="1"/>
  <c r="M402" i="1"/>
  <c r="O403" i="1" s="1"/>
  <c r="M442" i="1"/>
  <c r="M466" i="1"/>
  <c r="M131" i="1"/>
  <c r="N163" i="1"/>
  <c r="O164" i="1" s="1"/>
  <c r="M219" i="1"/>
  <c r="O220" i="1" s="1"/>
  <c r="M451" i="1"/>
  <c r="N511" i="1"/>
  <c r="M107" i="1"/>
  <c r="O108" i="1" s="1"/>
  <c r="N72" i="1"/>
  <c r="O73" i="1" s="1"/>
  <c r="N328" i="1"/>
  <c r="O329" i="1" s="1"/>
  <c r="N440" i="1"/>
  <c r="M363" i="1"/>
  <c r="O364" i="1" s="1"/>
  <c r="M93" i="1"/>
  <c r="O94" i="1" s="1"/>
  <c r="N141" i="1"/>
  <c r="O142" i="1" s="1"/>
  <c r="N189" i="1"/>
  <c r="O190" i="1" s="1"/>
  <c r="N293" i="1"/>
  <c r="O294" i="1" s="1"/>
  <c r="M357" i="1"/>
  <c r="O358" i="1" s="1"/>
  <c r="M445" i="1"/>
  <c r="N461" i="1"/>
  <c r="N126" i="1"/>
  <c r="O127" i="1" s="1"/>
  <c r="M142" i="1"/>
  <c r="O143" i="1" s="1"/>
  <c r="N230" i="1"/>
  <c r="O231" i="1" s="1"/>
  <c r="M246" i="1"/>
  <c r="O247" i="1" s="1"/>
  <c r="M422" i="1"/>
  <c r="M486" i="1"/>
  <c r="M47" i="1"/>
  <c r="O48" i="1" s="1"/>
  <c r="N183" i="1"/>
  <c r="O184" i="1" s="1"/>
  <c r="N207" i="1"/>
  <c r="O208" i="1" s="1"/>
  <c r="N223" i="1"/>
  <c r="O224" i="1" s="1"/>
  <c r="M255" i="1"/>
  <c r="O256" i="1" s="1"/>
  <c r="M327" i="1"/>
  <c r="O328" i="1" s="1"/>
  <c r="M351" i="1"/>
  <c r="O352" i="1" s="1"/>
  <c r="M399" i="1"/>
  <c r="O400" i="1" s="1"/>
  <c r="M439" i="1"/>
  <c r="N463" i="1"/>
  <c r="M26" i="1"/>
  <c r="O27" i="1" s="1"/>
  <c r="M371" i="1"/>
  <c r="O372" i="1" s="1"/>
  <c r="M155" i="1"/>
  <c r="O156" i="1" s="1"/>
  <c r="M195" i="1"/>
  <c r="N160" i="1"/>
  <c r="O161" i="1" s="1"/>
  <c r="M184" i="1"/>
  <c r="O185" i="1" s="1"/>
  <c r="N264" i="1"/>
  <c r="O265" i="1" s="1"/>
  <c r="N288" i="1"/>
  <c r="O289" i="1" s="1"/>
  <c r="N352" i="1"/>
  <c r="O353" i="1" s="1"/>
  <c r="S22" i="1"/>
  <c r="T22" i="1" s="1"/>
  <c r="S23" i="1" s="1"/>
  <c r="N53" i="1"/>
  <c r="O54" i="1" s="1"/>
  <c r="N77" i="1"/>
  <c r="O78" i="1" s="1"/>
  <c r="N109" i="1"/>
  <c r="O110" i="1" s="1"/>
  <c r="N125" i="1"/>
  <c r="O126" i="1" s="1"/>
  <c r="N197" i="1"/>
  <c r="O198" i="1" s="1"/>
  <c r="N182" i="1"/>
  <c r="O183" i="1" s="1"/>
  <c r="N198" i="1"/>
  <c r="O199" i="1" s="1"/>
  <c r="N286" i="1"/>
  <c r="O287" i="1" s="1"/>
  <c r="M462" i="1"/>
  <c r="M31" i="1"/>
  <c r="O32" i="1" s="1"/>
  <c r="M287" i="1"/>
  <c r="O288" i="1" s="1"/>
  <c r="O218" i="1"/>
  <c r="O362" i="1"/>
  <c r="N42" i="1"/>
  <c r="O43" i="1" s="1"/>
  <c r="N106" i="1"/>
  <c r="O107" i="1" s="1"/>
  <c r="N154" i="1"/>
  <c r="O155" i="1" s="1"/>
  <c r="N226" i="1"/>
  <c r="O227" i="1" s="1"/>
  <c r="M346" i="1"/>
  <c r="O347" i="1" s="1"/>
  <c r="M434" i="1"/>
  <c r="M474" i="1"/>
  <c r="M115" i="1"/>
  <c r="O116" i="1" s="1"/>
  <c r="N147" i="1"/>
  <c r="O148" i="1" s="1"/>
  <c r="M347" i="1"/>
  <c r="O348" i="1" s="1"/>
  <c r="N475" i="1"/>
  <c r="M96" i="1"/>
  <c r="O97" i="1" s="1"/>
  <c r="N144" i="1"/>
  <c r="O145" i="1" s="1"/>
  <c r="M200" i="1"/>
  <c r="O201" i="1" s="1"/>
  <c r="N384" i="1"/>
  <c r="O385" i="1" s="1"/>
  <c r="N35" i="1"/>
  <c r="O36" i="1" s="1"/>
  <c r="M482" i="1"/>
  <c r="M387" i="1"/>
  <c r="O388" i="1" s="1"/>
  <c r="N467" i="1"/>
  <c r="M379" i="1"/>
  <c r="O380" i="1" s="1"/>
  <c r="N317" i="1"/>
  <c r="O318" i="1" s="1"/>
  <c r="O15" i="1"/>
  <c r="N62" i="1"/>
  <c r="O63" i="1" s="1"/>
  <c r="N318" i="1"/>
  <c r="O319" i="1" s="1"/>
  <c r="N167" i="1"/>
  <c r="O168" i="1" s="1"/>
  <c r="O410" i="1"/>
  <c r="N449" i="1"/>
  <c r="N513" i="1"/>
  <c r="M242" i="1"/>
  <c r="O243" i="1" s="1"/>
  <c r="N290" i="1"/>
  <c r="O291" i="1" s="1"/>
  <c r="M306" i="1"/>
  <c r="O307" i="1" s="1"/>
  <c r="M370" i="1"/>
  <c r="O371" i="1" s="1"/>
  <c r="N394" i="1"/>
  <c r="O395" i="1" s="1"/>
  <c r="O132" i="1"/>
  <c r="M104" i="1"/>
  <c r="O105" i="1" s="1"/>
  <c r="N168" i="1"/>
  <c r="O169" i="1" s="1"/>
  <c r="N464" i="1"/>
  <c r="M504" i="1"/>
  <c r="M490" i="1"/>
  <c r="N372" i="1"/>
  <c r="O373" i="1" s="1"/>
  <c r="N23" i="1"/>
  <c r="O24" i="1" s="1"/>
  <c r="N45" i="1"/>
  <c r="O46" i="1" s="1"/>
  <c r="N173" i="1"/>
  <c r="O174" i="1" s="1"/>
  <c r="N205" i="1"/>
  <c r="O206" i="1" s="1"/>
  <c r="M253" i="1"/>
  <c r="O254" i="1" s="1"/>
  <c r="N277" i="1"/>
  <c r="O278" i="1" s="1"/>
  <c r="N341" i="1"/>
  <c r="O342" i="1" s="1"/>
  <c r="N405" i="1"/>
  <c r="O406" i="1" s="1"/>
  <c r="N501" i="1"/>
  <c r="M383" i="1"/>
  <c r="O384" i="1" s="1"/>
  <c r="N86" i="1"/>
  <c r="O87" i="1" s="1"/>
  <c r="M214" i="1"/>
  <c r="O215" i="1" s="1"/>
  <c r="N254" i="1"/>
  <c r="O255" i="1" s="1"/>
  <c r="M494" i="1"/>
  <c r="N55" i="1"/>
  <c r="O56" i="1" s="1"/>
  <c r="M79" i="1"/>
  <c r="O80" i="1" s="1"/>
  <c r="M127" i="1"/>
  <c r="O128" i="1" s="1"/>
  <c r="M151" i="1"/>
  <c r="O152" i="1" s="1"/>
  <c r="M191" i="1"/>
  <c r="O192" i="1" s="1"/>
  <c r="M215" i="1"/>
  <c r="O216" i="1" s="1"/>
  <c r="M239" i="1"/>
  <c r="O240" i="1" s="1"/>
  <c r="M271" i="1"/>
  <c r="O272" i="1" s="1"/>
  <c r="M303" i="1"/>
  <c r="O304" i="1" s="1"/>
  <c r="M335" i="1"/>
  <c r="O336" i="1" s="1"/>
  <c r="M367" i="1"/>
  <c r="O368" i="1" s="1"/>
  <c r="N471" i="1"/>
  <c r="O26" i="1"/>
  <c r="N145" i="1"/>
  <c r="O146" i="1" s="1"/>
  <c r="N169" i="1"/>
  <c r="O170" i="1" s="1"/>
  <c r="M241" i="1"/>
  <c r="O242" i="1" s="1"/>
  <c r="N265" i="1"/>
  <c r="O266" i="1" s="1"/>
  <c r="N58" i="1"/>
  <c r="O59" i="1" s="1"/>
  <c r="M98" i="1"/>
  <c r="O99" i="1" s="1"/>
  <c r="M122" i="1"/>
  <c r="O123" i="1" s="1"/>
  <c r="M186" i="1"/>
  <c r="O187" i="1" s="1"/>
  <c r="M266" i="1"/>
  <c r="O267" i="1" s="1"/>
  <c r="M314" i="1"/>
  <c r="O315" i="1" s="1"/>
  <c r="M330" i="1"/>
  <c r="O331" i="1" s="1"/>
  <c r="N354" i="1"/>
  <c r="O355" i="1" s="1"/>
  <c r="N378" i="1"/>
  <c r="O379" i="1" s="1"/>
  <c r="M418" i="1"/>
  <c r="O419" i="1" s="1"/>
  <c r="M450" i="1"/>
  <c r="N179" i="1"/>
  <c r="O180" i="1" s="1"/>
  <c r="M395" i="1"/>
  <c r="O396" i="1" s="1"/>
  <c r="N75" i="1"/>
  <c r="O76" i="1" s="1"/>
  <c r="M123" i="1"/>
  <c r="O124" i="1" s="1"/>
  <c r="M307" i="1"/>
  <c r="O308" i="1" s="1"/>
  <c r="M403" i="1"/>
  <c r="O404" i="1" s="1"/>
  <c r="N483" i="1"/>
  <c r="N56" i="1"/>
  <c r="O57" i="1" s="1"/>
  <c r="M80" i="1"/>
  <c r="O81" i="1" s="1"/>
  <c r="N368" i="1"/>
  <c r="O369" i="1" s="1"/>
  <c r="N424" i="1"/>
  <c r="N448" i="1"/>
  <c r="N488" i="1"/>
  <c r="M512" i="1"/>
  <c r="N187" i="1"/>
  <c r="O188" i="1" s="1"/>
  <c r="M291" i="1"/>
  <c r="O292" i="1" s="1"/>
  <c r="N491" i="1"/>
  <c r="N59" i="1"/>
  <c r="O60" i="1" s="1"/>
  <c r="O109" i="1"/>
  <c r="M305" i="1"/>
  <c r="O306" i="1" s="1"/>
  <c r="M369" i="1"/>
  <c r="O370" i="1" s="1"/>
  <c r="N452" i="1"/>
  <c r="N476" i="1"/>
  <c r="M69" i="1"/>
  <c r="O70" i="1" s="1"/>
  <c r="N429" i="1"/>
  <c r="M431" i="1"/>
  <c r="N22" i="1"/>
  <c r="O23" i="1" s="1"/>
  <c r="M110" i="1"/>
  <c r="O111" i="1" s="1"/>
  <c r="N174" i="1"/>
  <c r="O175" i="1" s="1"/>
  <c r="N238" i="1"/>
  <c r="O239" i="1" s="1"/>
  <c r="M278" i="1"/>
  <c r="O279" i="1" s="1"/>
  <c r="N302" i="1"/>
  <c r="O303" i="1" s="1"/>
  <c r="N342" i="1"/>
  <c r="O343" i="1" s="1"/>
  <c r="M382" i="1"/>
  <c r="O383" i="1" s="1"/>
  <c r="N406" i="1"/>
  <c r="O407" i="1" s="1"/>
  <c r="M438" i="1"/>
  <c r="M111" i="1"/>
  <c r="O112" i="1" s="1"/>
  <c r="M407" i="1"/>
  <c r="O408" i="1" s="1"/>
  <c r="M82" i="1"/>
  <c r="O83" i="1" s="1"/>
  <c r="M146" i="1"/>
  <c r="O147" i="1" s="1"/>
  <c r="M210" i="1"/>
  <c r="O211" i="1" s="1"/>
  <c r="M250" i="1"/>
  <c r="O251" i="1" s="1"/>
  <c r="M426" i="1"/>
  <c r="M458" i="1"/>
  <c r="N19" i="1"/>
  <c r="O20" i="1" s="1"/>
  <c r="N99" i="1"/>
  <c r="O100" i="1" s="1"/>
  <c r="M243" i="1"/>
  <c r="O244" i="1" s="1"/>
  <c r="M323" i="1"/>
  <c r="O324" i="1" s="1"/>
  <c r="M427" i="1"/>
  <c r="M171" i="1"/>
  <c r="O172" i="1" s="1"/>
  <c r="M32" i="1"/>
  <c r="O33" i="1" s="1"/>
  <c r="N128" i="1"/>
  <c r="O129" i="1" s="1"/>
  <c r="N192" i="1"/>
  <c r="O193" i="1" s="1"/>
  <c r="N216" i="1"/>
  <c r="O217" i="1" s="1"/>
  <c r="N240" i="1"/>
  <c r="O241" i="1" s="1"/>
  <c r="N272" i="1"/>
  <c r="O273" i="1" s="1"/>
  <c r="N304" i="1"/>
  <c r="O305" i="1" s="1"/>
  <c r="N336" i="1"/>
  <c r="O337" i="1" s="1"/>
  <c r="N400" i="1"/>
  <c r="O401" i="1" s="1"/>
  <c r="M498" i="1"/>
  <c r="M315" i="1"/>
  <c r="O316" i="1" s="1"/>
  <c r="M319" i="1"/>
  <c r="O320" i="1" s="1"/>
  <c r="N456" i="1"/>
  <c r="N148" i="1"/>
  <c r="O149" i="1" s="1"/>
  <c r="N61" i="1"/>
  <c r="O62" i="1" s="1"/>
  <c r="M245" i="1"/>
  <c r="O246" i="1" s="1"/>
  <c r="O79" i="1"/>
  <c r="M231" i="1"/>
  <c r="O232" i="1" s="1"/>
  <c r="M83" i="1"/>
  <c r="O84" i="1" s="1"/>
  <c r="N381" i="1"/>
  <c r="O382" i="1" s="1"/>
  <c r="N360" i="1"/>
  <c r="O361" i="1" s="1"/>
  <c r="M68" i="1"/>
  <c r="O69" i="1" s="1"/>
  <c r="N116" i="1"/>
  <c r="O117" i="1" s="1"/>
  <c r="N380" i="1"/>
  <c r="O381" i="1" s="1"/>
  <c r="N237" i="1"/>
  <c r="O238" i="1" s="1"/>
  <c r="N469" i="1"/>
  <c r="M36" i="1"/>
  <c r="O37" i="1" s="1"/>
  <c r="N284" i="1"/>
  <c r="O285" i="1" s="1"/>
  <c r="M460" i="1"/>
  <c r="N29" i="1"/>
  <c r="O30" i="1" s="1"/>
  <c r="N117" i="1"/>
  <c r="O118" i="1" s="1"/>
  <c r="N149" i="1"/>
  <c r="O150" i="1" s="1"/>
  <c r="N213" i="1"/>
  <c r="O214" i="1" s="1"/>
  <c r="N261" i="1"/>
  <c r="O262" i="1" s="1"/>
  <c r="N365" i="1"/>
  <c r="O366" i="1" s="1"/>
  <c r="N509" i="1"/>
  <c r="N46" i="1"/>
  <c r="O47" i="1" s="1"/>
  <c r="N262" i="1"/>
  <c r="O263" i="1" s="1"/>
  <c r="N326" i="1"/>
  <c r="O327" i="1" s="1"/>
  <c r="N390" i="1"/>
  <c r="O391" i="1" s="1"/>
  <c r="M470" i="1"/>
  <c r="M502" i="1"/>
  <c r="N39" i="1"/>
  <c r="O40" i="1" s="1"/>
  <c r="N135" i="1"/>
  <c r="O136" i="1" s="1"/>
  <c r="N199" i="1"/>
  <c r="O200" i="1" s="1"/>
  <c r="M279" i="1"/>
  <c r="O280" i="1" s="1"/>
  <c r="N487" i="1"/>
  <c r="N33" i="1"/>
  <c r="O34" i="1" s="1"/>
  <c r="N105" i="1"/>
  <c r="O106" i="1" s="1"/>
  <c r="M153" i="1"/>
  <c r="O154" i="1" s="1"/>
  <c r="O202" i="1"/>
  <c r="O290" i="1"/>
  <c r="N489" i="1"/>
  <c r="N18" i="1"/>
  <c r="O19" i="1" s="1"/>
  <c r="M170" i="1"/>
  <c r="O171" i="1" s="1"/>
  <c r="N234" i="1"/>
  <c r="O235" i="1" s="1"/>
  <c r="N298" i="1"/>
  <c r="O299" i="1" s="1"/>
  <c r="O253" i="1"/>
  <c r="N51" i="1"/>
  <c r="O52" i="1" s="1"/>
  <c r="M235" i="1"/>
  <c r="O236" i="1" s="1"/>
  <c r="M331" i="1"/>
  <c r="O332" i="1" s="1"/>
  <c r="N435" i="1"/>
  <c r="M40" i="1"/>
  <c r="O41" i="1" s="1"/>
  <c r="N88" i="1"/>
  <c r="O89" i="1" s="1"/>
  <c r="N112" i="1"/>
  <c r="O113" i="1" s="1"/>
  <c r="M152" i="1"/>
  <c r="O153" i="1" s="1"/>
  <c r="M176" i="1"/>
  <c r="O177" i="1" s="1"/>
  <c r="N408" i="1"/>
  <c r="O409" i="1" s="1"/>
  <c r="N472" i="1"/>
  <c r="M419" i="1"/>
  <c r="O420" i="1" s="1"/>
  <c r="M411" i="1"/>
  <c r="O412" i="1" s="1"/>
  <c r="N157" i="1"/>
  <c r="O158" i="1" s="1"/>
  <c r="N364" i="1"/>
  <c r="O365" i="1" s="1"/>
  <c r="M309" i="1"/>
  <c r="O310" i="1" s="1"/>
  <c r="N133" i="1"/>
  <c r="O134" i="1" s="1"/>
  <c r="M430" i="1"/>
  <c r="M263" i="1"/>
  <c r="O264" i="1" s="1"/>
  <c r="O66" i="1"/>
  <c r="O386" i="1"/>
  <c r="N292" i="1"/>
  <c r="O293" i="1" s="1"/>
  <c r="N181" i="1"/>
  <c r="O182" i="1" s="1"/>
  <c r="N453" i="1"/>
  <c r="N477" i="1"/>
  <c r="AL21" i="1"/>
  <c r="AK22" i="1" s="1"/>
  <c r="M30" i="1"/>
  <c r="O31" i="1" s="1"/>
  <c r="N158" i="1"/>
  <c r="O159" i="1" s="1"/>
  <c r="M222" i="1"/>
  <c r="O223" i="1" s="1"/>
  <c r="N63" i="1"/>
  <c r="O64" i="1" s="1"/>
  <c r="M87" i="1"/>
  <c r="O88" i="1" s="1"/>
  <c r="M343" i="1"/>
  <c r="O344" i="1" s="1"/>
  <c r="M375" i="1"/>
  <c r="O376" i="1" s="1"/>
  <c r="M57" i="1"/>
  <c r="O58" i="1" s="1"/>
  <c r="O131" i="1"/>
  <c r="M194" i="1"/>
  <c r="O195" i="1" s="1"/>
  <c r="N203" i="1"/>
  <c r="O204" i="1" s="1"/>
  <c r="M91" i="1"/>
  <c r="O92" i="1" s="1"/>
  <c r="N139" i="1"/>
  <c r="O140" i="1" s="1"/>
  <c r="O245" i="1"/>
  <c r="O341" i="1"/>
  <c r="M64" i="1"/>
  <c r="O65" i="1" s="1"/>
  <c r="M136" i="1"/>
  <c r="O137" i="1" s="1"/>
  <c r="N248" i="1"/>
  <c r="O249" i="1" s="1"/>
  <c r="N280" i="1"/>
  <c r="O281" i="1" s="1"/>
  <c r="N312" i="1"/>
  <c r="O313" i="1" s="1"/>
  <c r="N344" i="1"/>
  <c r="O345" i="1" s="1"/>
  <c r="N376" i="1"/>
  <c r="O377" i="1" s="1"/>
  <c r="N432" i="1"/>
  <c r="N496" i="1"/>
  <c r="M506" i="1"/>
  <c r="O237" i="1"/>
  <c r="M339" i="1"/>
  <c r="O340" i="1" s="1"/>
  <c r="N443" i="1"/>
  <c r="N12" i="1"/>
  <c r="O13" i="1" s="1"/>
  <c r="M66" i="1"/>
  <c r="O67" i="1" s="1"/>
  <c r="O196" i="1"/>
  <c r="M373" i="1"/>
  <c r="O374" i="1" s="1"/>
  <c r="N276" i="1"/>
  <c r="O277" i="1" s="1"/>
  <c r="N85" i="1"/>
  <c r="O86" i="1" s="1"/>
  <c r="O258" i="1"/>
  <c r="N232" i="1"/>
  <c r="O233" i="1" s="1"/>
  <c r="N204" i="1"/>
  <c r="O205" i="1" s="1"/>
  <c r="O141" i="1"/>
  <c r="O165" i="1"/>
  <c r="N260" i="1"/>
  <c r="O261" i="1" s="1"/>
  <c r="N388" i="1"/>
  <c r="O389" i="1" s="1"/>
  <c r="N485" i="1"/>
  <c r="AM21" i="1"/>
  <c r="AN21" i="1" s="1"/>
  <c r="M414" i="1"/>
  <c r="O415" i="1" s="1"/>
  <c r="M446" i="1"/>
  <c r="M478" i="1"/>
  <c r="M510" i="1"/>
  <c r="M95" i="1"/>
  <c r="O96" i="1" s="1"/>
  <c r="N129" i="1"/>
  <c r="O130" i="1" s="1"/>
  <c r="O186" i="1"/>
  <c r="N497" i="1"/>
  <c r="M259" i="1"/>
  <c r="O260" i="1" s="1"/>
  <c r="N495" i="1"/>
  <c r="M251" i="1"/>
  <c r="O252" i="1" s="1"/>
  <c r="M355" i="1"/>
  <c r="O356" i="1" s="1"/>
  <c r="N256" i="1"/>
  <c r="O257" i="1" s="1"/>
  <c r="M514" i="1"/>
  <c r="M227" i="1"/>
  <c r="O228" i="1" s="1"/>
  <c r="AF22" i="1"/>
  <c r="AG23" i="1" s="1"/>
  <c r="AH23" i="1" s="1"/>
  <c r="P397" i="1" l="1"/>
  <c r="Q397" i="1"/>
  <c r="P18" i="1"/>
  <c r="Q18" i="1"/>
  <c r="P203" i="1"/>
  <c r="Q203" i="1"/>
  <c r="P416" i="1"/>
  <c r="Q416" i="1"/>
  <c r="P456" i="1"/>
  <c r="Q456" i="1"/>
  <c r="P157" i="1"/>
  <c r="Q157" i="1"/>
  <c r="P85" i="1"/>
  <c r="Q85" i="1"/>
  <c r="P325" i="1"/>
  <c r="Q325" i="1"/>
  <c r="P48" i="1"/>
  <c r="Q48" i="1"/>
  <c r="P71" i="1"/>
  <c r="Q71" i="1"/>
  <c r="P35" i="1"/>
  <c r="Q35" i="1"/>
  <c r="P39" i="1"/>
  <c r="Q39" i="1"/>
  <c r="P269" i="1"/>
  <c r="Q269" i="1"/>
  <c r="P74" i="1"/>
  <c r="Q74" i="1"/>
  <c r="P429" i="1"/>
  <c r="Q429" i="1"/>
  <c r="P378" i="1"/>
  <c r="Q378" i="1"/>
  <c r="P297" i="1"/>
  <c r="Q297" i="1"/>
  <c r="P485" i="1"/>
  <c r="Q485" i="1"/>
  <c r="P346" i="1"/>
  <c r="Q346" i="1"/>
  <c r="P455" i="1"/>
  <c r="Q455" i="1"/>
  <c r="P345" i="1"/>
  <c r="Q345" i="1"/>
  <c r="P339" i="1"/>
  <c r="Q339" i="1"/>
  <c r="P31" i="1"/>
  <c r="Q31" i="1"/>
  <c r="P28" i="1"/>
  <c r="Q28" i="1"/>
  <c r="P177" i="1"/>
  <c r="Q177" i="1"/>
  <c r="P171" i="1"/>
  <c r="Q171" i="1"/>
  <c r="P136" i="1"/>
  <c r="Q136" i="1"/>
  <c r="P150" i="1"/>
  <c r="Q150" i="1"/>
  <c r="P69" i="1"/>
  <c r="Q69" i="1"/>
  <c r="P149" i="1"/>
  <c r="Q149" i="1"/>
  <c r="P274" i="1"/>
  <c r="Q274" i="1"/>
  <c r="P217" i="1"/>
  <c r="Q217" i="1"/>
  <c r="P459" i="1"/>
  <c r="Q459" i="1"/>
  <c r="P439" i="1"/>
  <c r="Q439" i="1"/>
  <c r="P70" i="1"/>
  <c r="Q70" i="1"/>
  <c r="P513" i="1"/>
  <c r="Q513" i="1"/>
  <c r="P396" i="1"/>
  <c r="Q396" i="1"/>
  <c r="P59" i="1"/>
  <c r="Q59" i="1"/>
  <c r="P336" i="1"/>
  <c r="Q336" i="1"/>
  <c r="P215" i="1"/>
  <c r="Q215" i="1"/>
  <c r="P24" i="1"/>
  <c r="Q24" i="1"/>
  <c r="P197" i="1"/>
  <c r="Q197" i="1"/>
  <c r="P227" i="1"/>
  <c r="Q227" i="1"/>
  <c r="P468" i="1"/>
  <c r="Q468" i="1"/>
  <c r="P475" i="1"/>
  <c r="Q475" i="1"/>
  <c r="P275" i="1"/>
  <c r="Q275" i="1"/>
  <c r="P54" i="1"/>
  <c r="Q54" i="1"/>
  <c r="P185" i="1"/>
  <c r="Q185" i="1"/>
  <c r="P256" i="1"/>
  <c r="Q256" i="1"/>
  <c r="P462" i="1"/>
  <c r="Q462" i="1"/>
  <c r="P364" i="1"/>
  <c r="Q364" i="1"/>
  <c r="P220" i="1"/>
  <c r="Q220" i="1"/>
  <c r="P75" i="1"/>
  <c r="Q75" i="1"/>
  <c r="P359" i="1"/>
  <c r="Q359" i="1"/>
  <c r="P350" i="1"/>
  <c r="Q350" i="1"/>
  <c r="P14" i="1"/>
  <c r="Q14" i="1"/>
  <c r="P209" i="1"/>
  <c r="Q209" i="1"/>
  <c r="P259" i="1"/>
  <c r="Q259" i="1"/>
  <c r="P424" i="1"/>
  <c r="Q424" i="1"/>
  <c r="P120" i="1"/>
  <c r="Q120" i="1"/>
  <c r="P271" i="1"/>
  <c r="Q271" i="1"/>
  <c r="P398" i="1"/>
  <c r="Q398" i="1"/>
  <c r="P38" i="1"/>
  <c r="Q38" i="1"/>
  <c r="P298" i="1"/>
  <c r="Q298" i="1"/>
  <c r="P442" i="1"/>
  <c r="Q442" i="1"/>
  <c r="P437" i="1"/>
  <c r="Q437" i="1"/>
  <c r="P480" i="1"/>
  <c r="Q480" i="1"/>
  <c r="P77" i="1"/>
  <c r="Q77" i="1"/>
  <c r="P349" i="1"/>
  <c r="Q349" i="1"/>
  <c r="P98" i="1"/>
  <c r="Q98" i="1"/>
  <c r="P357" i="1"/>
  <c r="Q357" i="1"/>
  <c r="P186" i="1"/>
  <c r="Q186" i="1"/>
  <c r="P224" i="1"/>
  <c r="Q224" i="1"/>
  <c r="P447" i="1"/>
  <c r="Q447" i="1"/>
  <c r="P390" i="1"/>
  <c r="Q390" i="1"/>
  <c r="P389" i="1"/>
  <c r="Q389" i="1"/>
  <c r="P286" i="1"/>
  <c r="Q286" i="1"/>
  <c r="P258" i="1"/>
  <c r="Q258" i="1"/>
  <c r="P277" i="1"/>
  <c r="Q277" i="1"/>
  <c r="P374" i="1"/>
  <c r="Q374" i="1"/>
  <c r="P444" i="1"/>
  <c r="Q444" i="1"/>
  <c r="P497" i="1"/>
  <c r="Q497" i="1"/>
  <c r="P313" i="1"/>
  <c r="Q313" i="1"/>
  <c r="P65" i="1"/>
  <c r="Q65" i="1"/>
  <c r="P92" i="1"/>
  <c r="Q92" i="1"/>
  <c r="P195" i="1"/>
  <c r="Q195" i="1"/>
  <c r="P64" i="1"/>
  <c r="Q64" i="1"/>
  <c r="P293" i="1"/>
  <c r="Q293" i="1"/>
  <c r="P264" i="1"/>
  <c r="Q264" i="1"/>
  <c r="P158" i="1"/>
  <c r="Q158" i="1"/>
  <c r="P506" i="1"/>
  <c r="Q506" i="1"/>
  <c r="P153" i="1"/>
  <c r="Q153" i="1"/>
  <c r="P436" i="1"/>
  <c r="Q436" i="1"/>
  <c r="P253" i="1"/>
  <c r="Q253" i="1"/>
  <c r="P19" i="1"/>
  <c r="Q19" i="1"/>
  <c r="P290" i="1"/>
  <c r="Q290" i="1"/>
  <c r="P280" i="1"/>
  <c r="Q280" i="1"/>
  <c r="P40" i="1"/>
  <c r="Q40" i="1"/>
  <c r="P327" i="1"/>
  <c r="Q327" i="1"/>
  <c r="P366" i="1"/>
  <c r="Q366" i="1"/>
  <c r="P118" i="1"/>
  <c r="Q118" i="1"/>
  <c r="P94" i="1"/>
  <c r="Q94" i="1"/>
  <c r="P361" i="1"/>
  <c r="Q361" i="1"/>
  <c r="P84" i="1"/>
  <c r="Q84" i="1"/>
  <c r="P79" i="1"/>
  <c r="Q79" i="1"/>
  <c r="P457" i="1"/>
  <c r="Q457" i="1"/>
  <c r="P320" i="1"/>
  <c r="Q320" i="1"/>
  <c r="P499" i="1"/>
  <c r="Q499" i="1"/>
  <c r="P305" i="1"/>
  <c r="Q305" i="1"/>
  <c r="P193" i="1"/>
  <c r="Q193" i="1"/>
  <c r="P317" i="1"/>
  <c r="Q317" i="1"/>
  <c r="P244" i="1"/>
  <c r="Q244" i="1"/>
  <c r="P427" i="1"/>
  <c r="Q427" i="1"/>
  <c r="P83" i="1"/>
  <c r="Q83" i="1"/>
  <c r="P407" i="1"/>
  <c r="Q407" i="1"/>
  <c r="P279" i="1"/>
  <c r="Q279" i="1"/>
  <c r="P23" i="1"/>
  <c r="Q23" i="1"/>
  <c r="P477" i="1"/>
  <c r="Q477" i="1"/>
  <c r="P306" i="1"/>
  <c r="Q306" i="1"/>
  <c r="P489" i="1"/>
  <c r="Q489" i="1"/>
  <c r="P81" i="1"/>
  <c r="Q81" i="1"/>
  <c r="P308" i="1"/>
  <c r="Q308" i="1"/>
  <c r="P180" i="1"/>
  <c r="Q180" i="1"/>
  <c r="P355" i="1"/>
  <c r="Q355" i="1"/>
  <c r="P187" i="1"/>
  <c r="Q187" i="1"/>
  <c r="P266" i="1"/>
  <c r="Q266" i="1"/>
  <c r="P26" i="1"/>
  <c r="Q26" i="1"/>
  <c r="P304" i="1"/>
  <c r="Q304" i="1"/>
  <c r="P192" i="1"/>
  <c r="Q192" i="1"/>
  <c r="P56" i="1"/>
  <c r="Q56" i="1"/>
  <c r="P87" i="1"/>
  <c r="Q87" i="1"/>
  <c r="P342" i="1"/>
  <c r="Q342" i="1"/>
  <c r="P174" i="1"/>
  <c r="Q174" i="1"/>
  <c r="P493" i="1"/>
  <c r="Q493" i="1"/>
  <c r="P491" i="1"/>
  <c r="Q491" i="1"/>
  <c r="P105" i="1"/>
  <c r="Q105" i="1"/>
  <c r="P307" i="1"/>
  <c r="Q307" i="1"/>
  <c r="P514" i="1"/>
  <c r="Q514" i="1"/>
  <c r="P168" i="1"/>
  <c r="Q168" i="1"/>
  <c r="P318" i="1"/>
  <c r="Q318" i="1"/>
  <c r="P388" i="1"/>
  <c r="Q388" i="1"/>
  <c r="P201" i="1"/>
  <c r="Q201" i="1"/>
  <c r="P348" i="1"/>
  <c r="Q348" i="1"/>
  <c r="P435" i="1"/>
  <c r="Q435" i="1"/>
  <c r="P107" i="1"/>
  <c r="Q107" i="1"/>
  <c r="P218" i="1"/>
  <c r="Q218" i="1"/>
  <c r="P287" i="1"/>
  <c r="Q287" i="1"/>
  <c r="P126" i="1"/>
  <c r="Q126" i="1"/>
  <c r="P294" i="1"/>
  <c r="Q294" i="1"/>
  <c r="P338" i="1"/>
  <c r="Q338" i="1"/>
  <c r="P161" i="1"/>
  <c r="Q161" i="1"/>
  <c r="P400" i="1"/>
  <c r="Q400" i="1"/>
  <c r="P487" i="1"/>
  <c r="Q487" i="1"/>
  <c r="P231" i="1"/>
  <c r="Q231" i="1"/>
  <c r="P142" i="1"/>
  <c r="Q142" i="1"/>
  <c r="P441" i="1"/>
  <c r="Q441" i="1"/>
  <c r="P108" i="1"/>
  <c r="Q108" i="1"/>
  <c r="P164" i="1"/>
  <c r="Q164" i="1"/>
  <c r="P403" i="1"/>
  <c r="Q403" i="1"/>
  <c r="P323" i="1"/>
  <c r="Q323" i="1"/>
  <c r="P163" i="1"/>
  <c r="Q163" i="1"/>
  <c r="P51" i="1"/>
  <c r="Q51" i="1"/>
  <c r="P296" i="1"/>
  <c r="Q296" i="1"/>
  <c r="P335" i="1"/>
  <c r="Q335" i="1"/>
  <c r="P230" i="1"/>
  <c r="Q230" i="1"/>
  <c r="P445" i="1"/>
  <c r="Q445" i="1"/>
  <c r="P44" i="1"/>
  <c r="Q44" i="1"/>
  <c r="P321" i="1"/>
  <c r="Q321" i="1"/>
  <c r="P121" i="1"/>
  <c r="Q121" i="1"/>
  <c r="P284" i="1"/>
  <c r="Q284" i="1"/>
  <c r="P68" i="1"/>
  <c r="Q68" i="1"/>
  <c r="P179" i="1"/>
  <c r="Q179" i="1"/>
  <c r="P354" i="1"/>
  <c r="Q354" i="1"/>
  <c r="P392" i="1"/>
  <c r="Q392" i="1"/>
  <c r="P176" i="1"/>
  <c r="Q176" i="1"/>
  <c r="P104" i="1"/>
  <c r="Q104" i="1"/>
  <c r="P351" i="1"/>
  <c r="Q351" i="1"/>
  <c r="P167" i="1"/>
  <c r="Q167" i="1"/>
  <c r="P103" i="1"/>
  <c r="Q103" i="1"/>
  <c r="P494" i="1"/>
  <c r="Q494" i="1"/>
  <c r="P334" i="1"/>
  <c r="Q334" i="1"/>
  <c r="P250" i="1"/>
  <c r="Q250" i="1"/>
  <c r="P333" i="1"/>
  <c r="Q333" i="1"/>
  <c r="P114" i="1"/>
  <c r="Q114" i="1"/>
  <c r="P501" i="1"/>
  <c r="Q501" i="1"/>
  <c r="P221" i="1"/>
  <c r="Q221" i="1"/>
  <c r="P17" i="1"/>
  <c r="Q17" i="1"/>
  <c r="P42" i="1"/>
  <c r="Q42" i="1"/>
  <c r="P426" i="1"/>
  <c r="Q426" i="1"/>
  <c r="P229" i="1"/>
  <c r="Q229" i="1"/>
  <c r="P405" i="1"/>
  <c r="Q405" i="1"/>
  <c r="P101" i="1"/>
  <c r="Q101" i="1"/>
  <c r="P394" i="1"/>
  <c r="Q394" i="1"/>
  <c r="P16" i="1"/>
  <c r="Q16" i="1"/>
  <c r="P508" i="1"/>
  <c r="Q508" i="1"/>
  <c r="P53" i="1"/>
  <c r="Q53" i="1"/>
  <c r="P496" i="1"/>
  <c r="Q496" i="1"/>
  <c r="P479" i="1"/>
  <c r="Q479" i="1"/>
  <c r="P141" i="1"/>
  <c r="Q141" i="1"/>
  <c r="P469" i="1"/>
  <c r="Q469" i="1"/>
  <c r="P507" i="1"/>
  <c r="Q507" i="1"/>
  <c r="P137" i="1"/>
  <c r="Q137" i="1"/>
  <c r="P448" i="1"/>
  <c r="Q448" i="1"/>
  <c r="P182" i="1"/>
  <c r="Q182" i="1"/>
  <c r="P420" i="1"/>
  <c r="Q420" i="1"/>
  <c r="P52" i="1"/>
  <c r="Q52" i="1"/>
  <c r="P106" i="1"/>
  <c r="Q106" i="1"/>
  <c r="P385" i="1"/>
  <c r="Q385" i="1"/>
  <c r="P510" i="1"/>
  <c r="Q510" i="1"/>
  <c r="P238" i="1"/>
  <c r="Q238" i="1"/>
  <c r="P232" i="1"/>
  <c r="Q232" i="1"/>
  <c r="P316" i="1"/>
  <c r="Q316" i="1"/>
  <c r="P33" i="1"/>
  <c r="Q33" i="1"/>
  <c r="P147" i="1"/>
  <c r="Q147" i="1"/>
  <c r="P111" i="1"/>
  <c r="Q111" i="1"/>
  <c r="P370" i="1"/>
  <c r="Q370" i="1"/>
  <c r="P369" i="1"/>
  <c r="Q369" i="1"/>
  <c r="P379" i="1"/>
  <c r="Q379" i="1"/>
  <c r="P146" i="1"/>
  <c r="Q146" i="1"/>
  <c r="P80" i="1"/>
  <c r="Q80" i="1"/>
  <c r="P206" i="1"/>
  <c r="Q206" i="1"/>
  <c r="P169" i="1"/>
  <c r="Q169" i="1"/>
  <c r="P322" i="1"/>
  <c r="Q322" i="1"/>
  <c r="P173" i="1"/>
  <c r="Q173" i="1"/>
  <c r="P155" i="1"/>
  <c r="Q155" i="1"/>
  <c r="P463" i="1"/>
  <c r="Q463" i="1"/>
  <c r="P353" i="1"/>
  <c r="Q353" i="1"/>
  <c r="P372" i="1"/>
  <c r="Q372" i="1"/>
  <c r="P247" i="1"/>
  <c r="Q247" i="1"/>
  <c r="P190" i="1"/>
  <c r="Q190" i="1"/>
  <c r="P73" i="1"/>
  <c r="Q73" i="1"/>
  <c r="P443" i="1"/>
  <c r="Q443" i="1"/>
  <c r="P95" i="1"/>
  <c r="Q95" i="1"/>
  <c r="P270" i="1"/>
  <c r="Q270" i="1"/>
  <c r="P393" i="1"/>
  <c r="Q393" i="1"/>
  <c r="P460" i="1"/>
  <c r="Q460" i="1"/>
  <c r="P213" i="1"/>
  <c r="Q213" i="1"/>
  <c r="P248" i="1"/>
  <c r="Q248" i="1"/>
  <c r="P367" i="1"/>
  <c r="Q367" i="1"/>
  <c r="P119" i="1"/>
  <c r="Q119" i="1"/>
  <c r="P282" i="1"/>
  <c r="Q282" i="1"/>
  <c r="P228" i="1"/>
  <c r="Q228" i="1"/>
  <c r="P260" i="1"/>
  <c r="Q260" i="1"/>
  <c r="P96" i="1"/>
  <c r="Q96" i="1"/>
  <c r="P326" i="1"/>
  <c r="Q326" i="1"/>
  <c r="P261" i="1"/>
  <c r="Q261" i="1"/>
  <c r="P446" i="1"/>
  <c r="Q446" i="1"/>
  <c r="P340" i="1"/>
  <c r="Q340" i="1"/>
  <c r="P281" i="1"/>
  <c r="Q281" i="1"/>
  <c r="P376" i="1"/>
  <c r="Q376" i="1"/>
  <c r="P223" i="1"/>
  <c r="Q223" i="1"/>
  <c r="P478" i="1"/>
  <c r="Q478" i="1"/>
  <c r="P431" i="1"/>
  <c r="Q431" i="1"/>
  <c r="P310" i="1"/>
  <c r="Q310" i="1"/>
  <c r="P412" i="1"/>
  <c r="Q412" i="1"/>
  <c r="P473" i="1"/>
  <c r="Q473" i="1"/>
  <c r="P113" i="1"/>
  <c r="Q113" i="1"/>
  <c r="P332" i="1"/>
  <c r="Q332" i="1"/>
  <c r="P299" i="1"/>
  <c r="Q299" i="1"/>
  <c r="P490" i="1"/>
  <c r="Q490" i="1"/>
  <c r="P202" i="1"/>
  <c r="Q202" i="1"/>
  <c r="P34" i="1"/>
  <c r="Q34" i="1"/>
  <c r="P225" i="1"/>
  <c r="Q225" i="1"/>
  <c r="P503" i="1"/>
  <c r="Q503" i="1"/>
  <c r="P263" i="1"/>
  <c r="Q263" i="1"/>
  <c r="P262" i="1"/>
  <c r="Q262" i="1"/>
  <c r="P30" i="1"/>
  <c r="Q30" i="1"/>
  <c r="P37" i="1"/>
  <c r="Q37" i="1"/>
  <c r="P381" i="1"/>
  <c r="Q381" i="1"/>
  <c r="P82" i="1"/>
  <c r="Q82" i="1"/>
  <c r="P115" i="1"/>
  <c r="Q115" i="1"/>
  <c r="P246" i="1"/>
  <c r="Q246" i="1"/>
  <c r="P417" i="1"/>
  <c r="Q417" i="1"/>
  <c r="P438" i="1"/>
  <c r="Q438" i="1"/>
  <c r="P482" i="1"/>
  <c r="Q482" i="1"/>
  <c r="P273" i="1"/>
  <c r="Q273" i="1"/>
  <c r="P129" i="1"/>
  <c r="Q129" i="1"/>
  <c r="P172" i="1"/>
  <c r="Q172" i="1"/>
  <c r="P100" i="1"/>
  <c r="Q100" i="1"/>
  <c r="P251" i="1"/>
  <c r="Q251" i="1"/>
  <c r="P408" i="1"/>
  <c r="Q408" i="1"/>
  <c r="P383" i="1"/>
  <c r="Q383" i="1"/>
  <c r="P239" i="1"/>
  <c r="Q239" i="1"/>
  <c r="P432" i="1"/>
  <c r="Q432" i="1"/>
  <c r="P453" i="1"/>
  <c r="Q453" i="1"/>
  <c r="P109" i="1"/>
  <c r="Q109" i="1"/>
  <c r="P292" i="1"/>
  <c r="Q292" i="1"/>
  <c r="P449" i="1"/>
  <c r="Q449" i="1"/>
  <c r="P57" i="1"/>
  <c r="Q57" i="1"/>
  <c r="P124" i="1"/>
  <c r="Q124" i="1"/>
  <c r="P451" i="1"/>
  <c r="Q451" i="1"/>
  <c r="P331" i="1"/>
  <c r="Q331" i="1"/>
  <c r="P123" i="1"/>
  <c r="Q123" i="1"/>
  <c r="P242" i="1"/>
  <c r="Q242" i="1"/>
  <c r="P472" i="1"/>
  <c r="Q472" i="1"/>
  <c r="P272" i="1"/>
  <c r="Q272" i="1"/>
  <c r="P152" i="1"/>
  <c r="Q152" i="1"/>
  <c r="P495" i="1"/>
  <c r="Q495" i="1"/>
  <c r="P384" i="1"/>
  <c r="Q384" i="1"/>
  <c r="P278" i="1"/>
  <c r="Q278" i="1"/>
  <c r="P46" i="1"/>
  <c r="Q46" i="1"/>
  <c r="P505" i="1"/>
  <c r="Q505" i="1"/>
  <c r="P132" i="1"/>
  <c r="Q132" i="1"/>
  <c r="P291" i="1"/>
  <c r="Q291" i="1"/>
  <c r="P450" i="1"/>
  <c r="Q450" i="1"/>
  <c r="P319" i="1"/>
  <c r="Q319" i="1"/>
  <c r="P380" i="1"/>
  <c r="Q380" i="1"/>
  <c r="P483" i="1"/>
  <c r="Q483" i="1"/>
  <c r="P145" i="1"/>
  <c r="Q145" i="1"/>
  <c r="P148" i="1"/>
  <c r="Q148" i="1"/>
  <c r="P347" i="1"/>
  <c r="Q347" i="1"/>
  <c r="P43" i="1"/>
  <c r="Q43" i="1"/>
  <c r="P288" i="1"/>
  <c r="Q288" i="1"/>
  <c r="P199" i="1"/>
  <c r="Q199" i="1"/>
  <c r="P110" i="1"/>
  <c r="Q110" i="1"/>
  <c r="P289" i="1"/>
  <c r="Q289" i="1"/>
  <c r="P352" i="1"/>
  <c r="Q352" i="1"/>
  <c r="P208" i="1"/>
  <c r="Q208" i="1"/>
  <c r="P143" i="1"/>
  <c r="Q143" i="1"/>
  <c r="P358" i="1"/>
  <c r="Q358" i="1"/>
  <c r="P135" i="1"/>
  <c r="Q135" i="1"/>
  <c r="P402" i="1"/>
  <c r="Q402" i="1"/>
  <c r="P512" i="1"/>
  <c r="Q512" i="1"/>
  <c r="P387" i="1"/>
  <c r="Q387" i="1"/>
  <c r="P418" i="1"/>
  <c r="Q418" i="1"/>
  <c r="P399" i="1"/>
  <c r="Q399" i="1"/>
  <c r="P207" i="1"/>
  <c r="Q207" i="1"/>
  <c r="P422" i="1"/>
  <c r="Q422" i="1"/>
  <c r="P302" i="1"/>
  <c r="Q302" i="1"/>
  <c r="P166" i="1"/>
  <c r="Q166" i="1"/>
  <c r="P421" i="1"/>
  <c r="Q421" i="1"/>
  <c r="P481" i="1"/>
  <c r="Q481" i="1"/>
  <c r="P49" i="1"/>
  <c r="Q49" i="1"/>
  <c r="P212" i="1"/>
  <c r="Q212" i="1"/>
  <c r="P411" i="1"/>
  <c r="Q411" i="1"/>
  <c r="P139" i="1"/>
  <c r="Q139" i="1"/>
  <c r="P226" i="1"/>
  <c r="Q226" i="1"/>
  <c r="P360" i="1"/>
  <c r="Q360" i="1"/>
  <c r="P160" i="1"/>
  <c r="Q160" i="1"/>
  <c r="P72" i="1"/>
  <c r="Q72" i="1"/>
  <c r="P311" i="1"/>
  <c r="Q311" i="1"/>
  <c r="P151" i="1"/>
  <c r="Q151" i="1"/>
  <c r="P222" i="1"/>
  <c r="Q222" i="1"/>
  <c r="P466" i="1"/>
  <c r="Q466" i="1"/>
  <c r="P210" i="1"/>
  <c r="Q210" i="1"/>
  <c r="P301" i="1"/>
  <c r="Q301" i="1"/>
  <c r="P50" i="1"/>
  <c r="Q50" i="1"/>
  <c r="P413" i="1"/>
  <c r="Q413" i="1"/>
  <c r="P21" i="1"/>
  <c r="Q21" i="1"/>
  <c r="P276" i="1"/>
  <c r="Q276" i="1"/>
  <c r="P189" i="1"/>
  <c r="Q189" i="1"/>
  <c r="P234" i="1"/>
  <c r="Q234" i="1"/>
  <c r="P93" i="1"/>
  <c r="Q93" i="1"/>
  <c r="P309" i="1"/>
  <c r="Q309" i="1"/>
  <c r="P162" i="1"/>
  <c r="Q162" i="1"/>
  <c r="P257" i="1"/>
  <c r="Q257" i="1"/>
  <c r="P486" i="1"/>
  <c r="Q486" i="1"/>
  <c r="P13" i="1"/>
  <c r="P140" i="1"/>
  <c r="Q140" i="1"/>
  <c r="P88" i="1"/>
  <c r="Q88" i="1"/>
  <c r="P66" i="1"/>
  <c r="Q66" i="1"/>
  <c r="P375" i="1"/>
  <c r="Q375" i="1"/>
  <c r="P41" i="1"/>
  <c r="Q41" i="1"/>
  <c r="P330" i="1"/>
  <c r="Q330" i="1"/>
  <c r="P391" i="1"/>
  <c r="Q391" i="1"/>
  <c r="P285" i="1"/>
  <c r="Q285" i="1"/>
  <c r="P474" i="1"/>
  <c r="Q474" i="1"/>
  <c r="P337" i="1"/>
  <c r="Q337" i="1"/>
  <c r="P324" i="1"/>
  <c r="Q324" i="1"/>
  <c r="P303" i="1"/>
  <c r="Q303" i="1"/>
  <c r="P492" i="1"/>
  <c r="Q492" i="1"/>
  <c r="P404" i="1"/>
  <c r="Q404" i="1"/>
  <c r="P267" i="1"/>
  <c r="Q267" i="1"/>
  <c r="P216" i="1"/>
  <c r="Q216" i="1"/>
  <c r="P406" i="1"/>
  <c r="Q406" i="1"/>
  <c r="P371" i="1"/>
  <c r="Q371" i="1"/>
  <c r="P15" i="1"/>
  <c r="Q15" i="1"/>
  <c r="P476" i="1"/>
  <c r="Q476" i="1"/>
  <c r="P198" i="1"/>
  <c r="Q198" i="1"/>
  <c r="P440" i="1"/>
  <c r="Q440" i="1"/>
  <c r="P356" i="1"/>
  <c r="Q356" i="1"/>
  <c r="P130" i="1"/>
  <c r="Q130" i="1"/>
  <c r="P415" i="1"/>
  <c r="Q415" i="1"/>
  <c r="P205" i="1"/>
  <c r="Q205" i="1"/>
  <c r="P196" i="1"/>
  <c r="Q196" i="1"/>
  <c r="P433" i="1"/>
  <c r="Q433" i="1"/>
  <c r="P341" i="1"/>
  <c r="Q341" i="1"/>
  <c r="P131" i="1"/>
  <c r="Q131" i="1"/>
  <c r="P252" i="1"/>
  <c r="Q252" i="1"/>
  <c r="P498" i="1"/>
  <c r="Q498" i="1"/>
  <c r="P329" i="1"/>
  <c r="Q329" i="1"/>
  <c r="P511" i="1"/>
  <c r="Q511" i="1"/>
  <c r="P509" i="1"/>
  <c r="Q509" i="1"/>
  <c r="P165" i="1"/>
  <c r="Q165" i="1"/>
  <c r="P233" i="1"/>
  <c r="Q233" i="1"/>
  <c r="P86" i="1"/>
  <c r="Q86" i="1"/>
  <c r="P91" i="1"/>
  <c r="Q91" i="1"/>
  <c r="P67" i="1"/>
  <c r="Q67" i="1"/>
  <c r="P237" i="1"/>
  <c r="Q237" i="1"/>
  <c r="P377" i="1"/>
  <c r="Q377" i="1"/>
  <c r="P249" i="1"/>
  <c r="Q249" i="1"/>
  <c r="P245" i="1"/>
  <c r="Q245" i="1"/>
  <c r="P204" i="1"/>
  <c r="Q204" i="1"/>
  <c r="P58" i="1"/>
  <c r="Q58" i="1"/>
  <c r="P344" i="1"/>
  <c r="Q344" i="1"/>
  <c r="P159" i="1"/>
  <c r="Q159" i="1"/>
  <c r="P454" i="1"/>
  <c r="Q454" i="1"/>
  <c r="P386" i="1"/>
  <c r="Q386" i="1"/>
  <c r="P134" i="1"/>
  <c r="Q134" i="1"/>
  <c r="P365" i="1"/>
  <c r="Q365" i="1"/>
  <c r="P409" i="1"/>
  <c r="Q409" i="1"/>
  <c r="P89" i="1"/>
  <c r="Q89" i="1"/>
  <c r="P236" i="1"/>
  <c r="Q236" i="1"/>
  <c r="P235" i="1"/>
  <c r="Q235" i="1"/>
  <c r="P458" i="1"/>
  <c r="Q458" i="1"/>
  <c r="P154" i="1"/>
  <c r="Q154" i="1"/>
  <c r="P488" i="1"/>
  <c r="Q488" i="1"/>
  <c r="P200" i="1"/>
  <c r="Q200" i="1"/>
  <c r="P471" i="1"/>
  <c r="Q471" i="1"/>
  <c r="P47" i="1"/>
  <c r="Q47" i="1"/>
  <c r="P214" i="1"/>
  <c r="Q214" i="1"/>
  <c r="P461" i="1"/>
  <c r="Q461" i="1"/>
  <c r="P470" i="1"/>
  <c r="Q470" i="1"/>
  <c r="P117" i="1"/>
  <c r="Q117" i="1"/>
  <c r="P382" i="1"/>
  <c r="Q382" i="1"/>
  <c r="P138" i="1"/>
  <c r="Q138" i="1"/>
  <c r="P62" i="1"/>
  <c r="Q62" i="1"/>
  <c r="P27" i="1"/>
  <c r="Q27" i="1"/>
  <c r="P414" i="1"/>
  <c r="Q414" i="1"/>
  <c r="P401" i="1"/>
  <c r="Q401" i="1"/>
  <c r="P241" i="1"/>
  <c r="Q241" i="1"/>
  <c r="P90" i="1"/>
  <c r="Q90" i="1"/>
  <c r="P428" i="1"/>
  <c r="Q428" i="1"/>
  <c r="P20" i="1"/>
  <c r="Q20" i="1"/>
  <c r="P211" i="1"/>
  <c r="Q211" i="1"/>
  <c r="P112" i="1"/>
  <c r="Q112" i="1"/>
  <c r="P343" i="1"/>
  <c r="Q343" i="1"/>
  <c r="P175" i="1"/>
  <c r="Q175" i="1"/>
  <c r="P430" i="1"/>
  <c r="Q430" i="1"/>
  <c r="P133" i="1"/>
  <c r="Q133" i="1"/>
  <c r="P60" i="1"/>
  <c r="Q60" i="1"/>
  <c r="P188" i="1"/>
  <c r="Q188" i="1"/>
  <c r="P425" i="1"/>
  <c r="Q425" i="1"/>
  <c r="P484" i="1"/>
  <c r="Q484" i="1"/>
  <c r="P76" i="1"/>
  <c r="Q76" i="1"/>
  <c r="P419" i="1"/>
  <c r="Q419" i="1"/>
  <c r="P315" i="1"/>
  <c r="Q315" i="1"/>
  <c r="P99" i="1"/>
  <c r="Q99" i="1"/>
  <c r="P170" i="1"/>
  <c r="Q170" i="1"/>
  <c r="P368" i="1"/>
  <c r="Q368" i="1"/>
  <c r="P240" i="1"/>
  <c r="Q240" i="1"/>
  <c r="P128" i="1"/>
  <c r="Q128" i="1"/>
  <c r="P255" i="1"/>
  <c r="Q255" i="1"/>
  <c r="P502" i="1"/>
  <c r="Q502" i="1"/>
  <c r="P254" i="1"/>
  <c r="Q254" i="1"/>
  <c r="P22" i="1"/>
  <c r="Q22" i="1"/>
  <c r="P373" i="1"/>
  <c r="Q373" i="1"/>
  <c r="P465" i="1"/>
  <c r="Q465" i="1"/>
  <c r="P395" i="1"/>
  <c r="Q395" i="1"/>
  <c r="P243" i="1"/>
  <c r="Q243" i="1"/>
  <c r="P410" i="1"/>
  <c r="Q410" i="1"/>
  <c r="P63" i="1"/>
  <c r="Q63" i="1"/>
  <c r="P144" i="1"/>
  <c r="Q144" i="1"/>
  <c r="P125" i="1"/>
  <c r="Q125" i="1"/>
  <c r="P36" i="1"/>
  <c r="Q36" i="1"/>
  <c r="P97" i="1"/>
  <c r="Q97" i="1"/>
  <c r="P116" i="1"/>
  <c r="Q116" i="1"/>
  <c r="P362" i="1"/>
  <c r="Q362" i="1"/>
  <c r="P32" i="1"/>
  <c r="Q32" i="1"/>
  <c r="P183" i="1"/>
  <c r="Q183" i="1"/>
  <c r="P78" i="1"/>
  <c r="Q78" i="1"/>
  <c r="P434" i="1"/>
  <c r="Q434" i="1"/>
  <c r="P265" i="1"/>
  <c r="Q265" i="1"/>
  <c r="P156" i="1"/>
  <c r="Q156" i="1"/>
  <c r="P464" i="1"/>
  <c r="Q464" i="1"/>
  <c r="P328" i="1"/>
  <c r="Q328" i="1"/>
  <c r="P184" i="1"/>
  <c r="Q184" i="1"/>
  <c r="P423" i="1"/>
  <c r="Q423" i="1"/>
  <c r="P127" i="1"/>
  <c r="Q127" i="1"/>
  <c r="P452" i="1"/>
  <c r="Q452" i="1"/>
  <c r="P467" i="1"/>
  <c r="Q467" i="1"/>
  <c r="P363" i="1"/>
  <c r="Q363" i="1"/>
  <c r="P219" i="1"/>
  <c r="Q219" i="1"/>
  <c r="P314" i="1"/>
  <c r="Q314" i="1"/>
  <c r="P191" i="1"/>
  <c r="Q191" i="1"/>
  <c r="P268" i="1"/>
  <c r="Q268" i="1"/>
  <c r="P25" i="1"/>
  <c r="Q25" i="1"/>
  <c r="P300" i="1"/>
  <c r="Q300" i="1"/>
  <c r="P283" i="1"/>
  <c r="Q283" i="1"/>
  <c r="P312" i="1"/>
  <c r="Q312" i="1"/>
  <c r="P295" i="1"/>
  <c r="Q295" i="1"/>
  <c r="P55" i="1"/>
  <c r="Q55" i="1"/>
  <c r="P102" i="1"/>
  <c r="Q102" i="1"/>
  <c r="P122" i="1"/>
  <c r="Q122" i="1"/>
  <c r="P29" i="1"/>
  <c r="Q29" i="1"/>
  <c r="P181" i="1"/>
  <c r="Q181" i="1"/>
  <c r="P178" i="1"/>
  <c r="Q178" i="1"/>
  <c r="Z17" i="1"/>
  <c r="AA18" i="1" s="1"/>
  <c r="Y18" i="1"/>
  <c r="AA17" i="1"/>
  <c r="AE23" i="1"/>
  <c r="AF23" i="1" s="1"/>
  <c r="U23" i="1"/>
  <c r="O517" i="1"/>
  <c r="O518" i="1" s="1"/>
  <c r="AM22" i="1"/>
  <c r="AN22" i="1" s="1"/>
  <c r="AL22" i="1"/>
  <c r="AK23" i="1" s="1"/>
  <c r="T23" i="1"/>
  <c r="U24" i="1" s="1"/>
  <c r="P517" i="1" l="1"/>
  <c r="P518" i="1" s="1"/>
  <c r="AB18" i="1"/>
  <c r="AC18" i="1"/>
  <c r="AB17" i="1"/>
  <c r="AC17" i="1"/>
  <c r="V23" i="1"/>
  <c r="W23" i="1"/>
  <c r="P520" i="1"/>
  <c r="V24" i="1"/>
  <c r="W24" i="1"/>
  <c r="O520" i="1"/>
  <c r="AG24" i="1"/>
  <c r="AH24" i="1" s="1"/>
  <c r="AE24" i="1"/>
  <c r="AF24" i="1" s="1"/>
  <c r="AG25" i="1" s="1"/>
  <c r="AH25" i="1" s="1"/>
  <c r="Z18" i="1"/>
  <c r="AA19" i="1" s="1"/>
  <c r="Y19" i="1"/>
  <c r="AL23" i="1"/>
  <c r="AK24" i="1" s="1"/>
  <c r="AM23" i="1"/>
  <c r="AN23" i="1" s="1"/>
  <c r="S24" i="1"/>
  <c r="AB19" i="1" l="1"/>
  <c r="AC19" i="1"/>
  <c r="Z19" i="1"/>
  <c r="AA20" i="1" s="1"/>
  <c r="AM24" i="1"/>
  <c r="AN24" i="1" s="1"/>
  <c r="AE25" i="1"/>
  <c r="AL24" i="1"/>
  <c r="AK25" i="1" s="1"/>
  <c r="T24" i="1"/>
  <c r="U25" i="1" s="1"/>
  <c r="AB20" i="1" l="1"/>
  <c r="AC20" i="1"/>
  <c r="V25" i="1"/>
  <c r="W25" i="1"/>
  <c r="S25" i="1"/>
  <c r="T25" i="1" s="1"/>
  <c r="U26" i="1" s="1"/>
  <c r="Y20" i="1"/>
  <c r="AF25" i="1"/>
  <c r="AG26" i="1" s="1"/>
  <c r="AH26" i="1" s="1"/>
  <c r="AL25" i="1"/>
  <c r="AK26" i="1" s="1"/>
  <c r="AM25" i="1"/>
  <c r="AN25" i="1" s="1"/>
  <c r="V26" i="1" l="1"/>
  <c r="W26" i="1"/>
  <c r="Z20" i="1"/>
  <c r="AA21" i="1" s="1"/>
  <c r="S26" i="1"/>
  <c r="T26" i="1" s="1"/>
  <c r="U27" i="1" s="1"/>
  <c r="AE26" i="1"/>
  <c r="AF26" i="1" s="1"/>
  <c r="AG27" i="1" s="1"/>
  <c r="AH27" i="1" s="1"/>
  <c r="AL26" i="1"/>
  <c r="AK27" i="1" s="1"/>
  <c r="AM26" i="1"/>
  <c r="AN26" i="1" s="1"/>
  <c r="AB21" i="1" l="1"/>
  <c r="AC21" i="1"/>
  <c r="V27" i="1"/>
  <c r="W27" i="1"/>
  <c r="Y21" i="1"/>
  <c r="Z21" i="1" s="1"/>
  <c r="AA22" i="1" s="1"/>
  <c r="AM27" i="1"/>
  <c r="AN27" i="1" s="1"/>
  <c r="AE27" i="1"/>
  <c r="S27" i="1"/>
  <c r="T27" i="1" s="1"/>
  <c r="U28" i="1" s="1"/>
  <c r="AL27" i="1"/>
  <c r="AK28" i="1" s="1"/>
  <c r="AB22" i="1" l="1"/>
  <c r="AC22" i="1"/>
  <c r="V28" i="1"/>
  <c r="W28" i="1"/>
  <c r="AF27" i="1"/>
  <c r="AE28" i="1" s="1"/>
  <c r="AF28" i="1" s="1"/>
  <c r="AE29" i="1" s="1"/>
  <c r="Y22" i="1"/>
  <c r="AL28" i="1"/>
  <c r="AK29" i="1" s="1"/>
  <c r="AM28" i="1"/>
  <c r="AN28" i="1" s="1"/>
  <c r="S28" i="1"/>
  <c r="Z22" i="1" l="1"/>
  <c r="AA23" i="1" s="1"/>
  <c r="AG28" i="1"/>
  <c r="AH28" i="1" s="1"/>
  <c r="AL29" i="1"/>
  <c r="AK30" i="1" s="1"/>
  <c r="AM29" i="1"/>
  <c r="AN29" i="1" s="1"/>
  <c r="AG29" i="1"/>
  <c r="AH29" i="1" s="1"/>
  <c r="T28" i="1"/>
  <c r="U29" i="1" s="1"/>
  <c r="AF29" i="1"/>
  <c r="AE30" i="1" s="1"/>
  <c r="AB23" i="1" l="1"/>
  <c r="AC23" i="1"/>
  <c r="V29" i="1"/>
  <c r="W29" i="1"/>
  <c r="Y23" i="1"/>
  <c r="AG30" i="1"/>
  <c r="AH30" i="1" s="1"/>
  <c r="S29" i="1"/>
  <c r="T29" i="1" s="1"/>
  <c r="AM30" i="1"/>
  <c r="AN30" i="1" s="1"/>
  <c r="AL30" i="1"/>
  <c r="AK31" i="1" s="1"/>
  <c r="AF30" i="1"/>
  <c r="AE31" i="1" s="1"/>
  <c r="Z23" i="1" l="1"/>
  <c r="AA24" i="1" s="1"/>
  <c r="S30" i="1"/>
  <c r="T30" i="1" s="1"/>
  <c r="S31" i="1" s="1"/>
  <c r="U30" i="1"/>
  <c r="AL31" i="1"/>
  <c r="AK32" i="1" s="1"/>
  <c r="AM31" i="1"/>
  <c r="AN31" i="1" s="1"/>
  <c r="AF31" i="1"/>
  <c r="AG32" i="1" s="1"/>
  <c r="AH32" i="1" s="1"/>
  <c r="AG31" i="1"/>
  <c r="AH31" i="1" s="1"/>
  <c r="AB24" i="1" l="1"/>
  <c r="AC24" i="1"/>
  <c r="V30" i="1"/>
  <c r="W30" i="1"/>
  <c r="Y24" i="1"/>
  <c r="AL32" i="1"/>
  <c r="AK33" i="1" s="1"/>
  <c r="AM32" i="1"/>
  <c r="AN32" i="1" s="1"/>
  <c r="T31" i="1"/>
  <c r="U32" i="1" s="1"/>
  <c r="U31" i="1"/>
  <c r="AE32" i="1"/>
  <c r="V31" i="1" l="1"/>
  <c r="W31" i="1"/>
  <c r="V32" i="1"/>
  <c r="W32" i="1"/>
  <c r="S32" i="1"/>
  <c r="Z24" i="1"/>
  <c r="AA25" i="1" s="1"/>
  <c r="AL33" i="1"/>
  <c r="AK34" i="1" s="1"/>
  <c r="AM33" i="1"/>
  <c r="AN33" i="1" s="1"/>
  <c r="T32" i="1"/>
  <c r="U33" i="1" s="1"/>
  <c r="AF32" i="1"/>
  <c r="AE33" i="1" s="1"/>
  <c r="AB25" i="1" l="1"/>
  <c r="AC25" i="1"/>
  <c r="V33" i="1"/>
  <c r="W33" i="1"/>
  <c r="Y25" i="1"/>
  <c r="S33" i="1"/>
  <c r="AL34" i="1"/>
  <c r="AK35" i="1" s="1"/>
  <c r="AM34" i="1"/>
  <c r="AN34" i="1" s="1"/>
  <c r="AF33" i="1"/>
  <c r="AE34" i="1" s="1"/>
  <c r="AG33" i="1"/>
  <c r="AH33" i="1" s="1"/>
  <c r="T33" i="1" l="1"/>
  <c r="S34" i="1" s="1"/>
  <c r="T34" i="1" s="1"/>
  <c r="S35" i="1" s="1"/>
  <c r="Z25" i="1"/>
  <c r="AA26" i="1" s="1"/>
  <c r="AM35" i="1"/>
  <c r="AN35" i="1" s="1"/>
  <c r="AL35" i="1"/>
  <c r="AK36" i="1" s="1"/>
  <c r="AF34" i="1"/>
  <c r="AE35" i="1" s="1"/>
  <c r="AG34" i="1"/>
  <c r="AH34" i="1" s="1"/>
  <c r="AB26" i="1" l="1"/>
  <c r="AC26" i="1"/>
  <c r="Y26" i="1"/>
  <c r="Z26" i="1" s="1"/>
  <c r="AA27" i="1" s="1"/>
  <c r="U34" i="1"/>
  <c r="AM36" i="1"/>
  <c r="AN36" i="1" s="1"/>
  <c r="AL36" i="1"/>
  <c r="AK37" i="1" s="1"/>
  <c r="T35" i="1"/>
  <c r="U36" i="1" s="1"/>
  <c r="U35" i="1"/>
  <c r="AF35" i="1"/>
  <c r="AG36" i="1" s="1"/>
  <c r="AH36" i="1" s="1"/>
  <c r="AG35" i="1"/>
  <c r="AH35" i="1" s="1"/>
  <c r="AB27" i="1" l="1"/>
  <c r="AC27" i="1"/>
  <c r="V36" i="1"/>
  <c r="W36" i="1"/>
  <c r="V35" i="1"/>
  <c r="W35" i="1"/>
  <c r="V34" i="1"/>
  <c r="W34" i="1"/>
  <c r="Y27" i="1"/>
  <c r="S36" i="1"/>
  <c r="T36" i="1" s="1"/>
  <c r="AL37" i="1"/>
  <c r="AK38" i="1" s="1"/>
  <c r="AM37" i="1"/>
  <c r="AN37" i="1" s="1"/>
  <c r="AE36" i="1"/>
  <c r="S37" i="1" l="1"/>
  <c r="T37" i="1" s="1"/>
  <c r="U38" i="1" s="1"/>
  <c r="U37" i="1"/>
  <c r="Z27" i="1"/>
  <c r="AA28" i="1" s="1"/>
  <c r="AL38" i="1"/>
  <c r="AK39" i="1" s="1"/>
  <c r="AM38" i="1"/>
  <c r="AN38" i="1" s="1"/>
  <c r="AF36" i="1"/>
  <c r="AE37" i="1" s="1"/>
  <c r="AB28" i="1" l="1"/>
  <c r="AC28" i="1"/>
  <c r="V37" i="1"/>
  <c r="W37" i="1"/>
  <c r="V38" i="1"/>
  <c r="W38" i="1"/>
  <c r="Y28" i="1"/>
  <c r="AL39" i="1"/>
  <c r="AK40" i="1" s="1"/>
  <c r="AM39" i="1"/>
  <c r="AN39" i="1" s="1"/>
  <c r="S38" i="1"/>
  <c r="AF37" i="1"/>
  <c r="AE38" i="1" s="1"/>
  <c r="AG37" i="1"/>
  <c r="AH37" i="1" s="1"/>
  <c r="AG38" i="1" l="1"/>
  <c r="AH38" i="1" s="1"/>
  <c r="Z28" i="1"/>
  <c r="AA29" i="1" s="1"/>
  <c r="AM40" i="1"/>
  <c r="AN40" i="1" s="1"/>
  <c r="AL40" i="1"/>
  <c r="AK41" i="1" s="1"/>
  <c r="T38" i="1"/>
  <c r="U39" i="1" s="1"/>
  <c r="AF38" i="1"/>
  <c r="AG39" i="1" s="1"/>
  <c r="AH39" i="1" s="1"/>
  <c r="AB29" i="1" l="1"/>
  <c r="AC29" i="1"/>
  <c r="V39" i="1"/>
  <c r="W39" i="1"/>
  <c r="Y29" i="1"/>
  <c r="S39" i="1"/>
  <c r="T39" i="1" s="1"/>
  <c r="U40" i="1" s="1"/>
  <c r="AL41" i="1"/>
  <c r="AK42" i="1" s="1"/>
  <c r="AM41" i="1"/>
  <c r="AN41" i="1" s="1"/>
  <c r="AE39" i="1"/>
  <c r="AF39" i="1" s="1"/>
  <c r="AG40" i="1" s="1"/>
  <c r="AH40" i="1" s="1"/>
  <c r="V40" i="1" l="1"/>
  <c r="W40" i="1"/>
  <c r="Z29" i="1"/>
  <c r="AA30" i="1" s="1"/>
  <c r="AL42" i="1"/>
  <c r="AK43" i="1" s="1"/>
  <c r="S40" i="1"/>
  <c r="T40" i="1" s="1"/>
  <c r="AM42" i="1"/>
  <c r="AN42" i="1" s="1"/>
  <c r="AE40" i="1"/>
  <c r="AB30" i="1" l="1"/>
  <c r="AC30" i="1"/>
  <c r="Y30" i="1"/>
  <c r="Z30" i="1" s="1"/>
  <c r="AA31" i="1" s="1"/>
  <c r="U41" i="1"/>
  <c r="S41" i="1"/>
  <c r="T41" i="1" s="1"/>
  <c r="U42" i="1" s="1"/>
  <c r="AL43" i="1"/>
  <c r="AK44" i="1" s="1"/>
  <c r="AM43" i="1"/>
  <c r="AN43" i="1" s="1"/>
  <c r="AF40" i="1"/>
  <c r="AE41" i="1" s="1"/>
  <c r="AB31" i="1" l="1"/>
  <c r="AC31" i="1"/>
  <c r="V42" i="1"/>
  <c r="W42" i="1"/>
  <c r="V41" i="1"/>
  <c r="W41" i="1"/>
  <c r="Y31" i="1"/>
  <c r="S42" i="1"/>
  <c r="T42" i="1" s="1"/>
  <c r="AL44" i="1"/>
  <c r="AK45" i="1" s="1"/>
  <c r="AM44" i="1"/>
  <c r="AN44" i="1" s="1"/>
  <c r="AF41" i="1"/>
  <c r="AG42" i="1" s="1"/>
  <c r="AH42" i="1" s="1"/>
  <c r="AG41" i="1"/>
  <c r="AH41" i="1" s="1"/>
  <c r="U43" i="1" l="1"/>
  <c r="S43" i="1"/>
  <c r="Z31" i="1"/>
  <c r="AA32" i="1" s="1"/>
  <c r="AE42" i="1"/>
  <c r="AF42" i="1" s="1"/>
  <c r="AG43" i="1" s="1"/>
  <c r="AH43" i="1" s="1"/>
  <c r="AM45" i="1"/>
  <c r="AN45" i="1" s="1"/>
  <c r="AL45" i="1"/>
  <c r="AK46" i="1" s="1"/>
  <c r="T43" i="1"/>
  <c r="S44" i="1" s="1"/>
  <c r="AB32" i="1" l="1"/>
  <c r="AC32" i="1"/>
  <c r="V43" i="1"/>
  <c r="W43" i="1"/>
  <c r="Y32" i="1"/>
  <c r="Z32" i="1" s="1"/>
  <c r="Y33" i="1" s="1"/>
  <c r="AE43" i="1"/>
  <c r="AF43" i="1" s="1"/>
  <c r="AG44" i="1" s="1"/>
  <c r="AH44" i="1" s="1"/>
  <c r="AL46" i="1"/>
  <c r="AK47" i="1" s="1"/>
  <c r="AM46" i="1"/>
  <c r="AN46" i="1" s="1"/>
  <c r="T44" i="1"/>
  <c r="U45" i="1" s="1"/>
  <c r="U44" i="1"/>
  <c r="V44" i="1" l="1"/>
  <c r="W44" i="1"/>
  <c r="V45" i="1"/>
  <c r="W45" i="1"/>
  <c r="S45" i="1"/>
  <c r="Z33" i="1"/>
  <c r="AA34" i="1" s="1"/>
  <c r="AA33" i="1"/>
  <c r="AE44" i="1"/>
  <c r="AF44" i="1" s="1"/>
  <c r="AG45" i="1" s="1"/>
  <c r="AH45" i="1" s="1"/>
  <c r="AL47" i="1"/>
  <c r="AK48" i="1" s="1"/>
  <c r="AM47" i="1"/>
  <c r="AN47" i="1" s="1"/>
  <c r="T45" i="1"/>
  <c r="U46" i="1" s="1"/>
  <c r="AB33" i="1" l="1"/>
  <c r="AC33" i="1"/>
  <c r="AB34" i="1"/>
  <c r="AC34" i="1"/>
  <c r="V46" i="1"/>
  <c r="W46" i="1"/>
  <c r="Y34" i="1"/>
  <c r="S46" i="1"/>
  <c r="T46" i="1" s="1"/>
  <c r="U47" i="1" s="1"/>
  <c r="AE45" i="1"/>
  <c r="AF45" i="1" s="1"/>
  <c r="AL48" i="1"/>
  <c r="AK49" i="1" s="1"/>
  <c r="AM48" i="1"/>
  <c r="AN48" i="1" s="1"/>
  <c r="V47" i="1" l="1"/>
  <c r="W47" i="1"/>
  <c r="Z34" i="1"/>
  <c r="Y35" i="1" s="1"/>
  <c r="AE46" i="1"/>
  <c r="AF46" i="1" s="1"/>
  <c r="AE47" i="1" s="1"/>
  <c r="AG46" i="1"/>
  <c r="AH46" i="1" s="1"/>
  <c r="AL49" i="1"/>
  <c r="AK50" i="1" s="1"/>
  <c r="AM49" i="1"/>
  <c r="AN49" i="1" s="1"/>
  <c r="S47" i="1"/>
  <c r="AA35" i="1" l="1"/>
  <c r="Z35" i="1"/>
  <c r="AA36" i="1" s="1"/>
  <c r="AL50" i="1"/>
  <c r="AK51" i="1" s="1"/>
  <c r="AG47" i="1"/>
  <c r="AH47" i="1" s="1"/>
  <c r="AM50" i="1"/>
  <c r="AN50" i="1" s="1"/>
  <c r="T47" i="1"/>
  <c r="U48" i="1" s="1"/>
  <c r="AF47" i="1"/>
  <c r="AG48" i="1" s="1"/>
  <c r="AH48" i="1" s="1"/>
  <c r="AB36" i="1" l="1"/>
  <c r="AC36" i="1"/>
  <c r="AB35" i="1"/>
  <c r="AC35" i="1"/>
  <c r="V48" i="1"/>
  <c r="W48" i="1"/>
  <c r="Y36" i="1"/>
  <c r="Z36" i="1" s="1"/>
  <c r="AA37" i="1" s="1"/>
  <c r="AM51" i="1"/>
  <c r="AN51" i="1" s="1"/>
  <c r="AL51" i="1"/>
  <c r="AK52" i="1" s="1"/>
  <c r="S48" i="1"/>
  <c r="AE48" i="1"/>
  <c r="AB37" i="1" l="1"/>
  <c r="AC37" i="1"/>
  <c r="Y37" i="1"/>
  <c r="Z37" i="1" s="1"/>
  <c r="AA38" i="1" s="1"/>
  <c r="AL52" i="1"/>
  <c r="AK53" i="1" s="1"/>
  <c r="AM52" i="1"/>
  <c r="AN52" i="1" s="1"/>
  <c r="T48" i="1"/>
  <c r="S49" i="1" s="1"/>
  <c r="AF48" i="1"/>
  <c r="AE49" i="1" s="1"/>
  <c r="AB38" i="1" l="1"/>
  <c r="AC38" i="1"/>
  <c r="Y38" i="1"/>
  <c r="AL53" i="1"/>
  <c r="AK54" i="1" s="1"/>
  <c r="AM53" i="1"/>
  <c r="AN53" i="1" s="1"/>
  <c r="T49" i="1"/>
  <c r="U50" i="1" s="1"/>
  <c r="U49" i="1"/>
  <c r="AF49" i="1"/>
  <c r="AG50" i="1" s="1"/>
  <c r="AH50" i="1" s="1"/>
  <c r="AG49" i="1"/>
  <c r="AH49" i="1" s="1"/>
  <c r="V49" i="1" l="1"/>
  <c r="W49" i="1"/>
  <c r="V50" i="1"/>
  <c r="W50" i="1"/>
  <c r="Z38" i="1"/>
  <c r="AA39" i="1" s="1"/>
  <c r="S50" i="1"/>
  <c r="AE50" i="1"/>
  <c r="AF50" i="1" s="1"/>
  <c r="AE51" i="1" s="1"/>
  <c r="AM54" i="1"/>
  <c r="AN54" i="1" s="1"/>
  <c r="AL54" i="1"/>
  <c r="AK55" i="1" s="1"/>
  <c r="AB39" i="1" l="1"/>
  <c r="AC39" i="1"/>
  <c r="T50" i="1"/>
  <c r="S51" i="1" s="1"/>
  <c r="T51" i="1" s="1"/>
  <c r="U52" i="1" s="1"/>
  <c r="Y39" i="1"/>
  <c r="AL55" i="1"/>
  <c r="AK56" i="1" s="1"/>
  <c r="AM55" i="1"/>
  <c r="AN55" i="1" s="1"/>
  <c r="AF51" i="1"/>
  <c r="AE52" i="1" s="1"/>
  <c r="AG51" i="1"/>
  <c r="AH51" i="1" s="1"/>
  <c r="V52" i="1" l="1"/>
  <c r="W52" i="1"/>
  <c r="U51" i="1"/>
  <c r="Z39" i="1"/>
  <c r="AA40" i="1" s="1"/>
  <c r="AG52" i="1"/>
  <c r="AH52" i="1" s="1"/>
  <c r="AM56" i="1"/>
  <c r="AN56" i="1" s="1"/>
  <c r="S52" i="1"/>
  <c r="T52" i="1" s="1"/>
  <c r="S53" i="1" s="1"/>
  <c r="AL56" i="1"/>
  <c r="AK57" i="1" s="1"/>
  <c r="AF52" i="1"/>
  <c r="AE53" i="1" s="1"/>
  <c r="AB40" i="1" l="1"/>
  <c r="AC40" i="1"/>
  <c r="V51" i="1"/>
  <c r="W51" i="1"/>
  <c r="Y40" i="1"/>
  <c r="Z40" i="1" s="1"/>
  <c r="Y41" i="1" s="1"/>
  <c r="AG53" i="1"/>
  <c r="AH53" i="1" s="1"/>
  <c r="AL57" i="1"/>
  <c r="AK58" i="1" s="1"/>
  <c r="AM57" i="1"/>
  <c r="AN57" i="1" s="1"/>
  <c r="T53" i="1"/>
  <c r="S54" i="1" s="1"/>
  <c r="U53" i="1"/>
  <c r="AF53" i="1"/>
  <c r="AE54" i="1" s="1"/>
  <c r="V53" i="1" l="1"/>
  <c r="W53" i="1"/>
  <c r="Z41" i="1"/>
  <c r="Y42" i="1" s="1"/>
  <c r="AA41" i="1"/>
  <c r="U54" i="1"/>
  <c r="AM58" i="1"/>
  <c r="AN58" i="1" s="1"/>
  <c r="AG54" i="1"/>
  <c r="AH54" i="1" s="1"/>
  <c r="AL58" i="1"/>
  <c r="AK59" i="1" s="1"/>
  <c r="T54" i="1"/>
  <c r="U55" i="1" s="1"/>
  <c r="AF54" i="1"/>
  <c r="AE55" i="1" s="1"/>
  <c r="AB41" i="1" l="1"/>
  <c r="AC41" i="1"/>
  <c r="V55" i="1"/>
  <c r="W55" i="1"/>
  <c r="V54" i="1"/>
  <c r="W54" i="1"/>
  <c r="AA42" i="1"/>
  <c r="Z42" i="1"/>
  <c r="Y43" i="1" s="1"/>
  <c r="AL59" i="1"/>
  <c r="AK60" i="1" s="1"/>
  <c r="S55" i="1"/>
  <c r="T55" i="1" s="1"/>
  <c r="U56" i="1" s="1"/>
  <c r="AM59" i="1"/>
  <c r="AN59" i="1" s="1"/>
  <c r="AF55" i="1"/>
  <c r="AG56" i="1" s="1"/>
  <c r="AH56" i="1" s="1"/>
  <c r="AG55" i="1"/>
  <c r="AH55" i="1" s="1"/>
  <c r="AB42" i="1" l="1"/>
  <c r="AC42" i="1"/>
  <c r="V56" i="1"/>
  <c r="W56" i="1"/>
  <c r="AA43" i="1"/>
  <c r="AE56" i="1"/>
  <c r="AF56" i="1" s="1"/>
  <c r="AE57" i="1" s="1"/>
  <c r="Z43" i="1"/>
  <c r="AA44" i="1" s="1"/>
  <c r="AL60" i="1"/>
  <c r="AK61" i="1" s="1"/>
  <c r="AM60" i="1"/>
  <c r="AN60" i="1" s="1"/>
  <c r="S56" i="1"/>
  <c r="AB44" i="1" l="1"/>
  <c r="AC44" i="1"/>
  <c r="AB43" i="1"/>
  <c r="AC43" i="1"/>
  <c r="Y44" i="1"/>
  <c r="Z44" i="1" s="1"/>
  <c r="AA45" i="1" s="1"/>
  <c r="AL61" i="1"/>
  <c r="AK62" i="1" s="1"/>
  <c r="AM61" i="1"/>
  <c r="AN61" i="1" s="1"/>
  <c r="T56" i="1"/>
  <c r="U57" i="1" s="1"/>
  <c r="AF57" i="1"/>
  <c r="AE58" i="1" s="1"/>
  <c r="AG57" i="1"/>
  <c r="AH57" i="1" s="1"/>
  <c r="AB45" i="1" l="1"/>
  <c r="AC45" i="1"/>
  <c r="V57" i="1"/>
  <c r="W57" i="1"/>
  <c r="Y45" i="1"/>
  <c r="S57" i="1"/>
  <c r="T57" i="1" s="1"/>
  <c r="AL62" i="1"/>
  <c r="AK63" i="1" s="1"/>
  <c r="AM62" i="1"/>
  <c r="AN62" i="1" s="1"/>
  <c r="AF58" i="1"/>
  <c r="AG59" i="1" s="1"/>
  <c r="AH59" i="1" s="1"/>
  <c r="AG58" i="1"/>
  <c r="AH58" i="1" s="1"/>
  <c r="AE59" i="1" l="1"/>
  <c r="Z45" i="1"/>
  <c r="AA46" i="1" s="1"/>
  <c r="S58" i="1"/>
  <c r="U58" i="1"/>
  <c r="AM63" i="1"/>
  <c r="AN63" i="1" s="1"/>
  <c r="AL63" i="1"/>
  <c r="AK64" i="1" s="1"/>
  <c r="AF59" i="1"/>
  <c r="AE60" i="1" s="1"/>
  <c r="AB46" i="1" l="1"/>
  <c r="AC46" i="1"/>
  <c r="V58" i="1"/>
  <c r="W58" i="1"/>
  <c r="Y46" i="1"/>
  <c r="Z46" i="1" s="1"/>
  <c r="AA47" i="1" s="1"/>
  <c r="AG60" i="1"/>
  <c r="AH60" i="1" s="1"/>
  <c r="T58" i="1"/>
  <c r="U59" i="1" s="1"/>
  <c r="AL64" i="1"/>
  <c r="AM65" i="1" s="1"/>
  <c r="AN65" i="1" s="1"/>
  <c r="AM64" i="1"/>
  <c r="AN64" i="1" s="1"/>
  <c r="AF60" i="1"/>
  <c r="AG61" i="1" s="1"/>
  <c r="AH61" i="1" s="1"/>
  <c r="AB47" i="1" l="1"/>
  <c r="AC47" i="1"/>
  <c r="V59" i="1"/>
  <c r="W59" i="1"/>
  <c r="S59" i="1"/>
  <c r="T59" i="1" s="1"/>
  <c r="U60" i="1" s="1"/>
  <c r="Y47" i="1"/>
  <c r="Z47" i="1" s="1"/>
  <c r="AA48" i="1" s="1"/>
  <c r="AK65" i="1"/>
  <c r="AL65" i="1" s="1"/>
  <c r="AK66" i="1" s="1"/>
  <c r="AE61" i="1"/>
  <c r="AB48" i="1" l="1"/>
  <c r="AC48" i="1"/>
  <c r="V60" i="1"/>
  <c r="W60" i="1"/>
  <c r="S60" i="1"/>
  <c r="Y48" i="1"/>
  <c r="AL66" i="1"/>
  <c r="AK67" i="1" s="1"/>
  <c r="AM66" i="1"/>
  <c r="AN66" i="1" s="1"/>
  <c r="T60" i="1"/>
  <c r="U61" i="1" s="1"/>
  <c r="AF61" i="1"/>
  <c r="AE62" i="1" s="1"/>
  <c r="V61" i="1" l="1"/>
  <c r="W61" i="1"/>
  <c r="Z48" i="1"/>
  <c r="AA49" i="1" s="1"/>
  <c r="S61" i="1"/>
  <c r="T61" i="1" s="1"/>
  <c r="U62" i="1" s="1"/>
  <c r="AG62" i="1"/>
  <c r="AH62" i="1" s="1"/>
  <c r="AL67" i="1"/>
  <c r="AK68" i="1" s="1"/>
  <c r="AM67" i="1"/>
  <c r="AN67" i="1" s="1"/>
  <c r="AF62" i="1"/>
  <c r="AE63" i="1" s="1"/>
  <c r="AB49" i="1" l="1"/>
  <c r="AC49" i="1"/>
  <c r="V62" i="1"/>
  <c r="W62" i="1"/>
  <c r="Y49" i="1"/>
  <c r="S62" i="1"/>
  <c r="T62" i="1" s="1"/>
  <c r="AG63" i="1"/>
  <c r="AH63" i="1" s="1"/>
  <c r="AL68" i="1"/>
  <c r="AK69" i="1" s="1"/>
  <c r="AM68" i="1"/>
  <c r="AN68" i="1" s="1"/>
  <c r="AF63" i="1"/>
  <c r="AG64" i="1" s="1"/>
  <c r="AH64" i="1" s="1"/>
  <c r="AE64" i="1" l="1"/>
  <c r="AF64" i="1" s="1"/>
  <c r="AE65" i="1" s="1"/>
  <c r="Z49" i="1"/>
  <c r="Y50" i="1" s="1"/>
  <c r="U63" i="1"/>
  <c r="S63" i="1"/>
  <c r="T63" i="1" s="1"/>
  <c r="S64" i="1" s="1"/>
  <c r="AL69" i="1"/>
  <c r="AK70" i="1" s="1"/>
  <c r="AM69" i="1"/>
  <c r="AN69" i="1" s="1"/>
  <c r="V63" i="1" l="1"/>
  <c r="W63" i="1"/>
  <c r="AA50" i="1"/>
  <c r="U64" i="1"/>
  <c r="Z50" i="1"/>
  <c r="Y51" i="1" s="1"/>
  <c r="AL70" i="1"/>
  <c r="AK71" i="1" s="1"/>
  <c r="AM70" i="1"/>
  <c r="AN70" i="1" s="1"/>
  <c r="T64" i="1"/>
  <c r="U65" i="1" s="1"/>
  <c r="AF65" i="1"/>
  <c r="AG66" i="1" s="1"/>
  <c r="AH66" i="1" s="1"/>
  <c r="AG65" i="1"/>
  <c r="AH65" i="1" s="1"/>
  <c r="AB50" i="1" l="1"/>
  <c r="AC50" i="1"/>
  <c r="V64" i="1"/>
  <c r="W64" i="1"/>
  <c r="V65" i="1"/>
  <c r="W65" i="1"/>
  <c r="Z51" i="1"/>
  <c r="AA52" i="1" s="1"/>
  <c r="S65" i="1"/>
  <c r="AA51" i="1"/>
  <c r="AE66" i="1"/>
  <c r="AF66" i="1" s="1"/>
  <c r="AE67" i="1" s="1"/>
  <c r="AM71" i="1"/>
  <c r="AN71" i="1" s="1"/>
  <c r="AL71" i="1"/>
  <c r="AK72" i="1" s="1"/>
  <c r="AB52" i="1" l="1"/>
  <c r="AC52" i="1"/>
  <c r="AB51" i="1"/>
  <c r="AC51" i="1"/>
  <c r="Y52" i="1"/>
  <c r="Z52" i="1" s="1"/>
  <c r="AA53" i="1" s="1"/>
  <c r="T65" i="1"/>
  <c r="U66" i="1" s="1"/>
  <c r="AM72" i="1"/>
  <c r="AN72" i="1" s="1"/>
  <c r="AL72" i="1"/>
  <c r="AK73" i="1" s="1"/>
  <c r="AF67" i="1"/>
  <c r="AG68" i="1" s="1"/>
  <c r="AH68" i="1" s="1"/>
  <c r="AG67" i="1"/>
  <c r="AH67" i="1" s="1"/>
  <c r="AB53" i="1" l="1"/>
  <c r="AC53" i="1"/>
  <c r="V66" i="1"/>
  <c r="W66" i="1"/>
  <c r="S66" i="1"/>
  <c r="Y53" i="1"/>
  <c r="AL73" i="1"/>
  <c r="AK74" i="1" s="1"/>
  <c r="AM73" i="1"/>
  <c r="AN73" i="1" s="1"/>
  <c r="AE68" i="1"/>
  <c r="T66" i="1" l="1"/>
  <c r="U67" i="1" s="1"/>
  <c r="Z53" i="1"/>
  <c r="AA54" i="1" s="1"/>
  <c r="AL74" i="1"/>
  <c r="AK75" i="1" s="1"/>
  <c r="AM74" i="1"/>
  <c r="AN74" i="1" s="1"/>
  <c r="AF68" i="1"/>
  <c r="AG69" i="1" s="1"/>
  <c r="AH69" i="1" s="1"/>
  <c r="AB54" i="1" l="1"/>
  <c r="AC54" i="1"/>
  <c r="V67" i="1"/>
  <c r="W67" i="1"/>
  <c r="S67" i="1"/>
  <c r="Y54" i="1"/>
  <c r="Z54" i="1" s="1"/>
  <c r="AE69" i="1"/>
  <c r="AF69" i="1" s="1"/>
  <c r="AG70" i="1" s="1"/>
  <c r="AH70" i="1" s="1"/>
  <c r="AL75" i="1"/>
  <c r="AK76" i="1" s="1"/>
  <c r="AM75" i="1"/>
  <c r="AN75" i="1" s="1"/>
  <c r="AA55" i="1" l="1"/>
  <c r="Y55" i="1"/>
  <c r="Z55" i="1" s="1"/>
  <c r="T67" i="1"/>
  <c r="U68" i="1" s="1"/>
  <c r="AL76" i="1"/>
  <c r="AK77" i="1" s="1"/>
  <c r="AM76" i="1"/>
  <c r="AN76" i="1" s="1"/>
  <c r="AE70" i="1"/>
  <c r="AB55" i="1" l="1"/>
  <c r="AC55" i="1"/>
  <c r="V68" i="1"/>
  <c r="W68" i="1"/>
  <c r="S68" i="1"/>
  <c r="T68" i="1" s="1"/>
  <c r="U69" i="1" s="1"/>
  <c r="AA56" i="1"/>
  <c r="Y56" i="1"/>
  <c r="Z56" i="1" s="1"/>
  <c r="AA57" i="1" s="1"/>
  <c r="AL77" i="1"/>
  <c r="AK78" i="1" s="1"/>
  <c r="AM77" i="1"/>
  <c r="AN77" i="1" s="1"/>
  <c r="AF70" i="1"/>
  <c r="AE71" i="1" s="1"/>
  <c r="AB56" i="1" l="1"/>
  <c r="AC56" i="1"/>
  <c r="AB57" i="1"/>
  <c r="AC57" i="1"/>
  <c r="V69" i="1"/>
  <c r="W69" i="1"/>
  <c r="S69" i="1"/>
  <c r="T69" i="1" s="1"/>
  <c r="S70" i="1" s="1"/>
  <c r="T70" i="1" s="1"/>
  <c r="U71" i="1" s="1"/>
  <c r="U70" i="1"/>
  <c r="Y57" i="1"/>
  <c r="Z57" i="1" s="1"/>
  <c r="AG71" i="1"/>
  <c r="AH71" i="1" s="1"/>
  <c r="AL78" i="1"/>
  <c r="AK79" i="1" s="1"/>
  <c r="AM78" i="1"/>
  <c r="AN78" i="1" s="1"/>
  <c r="AF71" i="1"/>
  <c r="AG72" i="1" s="1"/>
  <c r="AH72" i="1" s="1"/>
  <c r="V70" i="1" l="1"/>
  <c r="W70" i="1"/>
  <c r="V71" i="1"/>
  <c r="W71" i="1"/>
  <c r="S71" i="1"/>
  <c r="T71" i="1" s="1"/>
  <c r="U72" i="1" s="1"/>
  <c r="AA58" i="1"/>
  <c r="Y58" i="1"/>
  <c r="Z58" i="1" s="1"/>
  <c r="AA59" i="1" s="1"/>
  <c r="S72" i="1"/>
  <c r="T72" i="1" s="1"/>
  <c r="U73" i="1" s="1"/>
  <c r="AE72" i="1"/>
  <c r="AF72" i="1" s="1"/>
  <c r="AE73" i="1" s="1"/>
  <c r="AL79" i="1"/>
  <c r="AK80" i="1" s="1"/>
  <c r="AM79" i="1"/>
  <c r="AN79" i="1" s="1"/>
  <c r="AB58" i="1" l="1"/>
  <c r="AC58" i="1"/>
  <c r="AB59" i="1"/>
  <c r="AC59" i="1"/>
  <c r="V73" i="1"/>
  <c r="W73" i="1"/>
  <c r="V72" i="1"/>
  <c r="W72" i="1"/>
  <c r="S73" i="1"/>
  <c r="Y59" i="1"/>
  <c r="AG73" i="1"/>
  <c r="AH73" i="1" s="1"/>
  <c r="Z59" i="1"/>
  <c r="AA60" i="1" s="1"/>
  <c r="AL80" i="1"/>
  <c r="AK81" i="1" s="1"/>
  <c r="AM80" i="1"/>
  <c r="AN80" i="1" s="1"/>
  <c r="T73" i="1"/>
  <c r="U74" i="1" s="1"/>
  <c r="S74" i="1"/>
  <c r="AF73" i="1"/>
  <c r="AE74" i="1" s="1"/>
  <c r="AB60" i="1" l="1"/>
  <c r="AC60" i="1"/>
  <c r="V74" i="1"/>
  <c r="W74" i="1"/>
  <c r="AG74" i="1"/>
  <c r="AH74" i="1" s="1"/>
  <c r="Y60" i="1"/>
  <c r="AM81" i="1"/>
  <c r="AN81" i="1" s="1"/>
  <c r="AL81" i="1"/>
  <c r="AK82" i="1" s="1"/>
  <c r="T74" i="1"/>
  <c r="S75" i="1" s="1"/>
  <c r="AF74" i="1"/>
  <c r="AE75" i="1" s="1"/>
  <c r="Z60" i="1" l="1"/>
  <c r="AA61" i="1" s="1"/>
  <c r="AL82" i="1"/>
  <c r="AK83" i="1" s="1"/>
  <c r="U75" i="1"/>
  <c r="AM82" i="1"/>
  <c r="AN82" i="1" s="1"/>
  <c r="AG75" i="1"/>
  <c r="AH75" i="1" s="1"/>
  <c r="T75" i="1"/>
  <c r="S76" i="1" s="1"/>
  <c r="AF75" i="1"/>
  <c r="AG76" i="1" s="1"/>
  <c r="AH76" i="1" s="1"/>
  <c r="AB61" i="1" l="1"/>
  <c r="AC61" i="1"/>
  <c r="V75" i="1"/>
  <c r="W75" i="1"/>
  <c r="Y61" i="1"/>
  <c r="U76" i="1"/>
  <c r="AL83" i="1"/>
  <c r="AK84" i="1" s="1"/>
  <c r="AM83" i="1"/>
  <c r="AN83" i="1" s="1"/>
  <c r="T76" i="1"/>
  <c r="S77" i="1" s="1"/>
  <c r="AE76" i="1"/>
  <c r="V76" i="1" l="1"/>
  <c r="W76" i="1"/>
  <c r="Z61" i="1"/>
  <c r="Y62" i="1" s="1"/>
  <c r="AL84" i="1"/>
  <c r="AK85" i="1" s="1"/>
  <c r="AM84" i="1"/>
  <c r="AN84" i="1" s="1"/>
  <c r="T77" i="1"/>
  <c r="U78" i="1" s="1"/>
  <c r="U77" i="1"/>
  <c r="AF76" i="1"/>
  <c r="AG77" i="1" s="1"/>
  <c r="AH77" i="1" s="1"/>
  <c r="V78" i="1" l="1"/>
  <c r="W78" i="1"/>
  <c r="V77" i="1"/>
  <c r="W77" i="1"/>
  <c r="S78" i="1"/>
  <c r="T78" i="1" s="1"/>
  <c r="U79" i="1" s="1"/>
  <c r="AA62" i="1"/>
  <c r="Z62" i="1"/>
  <c r="Y63" i="1" s="1"/>
  <c r="AA63" i="1"/>
  <c r="AL85" i="1"/>
  <c r="AK86" i="1" s="1"/>
  <c r="AM85" i="1"/>
  <c r="AN85" i="1" s="1"/>
  <c r="AE77" i="1"/>
  <c r="AB62" i="1" l="1"/>
  <c r="AC62" i="1"/>
  <c r="AB63" i="1"/>
  <c r="AC63" i="1"/>
  <c r="V79" i="1"/>
  <c r="W79" i="1"/>
  <c r="Z63" i="1"/>
  <c r="Y64" i="1" s="1"/>
  <c r="AM86" i="1"/>
  <c r="AN86" i="1" s="1"/>
  <c r="S79" i="1"/>
  <c r="T79" i="1" s="1"/>
  <c r="S80" i="1" s="1"/>
  <c r="AL86" i="1"/>
  <c r="AK87" i="1" s="1"/>
  <c r="AF77" i="1"/>
  <c r="AE78" i="1" s="1"/>
  <c r="Z64" i="1" l="1"/>
  <c r="AA65" i="1" s="1"/>
  <c r="AA64" i="1"/>
  <c r="U80" i="1"/>
  <c r="AM87" i="1"/>
  <c r="AN87" i="1" s="1"/>
  <c r="AL87" i="1"/>
  <c r="AM88" i="1" s="1"/>
  <c r="AN88" i="1" s="1"/>
  <c r="T80" i="1"/>
  <c r="S81" i="1" s="1"/>
  <c r="AF78" i="1"/>
  <c r="AE79" i="1" s="1"/>
  <c r="AG78" i="1"/>
  <c r="AH78" i="1" s="1"/>
  <c r="AB64" i="1" l="1"/>
  <c r="AC64" i="1"/>
  <c r="AB65" i="1"/>
  <c r="AC65" i="1"/>
  <c r="V80" i="1"/>
  <c r="W80" i="1"/>
  <c r="Y65" i="1"/>
  <c r="U81" i="1"/>
  <c r="AK88" i="1"/>
  <c r="T81" i="1"/>
  <c r="U82" i="1" s="1"/>
  <c r="AF79" i="1"/>
  <c r="AG80" i="1" s="1"/>
  <c r="AH80" i="1" s="1"/>
  <c r="AG79" i="1"/>
  <c r="AH79" i="1" s="1"/>
  <c r="V82" i="1" l="1"/>
  <c r="W82" i="1"/>
  <c r="V81" i="1"/>
  <c r="W81" i="1"/>
  <c r="Z65" i="1"/>
  <c r="AA66" i="1" s="1"/>
  <c r="AL88" i="1"/>
  <c r="AM89" i="1" s="1"/>
  <c r="AN89" i="1" s="1"/>
  <c r="S82" i="1"/>
  <c r="AE80" i="1"/>
  <c r="AB66" i="1" l="1"/>
  <c r="AC66" i="1"/>
  <c r="Y66" i="1"/>
  <c r="AK89" i="1"/>
  <c r="T82" i="1"/>
  <c r="U83" i="1" s="1"/>
  <c r="AF80" i="1"/>
  <c r="AE81" i="1" s="1"/>
  <c r="V83" i="1" l="1"/>
  <c r="W83" i="1"/>
  <c r="Z66" i="1"/>
  <c r="Y67" i="1" s="1"/>
  <c r="S83" i="1"/>
  <c r="T83" i="1" s="1"/>
  <c r="AL89" i="1"/>
  <c r="AM90" i="1" s="1"/>
  <c r="AN90" i="1" s="1"/>
  <c r="AF81" i="1"/>
  <c r="AE82" i="1" s="1"/>
  <c r="AG81" i="1"/>
  <c r="AH81" i="1" s="1"/>
  <c r="Z67" i="1" l="1"/>
  <c r="AA68" i="1" s="1"/>
  <c r="AA67" i="1"/>
  <c r="AG82" i="1"/>
  <c r="AH82" i="1" s="1"/>
  <c r="U84" i="1"/>
  <c r="AK90" i="1"/>
  <c r="S84" i="1"/>
  <c r="T84" i="1" s="1"/>
  <c r="S85" i="1" s="1"/>
  <c r="AF82" i="1"/>
  <c r="AG83" i="1" s="1"/>
  <c r="AH83" i="1" s="1"/>
  <c r="AB67" i="1" l="1"/>
  <c r="AC67" i="1"/>
  <c r="AB68" i="1"/>
  <c r="AC68" i="1"/>
  <c r="V84" i="1"/>
  <c r="W84" i="1"/>
  <c r="Y68" i="1"/>
  <c r="Z68" i="1" s="1"/>
  <c r="AA69" i="1" s="1"/>
  <c r="U85" i="1"/>
  <c r="AE83" i="1"/>
  <c r="AF83" i="1" s="1"/>
  <c r="AL90" i="1"/>
  <c r="AM91" i="1" s="1"/>
  <c r="AN91" i="1" s="1"/>
  <c r="T85" i="1"/>
  <c r="U86" i="1" s="1"/>
  <c r="AB69" i="1" l="1"/>
  <c r="AC69" i="1"/>
  <c r="Y69" i="1"/>
  <c r="Z69" i="1" s="1"/>
  <c r="Y70" i="1" s="1"/>
  <c r="V85" i="1"/>
  <c r="W85" i="1"/>
  <c r="V86" i="1"/>
  <c r="W86" i="1"/>
  <c r="S86" i="1"/>
  <c r="T86" i="1" s="1"/>
  <c r="S87" i="1" s="1"/>
  <c r="AG84" i="1"/>
  <c r="AH84" i="1" s="1"/>
  <c r="AE84" i="1"/>
  <c r="AF84" i="1" s="1"/>
  <c r="AE85" i="1" s="1"/>
  <c r="AK91" i="1"/>
  <c r="AL91" i="1" s="1"/>
  <c r="AM92" i="1" s="1"/>
  <c r="AN92" i="1" s="1"/>
  <c r="AA70" i="1" l="1"/>
  <c r="Z70" i="1"/>
  <c r="Y71" i="1" s="1"/>
  <c r="AK92" i="1"/>
  <c r="T87" i="1"/>
  <c r="U88" i="1" s="1"/>
  <c r="U87" i="1"/>
  <c r="AF85" i="1"/>
  <c r="AE86" i="1" s="1"/>
  <c r="AG85" i="1"/>
  <c r="AH85" i="1" s="1"/>
  <c r="AB70" i="1" l="1"/>
  <c r="AC70" i="1"/>
  <c r="V88" i="1"/>
  <c r="W88" i="1"/>
  <c r="V87" i="1"/>
  <c r="W87" i="1"/>
  <c r="AA71" i="1"/>
  <c r="Z71" i="1"/>
  <c r="AA72" i="1" s="1"/>
  <c r="S88" i="1"/>
  <c r="T88" i="1" s="1"/>
  <c r="U89" i="1" s="1"/>
  <c r="AL92" i="1"/>
  <c r="AK93" i="1" s="1"/>
  <c r="AF86" i="1"/>
  <c r="AE87" i="1" s="1"/>
  <c r="AG86" i="1"/>
  <c r="AH86" i="1" s="1"/>
  <c r="AB72" i="1" l="1"/>
  <c r="AC72" i="1"/>
  <c r="AB71" i="1"/>
  <c r="AC71" i="1"/>
  <c r="V89" i="1"/>
  <c r="W89" i="1"/>
  <c r="Y72" i="1"/>
  <c r="Z72" i="1" s="1"/>
  <c r="Y73" i="1" s="1"/>
  <c r="AM93" i="1"/>
  <c r="AN93" i="1" s="1"/>
  <c r="AL93" i="1"/>
  <c r="AM94" i="1" s="1"/>
  <c r="AN94" i="1" s="1"/>
  <c r="S89" i="1"/>
  <c r="AF87" i="1"/>
  <c r="AG88" i="1" s="1"/>
  <c r="AH88" i="1" s="1"/>
  <c r="AG87" i="1"/>
  <c r="AH87" i="1" s="1"/>
  <c r="AA73" i="1" l="1"/>
  <c r="AK94" i="1"/>
  <c r="AL94" i="1" s="1"/>
  <c r="AM95" i="1" s="1"/>
  <c r="AN95" i="1" s="1"/>
  <c r="Z73" i="1"/>
  <c r="Y74" i="1" s="1"/>
  <c r="AE88" i="1"/>
  <c r="AF88" i="1" s="1"/>
  <c r="AG89" i="1" s="1"/>
  <c r="AH89" i="1" s="1"/>
  <c r="T89" i="1"/>
  <c r="U90" i="1" s="1"/>
  <c r="AB73" i="1" l="1"/>
  <c r="AC73" i="1"/>
  <c r="V90" i="1"/>
  <c r="W90" i="1"/>
  <c r="Z74" i="1"/>
  <c r="Y75" i="1" s="1"/>
  <c r="AA74" i="1"/>
  <c r="AE89" i="1"/>
  <c r="AF89" i="1" s="1"/>
  <c r="AG90" i="1" s="1"/>
  <c r="AH90" i="1" s="1"/>
  <c r="AK95" i="1"/>
  <c r="S90" i="1"/>
  <c r="AB74" i="1" l="1"/>
  <c r="AC74" i="1"/>
  <c r="AA75" i="1"/>
  <c r="Z75" i="1"/>
  <c r="AA76" i="1" s="1"/>
  <c r="AL95" i="1"/>
  <c r="AM96" i="1" s="1"/>
  <c r="AN96" i="1" s="1"/>
  <c r="T90" i="1"/>
  <c r="U91" i="1" s="1"/>
  <c r="AE90" i="1"/>
  <c r="AB76" i="1" l="1"/>
  <c r="AC76" i="1"/>
  <c r="AB75" i="1"/>
  <c r="AC75" i="1"/>
  <c r="V91" i="1"/>
  <c r="W91" i="1"/>
  <c r="Y76" i="1"/>
  <c r="Z76" i="1" s="1"/>
  <c r="Y77" i="1" s="1"/>
  <c r="S91" i="1"/>
  <c r="T91" i="1" s="1"/>
  <c r="U92" i="1" s="1"/>
  <c r="AK96" i="1"/>
  <c r="AF90" i="1"/>
  <c r="AG91" i="1" s="1"/>
  <c r="AH91" i="1" s="1"/>
  <c r="V92" i="1" l="1"/>
  <c r="W92" i="1"/>
  <c r="AA77" i="1"/>
  <c r="Z77" i="1"/>
  <c r="AA78" i="1" s="1"/>
  <c r="AL96" i="1"/>
  <c r="AK97" i="1" s="1"/>
  <c r="S92" i="1"/>
  <c r="AE91" i="1"/>
  <c r="AB78" i="1" l="1"/>
  <c r="AC78" i="1"/>
  <c r="AB77" i="1"/>
  <c r="AC77" i="1"/>
  <c r="Y78" i="1"/>
  <c r="Z78" i="1" s="1"/>
  <c r="AA79" i="1" s="1"/>
  <c r="AL97" i="1"/>
  <c r="AM98" i="1" s="1"/>
  <c r="AN98" i="1" s="1"/>
  <c r="AM97" i="1"/>
  <c r="AN97" i="1" s="1"/>
  <c r="T92" i="1"/>
  <c r="U93" i="1" s="1"/>
  <c r="AF91" i="1"/>
  <c r="AG92" i="1" s="1"/>
  <c r="AH92" i="1" s="1"/>
  <c r="AB79" i="1" l="1"/>
  <c r="AC79" i="1"/>
  <c r="V93" i="1"/>
  <c r="W93" i="1"/>
  <c r="Y79" i="1"/>
  <c r="AE92" i="1"/>
  <c r="AF92" i="1" s="1"/>
  <c r="AG93" i="1" s="1"/>
  <c r="AH93" i="1" s="1"/>
  <c r="AK98" i="1"/>
  <c r="S93" i="1"/>
  <c r="Z79" i="1" l="1"/>
  <c r="Y80" i="1" s="1"/>
  <c r="AL98" i="1"/>
  <c r="AK99" i="1" s="1"/>
  <c r="T93" i="1"/>
  <c r="U94" i="1" s="1"/>
  <c r="AE93" i="1"/>
  <c r="V94" i="1" l="1"/>
  <c r="W94" i="1"/>
  <c r="Z80" i="1"/>
  <c r="Y81" i="1" s="1"/>
  <c r="AA80" i="1"/>
  <c r="AL99" i="1"/>
  <c r="AK100" i="1" s="1"/>
  <c r="AM99" i="1"/>
  <c r="AN99" i="1" s="1"/>
  <c r="S94" i="1"/>
  <c r="AF93" i="1"/>
  <c r="AG94" i="1" s="1"/>
  <c r="AH94" i="1" s="1"/>
  <c r="AB80" i="1" l="1"/>
  <c r="AC80" i="1"/>
  <c r="Z81" i="1"/>
  <c r="Y82" i="1" s="1"/>
  <c r="AA81" i="1"/>
  <c r="AM100" i="1"/>
  <c r="AN100" i="1" s="1"/>
  <c r="AL100" i="1"/>
  <c r="AK101" i="1" s="1"/>
  <c r="T94" i="1"/>
  <c r="U95" i="1" s="1"/>
  <c r="AE94" i="1"/>
  <c r="AB81" i="1" l="1"/>
  <c r="AC81" i="1"/>
  <c r="V95" i="1"/>
  <c r="W95" i="1"/>
  <c r="Z82" i="1"/>
  <c r="Y83" i="1" s="1"/>
  <c r="AA82" i="1"/>
  <c r="AL101" i="1"/>
  <c r="AM102" i="1" s="1"/>
  <c r="AN102" i="1" s="1"/>
  <c r="AM101" i="1"/>
  <c r="AN101" i="1" s="1"/>
  <c r="S95" i="1"/>
  <c r="AF94" i="1"/>
  <c r="AG95" i="1" s="1"/>
  <c r="AH95" i="1" s="1"/>
  <c r="AB82" i="1" l="1"/>
  <c r="AC82" i="1"/>
  <c r="Z83" i="1"/>
  <c r="Y84" i="1" s="1"/>
  <c r="AA83" i="1"/>
  <c r="AE95" i="1"/>
  <c r="AF95" i="1" s="1"/>
  <c r="AG96" i="1" s="1"/>
  <c r="AH96" i="1" s="1"/>
  <c r="AK102" i="1"/>
  <c r="T95" i="1"/>
  <c r="U96" i="1" s="1"/>
  <c r="AB83" i="1" l="1"/>
  <c r="AC83" i="1"/>
  <c r="V96" i="1"/>
  <c r="W96" i="1"/>
  <c r="Z84" i="1"/>
  <c r="AA85" i="1" s="1"/>
  <c r="AA84" i="1"/>
  <c r="AE96" i="1"/>
  <c r="AF96" i="1" s="1"/>
  <c r="AG97" i="1" s="1"/>
  <c r="AH97" i="1" s="1"/>
  <c r="AL102" i="1"/>
  <c r="AK103" i="1" s="1"/>
  <c r="S96" i="1"/>
  <c r="AB84" i="1" l="1"/>
  <c r="AC84" i="1"/>
  <c r="AB85" i="1"/>
  <c r="AC85" i="1"/>
  <c r="Y85" i="1"/>
  <c r="AL103" i="1"/>
  <c r="AM104" i="1" s="1"/>
  <c r="AN104" i="1" s="1"/>
  <c r="AM103" i="1"/>
  <c r="AN103" i="1" s="1"/>
  <c r="T96" i="1"/>
  <c r="U97" i="1" s="1"/>
  <c r="AE97" i="1"/>
  <c r="V97" i="1" l="1"/>
  <c r="W97" i="1"/>
  <c r="Z85" i="1"/>
  <c r="AA86" i="1" s="1"/>
  <c r="AK104" i="1"/>
  <c r="S97" i="1"/>
  <c r="AF97" i="1"/>
  <c r="AG98" i="1" s="1"/>
  <c r="AH98" i="1" s="1"/>
  <c r="AB86" i="1" l="1"/>
  <c r="AC86" i="1"/>
  <c r="Y86" i="1"/>
  <c r="AL104" i="1"/>
  <c r="AK105" i="1" s="1"/>
  <c r="T97" i="1"/>
  <c r="U98" i="1" s="1"/>
  <c r="AE98" i="1"/>
  <c r="V98" i="1" l="1"/>
  <c r="W98" i="1"/>
  <c r="Z86" i="1"/>
  <c r="Y87" i="1" s="1"/>
  <c r="AA87" i="1"/>
  <c r="AL105" i="1"/>
  <c r="AM106" i="1" s="1"/>
  <c r="AN106" i="1" s="1"/>
  <c r="AM105" i="1"/>
  <c r="AN105" i="1" s="1"/>
  <c r="S98" i="1"/>
  <c r="AF98" i="1"/>
  <c r="AG99" i="1" s="1"/>
  <c r="AH99" i="1" s="1"/>
  <c r="AB87" i="1" l="1"/>
  <c r="AC87" i="1"/>
  <c r="Z87" i="1"/>
  <c r="AA88" i="1" s="1"/>
  <c r="AK106" i="1"/>
  <c r="T98" i="1"/>
  <c r="U99" i="1" s="1"/>
  <c r="AE99" i="1"/>
  <c r="AB88" i="1" l="1"/>
  <c r="AC88" i="1"/>
  <c r="V99" i="1"/>
  <c r="W99" i="1"/>
  <c r="Y88" i="1"/>
  <c r="AL106" i="1"/>
  <c r="AK107" i="1" s="1"/>
  <c r="S99" i="1"/>
  <c r="AF99" i="1"/>
  <c r="AG100" i="1" s="1"/>
  <c r="AH100" i="1" s="1"/>
  <c r="Z88" i="1" l="1"/>
  <c r="AA89" i="1" s="1"/>
  <c r="AL107" i="1"/>
  <c r="AK108" i="1" s="1"/>
  <c r="AE100" i="1"/>
  <c r="AF100" i="1" s="1"/>
  <c r="AG101" i="1" s="1"/>
  <c r="AH101" i="1" s="1"/>
  <c r="AM107" i="1"/>
  <c r="AN107" i="1" s="1"/>
  <c r="T99" i="1"/>
  <c r="U100" i="1" s="1"/>
  <c r="AB89" i="1" l="1"/>
  <c r="AC89" i="1"/>
  <c r="V100" i="1"/>
  <c r="W100" i="1"/>
  <c r="Y89" i="1"/>
  <c r="Z89" i="1" s="1"/>
  <c r="Y90" i="1" s="1"/>
  <c r="AE101" i="1"/>
  <c r="AL108" i="1"/>
  <c r="AK109" i="1" s="1"/>
  <c r="AM108" i="1"/>
  <c r="AN108" i="1" s="1"/>
  <c r="S100" i="1"/>
  <c r="AF101" i="1"/>
  <c r="AG102" i="1" s="1"/>
  <c r="AH102" i="1" s="1"/>
  <c r="Z90" i="1" l="1"/>
  <c r="Y91" i="1" s="1"/>
  <c r="AA90" i="1"/>
  <c r="AL109" i="1"/>
  <c r="AK110" i="1" s="1"/>
  <c r="AM109" i="1"/>
  <c r="AN109" i="1" s="1"/>
  <c r="T100" i="1"/>
  <c r="U101" i="1" s="1"/>
  <c r="AE102" i="1"/>
  <c r="AB90" i="1" l="1"/>
  <c r="AC90" i="1"/>
  <c r="V101" i="1"/>
  <c r="W101" i="1"/>
  <c r="Z91" i="1"/>
  <c r="Y92" i="1" s="1"/>
  <c r="AA91" i="1"/>
  <c r="AL110" i="1"/>
  <c r="AK111" i="1" s="1"/>
  <c r="AM110" i="1"/>
  <c r="AN110" i="1" s="1"/>
  <c r="S101" i="1"/>
  <c r="AF102" i="1"/>
  <c r="AG103" i="1" s="1"/>
  <c r="AH103" i="1" s="1"/>
  <c r="AB91" i="1" l="1"/>
  <c r="AC91" i="1"/>
  <c r="AA92" i="1"/>
  <c r="Z92" i="1"/>
  <c r="Y93" i="1" s="1"/>
  <c r="AM111" i="1"/>
  <c r="AN111" i="1" s="1"/>
  <c r="AL111" i="1"/>
  <c r="AK112" i="1" s="1"/>
  <c r="T101" i="1"/>
  <c r="U102" i="1" s="1"/>
  <c r="AE103" i="1"/>
  <c r="AB92" i="1" l="1"/>
  <c r="AC92" i="1"/>
  <c r="V102" i="1"/>
  <c r="W102" i="1"/>
  <c r="Z93" i="1"/>
  <c r="AA94" i="1" s="1"/>
  <c r="AA93" i="1"/>
  <c r="AL112" i="1"/>
  <c r="AK113" i="1" s="1"/>
  <c r="AM112" i="1"/>
  <c r="AN112" i="1" s="1"/>
  <c r="S102" i="1"/>
  <c r="AF103" i="1"/>
  <c r="AG104" i="1" s="1"/>
  <c r="AH104" i="1" s="1"/>
  <c r="AB93" i="1" l="1"/>
  <c r="AC93" i="1"/>
  <c r="AB94" i="1"/>
  <c r="AC94" i="1"/>
  <c r="Y94" i="1"/>
  <c r="AL113" i="1"/>
  <c r="AK114" i="1" s="1"/>
  <c r="AE104" i="1"/>
  <c r="AM113" i="1"/>
  <c r="AN113" i="1" s="1"/>
  <c r="T102" i="1"/>
  <c r="U103" i="1" s="1"/>
  <c r="V103" i="1" l="1"/>
  <c r="W103" i="1"/>
  <c r="Z94" i="1"/>
  <c r="AA95" i="1" s="1"/>
  <c r="AL114" i="1"/>
  <c r="AK115" i="1" s="1"/>
  <c r="AF104" i="1"/>
  <c r="AG105" i="1" s="1"/>
  <c r="AH105" i="1" s="1"/>
  <c r="AM114" i="1"/>
  <c r="AN114" i="1" s="1"/>
  <c r="S103" i="1"/>
  <c r="AB95" i="1" l="1"/>
  <c r="AC95" i="1"/>
  <c r="Y95" i="1"/>
  <c r="Z95" i="1" s="1"/>
  <c r="Y96" i="1" s="1"/>
  <c r="AE105" i="1"/>
  <c r="AF105" i="1" s="1"/>
  <c r="AG106" i="1" s="1"/>
  <c r="AH106" i="1" s="1"/>
  <c r="AL115" i="1"/>
  <c r="AK116" i="1" s="1"/>
  <c r="AM115" i="1"/>
  <c r="AN115" i="1" s="1"/>
  <c r="T103" i="1"/>
  <c r="U104" i="1" s="1"/>
  <c r="V104" i="1" l="1"/>
  <c r="W104" i="1"/>
  <c r="AE106" i="1"/>
  <c r="AM116" i="1"/>
  <c r="AN116" i="1" s="1"/>
  <c r="Z96" i="1"/>
  <c r="AA97" i="1" s="1"/>
  <c r="AA96" i="1"/>
  <c r="AL116" i="1"/>
  <c r="AK117" i="1" s="1"/>
  <c r="S104" i="1"/>
  <c r="AF106" i="1"/>
  <c r="AG107" i="1" s="1"/>
  <c r="AH107" i="1" s="1"/>
  <c r="AB96" i="1" l="1"/>
  <c r="AC96" i="1"/>
  <c r="AB97" i="1"/>
  <c r="AC97" i="1"/>
  <c r="Y97" i="1"/>
  <c r="Z97" i="1" s="1"/>
  <c r="AA98" i="1" s="1"/>
  <c r="AL117" i="1"/>
  <c r="AK118" i="1" s="1"/>
  <c r="AM117" i="1"/>
  <c r="AN117" i="1" s="1"/>
  <c r="T104" i="1"/>
  <c r="U105" i="1" s="1"/>
  <c r="AE107" i="1"/>
  <c r="AB98" i="1" l="1"/>
  <c r="AC98" i="1"/>
  <c r="V105" i="1"/>
  <c r="W105" i="1"/>
  <c r="Y98" i="1"/>
  <c r="AL118" i="1"/>
  <c r="AK119" i="1" s="1"/>
  <c r="AM118" i="1"/>
  <c r="AN118" i="1" s="1"/>
  <c r="S105" i="1"/>
  <c r="AF107" i="1"/>
  <c r="AG108" i="1" s="1"/>
  <c r="AH108" i="1" s="1"/>
  <c r="AM119" i="1" l="1"/>
  <c r="AN119" i="1" s="1"/>
  <c r="Z98" i="1"/>
  <c r="Y99" i="1" s="1"/>
  <c r="AE108" i="1"/>
  <c r="AF108" i="1" s="1"/>
  <c r="AG109" i="1" s="1"/>
  <c r="AH109" i="1" s="1"/>
  <c r="AL119" i="1"/>
  <c r="AM120" i="1" s="1"/>
  <c r="AN120" i="1" s="1"/>
  <c r="T105" i="1"/>
  <c r="U106" i="1" s="1"/>
  <c r="V106" i="1" l="1"/>
  <c r="W106" i="1"/>
  <c r="Z99" i="1"/>
  <c r="Y100" i="1" s="1"/>
  <c r="AA99" i="1"/>
  <c r="AE109" i="1"/>
  <c r="AF109" i="1" s="1"/>
  <c r="AG110" i="1" s="1"/>
  <c r="AH110" i="1" s="1"/>
  <c r="AK120" i="1"/>
  <c r="S106" i="1"/>
  <c r="AB99" i="1" l="1"/>
  <c r="AC99" i="1"/>
  <c r="Z100" i="1"/>
  <c r="Y101" i="1" s="1"/>
  <c r="AA100" i="1"/>
  <c r="AE110" i="1"/>
  <c r="AF110" i="1" s="1"/>
  <c r="AG111" i="1" s="1"/>
  <c r="AH111" i="1" s="1"/>
  <c r="AL120" i="1"/>
  <c r="AM121" i="1" s="1"/>
  <c r="AN121" i="1" s="1"/>
  <c r="T106" i="1"/>
  <c r="U107" i="1" s="1"/>
  <c r="AB100" i="1" l="1"/>
  <c r="AC100" i="1"/>
  <c r="V107" i="1"/>
  <c r="W107" i="1"/>
  <c r="AA101" i="1"/>
  <c r="S107" i="1"/>
  <c r="T107" i="1" s="1"/>
  <c r="U108" i="1" s="1"/>
  <c r="Z101" i="1"/>
  <c r="Y102" i="1" s="1"/>
  <c r="AK121" i="1"/>
  <c r="AE111" i="1"/>
  <c r="AB101" i="1" l="1"/>
  <c r="AC101" i="1"/>
  <c r="V108" i="1"/>
  <c r="W108" i="1"/>
  <c r="Z102" i="1"/>
  <c r="AA103" i="1" s="1"/>
  <c r="AA102" i="1"/>
  <c r="AL121" i="1"/>
  <c r="AK122" i="1" s="1"/>
  <c r="S108" i="1"/>
  <c r="AF111" i="1"/>
  <c r="AG112" i="1" s="1"/>
  <c r="AH112" i="1" s="1"/>
  <c r="AB102" i="1" l="1"/>
  <c r="AC102" i="1"/>
  <c r="AB103" i="1"/>
  <c r="AC103" i="1"/>
  <c r="Y103" i="1"/>
  <c r="AL122" i="1"/>
  <c r="AK123" i="1" s="1"/>
  <c r="AM122" i="1"/>
  <c r="AN122" i="1" s="1"/>
  <c r="T108" i="1"/>
  <c r="U109" i="1" s="1"/>
  <c r="AE112" i="1"/>
  <c r="V109" i="1" l="1"/>
  <c r="W109" i="1"/>
  <c r="Z103" i="1"/>
  <c r="Y104" i="1" s="1"/>
  <c r="AM123" i="1"/>
  <c r="AN123" i="1" s="1"/>
  <c r="AL123" i="1"/>
  <c r="AK124" i="1" s="1"/>
  <c r="S109" i="1"/>
  <c r="AF112" i="1"/>
  <c r="AE113" i="1" s="1"/>
  <c r="AA104" i="1" l="1"/>
  <c r="Z104" i="1"/>
  <c r="AA105" i="1" s="1"/>
  <c r="AL124" i="1"/>
  <c r="AK125" i="1" s="1"/>
  <c r="AG113" i="1"/>
  <c r="AH113" i="1" s="1"/>
  <c r="AM124" i="1"/>
  <c r="AN124" i="1" s="1"/>
  <c r="T109" i="1"/>
  <c r="U110" i="1" s="1"/>
  <c r="AF113" i="1"/>
  <c r="AG114" i="1" s="1"/>
  <c r="AH114" i="1" s="1"/>
  <c r="AB105" i="1" l="1"/>
  <c r="AC105" i="1"/>
  <c r="AB104" i="1"/>
  <c r="AC104" i="1"/>
  <c r="V110" i="1"/>
  <c r="W110" i="1"/>
  <c r="Y105" i="1"/>
  <c r="AL125" i="1"/>
  <c r="AK126" i="1" s="1"/>
  <c r="AM125" i="1"/>
  <c r="AN125" i="1" s="1"/>
  <c r="S110" i="1"/>
  <c r="AE114" i="1"/>
  <c r="Z105" i="1" l="1"/>
  <c r="AA106" i="1" s="1"/>
  <c r="AL126" i="1"/>
  <c r="AK127" i="1" s="1"/>
  <c r="AM126" i="1"/>
  <c r="AN126" i="1" s="1"/>
  <c r="T110" i="1"/>
  <c r="U111" i="1" s="1"/>
  <c r="AF114" i="1"/>
  <c r="AE115" i="1" s="1"/>
  <c r="AB106" i="1" l="1"/>
  <c r="AC106" i="1"/>
  <c r="V111" i="1"/>
  <c r="W111" i="1"/>
  <c r="Y106" i="1"/>
  <c r="Z106" i="1"/>
  <c r="Y107" i="1" s="1"/>
  <c r="AL127" i="1"/>
  <c r="AK128" i="1" s="1"/>
  <c r="AM127" i="1"/>
  <c r="AN127" i="1" s="1"/>
  <c r="S111" i="1"/>
  <c r="AF115" i="1"/>
  <c r="AG116" i="1" s="1"/>
  <c r="AH116" i="1" s="1"/>
  <c r="AG115" i="1"/>
  <c r="AH115" i="1" s="1"/>
  <c r="AE116" i="1" l="1"/>
  <c r="AA107" i="1"/>
  <c r="Z107" i="1"/>
  <c r="AA108" i="1" s="1"/>
  <c r="AM128" i="1"/>
  <c r="AN128" i="1" s="1"/>
  <c r="AL128" i="1"/>
  <c r="AK129" i="1" s="1"/>
  <c r="T111" i="1"/>
  <c r="U112" i="1" s="1"/>
  <c r="AF116" i="1"/>
  <c r="AG117" i="1" s="1"/>
  <c r="AH117" i="1" s="1"/>
  <c r="AB108" i="1" l="1"/>
  <c r="AC108" i="1"/>
  <c r="AB107" i="1"/>
  <c r="AC107" i="1"/>
  <c r="V112" i="1"/>
  <c r="W112" i="1"/>
  <c r="Y108" i="1"/>
  <c r="AE117" i="1"/>
  <c r="AF117" i="1" s="1"/>
  <c r="AG118" i="1" s="1"/>
  <c r="AH118" i="1" s="1"/>
  <c r="AL129" i="1"/>
  <c r="AK130" i="1" s="1"/>
  <c r="AM129" i="1"/>
  <c r="AN129" i="1" s="1"/>
  <c r="S112" i="1"/>
  <c r="Z108" i="1" l="1"/>
  <c r="AA109" i="1" s="1"/>
  <c r="AL130" i="1"/>
  <c r="AK131" i="1" s="1"/>
  <c r="AM130" i="1"/>
  <c r="AN130" i="1" s="1"/>
  <c r="T112" i="1"/>
  <c r="U113" i="1" s="1"/>
  <c r="AE118" i="1"/>
  <c r="AB109" i="1" l="1"/>
  <c r="AC109" i="1"/>
  <c r="V113" i="1"/>
  <c r="W113" i="1"/>
  <c r="Y109" i="1"/>
  <c r="AL131" i="1"/>
  <c r="AK132" i="1" s="1"/>
  <c r="AM131" i="1"/>
  <c r="AN131" i="1" s="1"/>
  <c r="S113" i="1"/>
  <c r="AF118" i="1"/>
  <c r="AG119" i="1" s="1"/>
  <c r="AH119" i="1" s="1"/>
  <c r="Z109" i="1" l="1"/>
  <c r="Y110" i="1" s="1"/>
  <c r="AA110" i="1"/>
  <c r="AL132" i="1"/>
  <c r="AK133" i="1" s="1"/>
  <c r="AM132" i="1"/>
  <c r="AN132" i="1" s="1"/>
  <c r="T113" i="1"/>
  <c r="U114" i="1" s="1"/>
  <c r="AE119" i="1"/>
  <c r="AB110" i="1" l="1"/>
  <c r="AC110" i="1"/>
  <c r="V114" i="1"/>
  <c r="W114" i="1"/>
  <c r="Z110" i="1"/>
  <c r="AA111" i="1" s="1"/>
  <c r="Y111" i="1"/>
  <c r="AL133" i="1"/>
  <c r="AM134" i="1" s="1"/>
  <c r="AN134" i="1" s="1"/>
  <c r="AM133" i="1"/>
  <c r="AN133" i="1" s="1"/>
  <c r="S114" i="1"/>
  <c r="AF119" i="1"/>
  <c r="AG120" i="1" s="1"/>
  <c r="AH120" i="1" s="1"/>
  <c r="AB111" i="1" l="1"/>
  <c r="AC111" i="1"/>
  <c r="Z111" i="1"/>
  <c r="AA112" i="1" s="1"/>
  <c r="AE120" i="1"/>
  <c r="AF120" i="1" s="1"/>
  <c r="AE121" i="1" s="1"/>
  <c r="AK134" i="1"/>
  <c r="T114" i="1"/>
  <c r="U115" i="1" s="1"/>
  <c r="AB112" i="1" l="1"/>
  <c r="AC112" i="1"/>
  <c r="V115" i="1"/>
  <c r="W115" i="1"/>
  <c r="Y112" i="1"/>
  <c r="AL134" i="1"/>
  <c r="AK135" i="1" s="1"/>
  <c r="AG121" i="1"/>
  <c r="AH121" i="1" s="1"/>
  <c r="S115" i="1"/>
  <c r="AF121" i="1"/>
  <c r="AG122" i="1" s="1"/>
  <c r="AH122" i="1" s="1"/>
  <c r="Z112" i="1" l="1"/>
  <c r="AA113" i="1" s="1"/>
  <c r="AL135" i="1"/>
  <c r="AK136" i="1" s="1"/>
  <c r="AM135" i="1"/>
  <c r="AN135" i="1" s="1"/>
  <c r="T115" i="1"/>
  <c r="U116" i="1" s="1"/>
  <c r="AE122" i="1"/>
  <c r="AB113" i="1" l="1"/>
  <c r="AC113" i="1"/>
  <c r="V116" i="1"/>
  <c r="W116" i="1"/>
  <c r="Y113" i="1"/>
  <c r="Z113" i="1"/>
  <c r="Y114" i="1" s="1"/>
  <c r="AM136" i="1"/>
  <c r="AN136" i="1" s="1"/>
  <c r="AL136" i="1"/>
  <c r="AK137" i="1" s="1"/>
  <c r="S116" i="1"/>
  <c r="AF122" i="1"/>
  <c r="AG123" i="1" s="1"/>
  <c r="AH123" i="1" s="1"/>
  <c r="AA114" i="1" l="1"/>
  <c r="Z114" i="1"/>
  <c r="AA115" i="1" s="1"/>
  <c r="AM137" i="1"/>
  <c r="AN137" i="1" s="1"/>
  <c r="AL137" i="1"/>
  <c r="AK138" i="1" s="1"/>
  <c r="T116" i="1"/>
  <c r="U117" i="1" s="1"/>
  <c r="AE123" i="1"/>
  <c r="AB115" i="1" l="1"/>
  <c r="AC115" i="1"/>
  <c r="AB114" i="1"/>
  <c r="AC114" i="1"/>
  <c r="V117" i="1"/>
  <c r="W117" i="1"/>
  <c r="Y115" i="1"/>
  <c r="AL138" i="1"/>
  <c r="AK139" i="1" s="1"/>
  <c r="AM138" i="1"/>
  <c r="AN138" i="1" s="1"/>
  <c r="S117" i="1"/>
  <c r="AF123" i="1"/>
  <c r="AE124" i="1" s="1"/>
  <c r="Z115" i="1" l="1"/>
  <c r="Y116" i="1" s="1"/>
  <c r="AL139" i="1"/>
  <c r="AK140" i="1" s="1"/>
  <c r="AM139" i="1"/>
  <c r="AN139" i="1" s="1"/>
  <c r="T117" i="1"/>
  <c r="U118" i="1" s="1"/>
  <c r="AF124" i="1"/>
  <c r="AG125" i="1" s="1"/>
  <c r="AH125" i="1" s="1"/>
  <c r="AG124" i="1"/>
  <c r="AH124" i="1" s="1"/>
  <c r="V118" i="1" l="1"/>
  <c r="W118" i="1"/>
  <c r="AA116" i="1"/>
  <c r="Z116" i="1"/>
  <c r="Y117" i="1" s="1"/>
  <c r="AE125" i="1"/>
  <c r="AF125" i="1" s="1"/>
  <c r="AG126" i="1" s="1"/>
  <c r="AH126" i="1" s="1"/>
  <c r="AL140" i="1"/>
  <c r="AK141" i="1" s="1"/>
  <c r="AM140" i="1"/>
  <c r="AN140" i="1" s="1"/>
  <c r="S118" i="1"/>
  <c r="AB116" i="1" l="1"/>
  <c r="AC116" i="1"/>
  <c r="AA117" i="1"/>
  <c r="Z117" i="1"/>
  <c r="AA118" i="1" s="1"/>
  <c r="AL141" i="1"/>
  <c r="AK142" i="1" s="1"/>
  <c r="AM141" i="1"/>
  <c r="AN141" i="1" s="1"/>
  <c r="T118" i="1"/>
  <c r="U119" i="1" s="1"/>
  <c r="AE126" i="1"/>
  <c r="AB118" i="1" l="1"/>
  <c r="AC118" i="1"/>
  <c r="AB117" i="1"/>
  <c r="AC117" i="1"/>
  <c r="V119" i="1"/>
  <c r="W119" i="1"/>
  <c r="Y118" i="1"/>
  <c r="AL142" i="1"/>
  <c r="AK143" i="1" s="1"/>
  <c r="AM142" i="1"/>
  <c r="AN142" i="1" s="1"/>
  <c r="S119" i="1"/>
  <c r="AF126" i="1"/>
  <c r="AG127" i="1" s="1"/>
  <c r="AH127" i="1" s="1"/>
  <c r="Z118" i="1" l="1"/>
  <c r="Y119" i="1" s="1"/>
  <c r="AM143" i="1"/>
  <c r="AN143" i="1" s="1"/>
  <c r="AL143" i="1"/>
  <c r="AK144" i="1" s="1"/>
  <c r="T119" i="1"/>
  <c r="U120" i="1" s="1"/>
  <c r="AE127" i="1"/>
  <c r="V120" i="1" l="1"/>
  <c r="W120" i="1"/>
  <c r="AA119" i="1"/>
  <c r="Z119" i="1"/>
  <c r="Y120" i="1" s="1"/>
  <c r="AL144" i="1"/>
  <c r="AK145" i="1" s="1"/>
  <c r="AM144" i="1"/>
  <c r="AN144" i="1" s="1"/>
  <c r="S120" i="1"/>
  <c r="AF127" i="1"/>
  <c r="AG128" i="1" s="1"/>
  <c r="AH128" i="1" s="1"/>
  <c r="AB119" i="1" l="1"/>
  <c r="AC119" i="1"/>
  <c r="AA120" i="1"/>
  <c r="Z120" i="1"/>
  <c r="Y121" i="1" s="1"/>
  <c r="AL145" i="1"/>
  <c r="AK146" i="1" s="1"/>
  <c r="AM145" i="1"/>
  <c r="AN145" i="1" s="1"/>
  <c r="T120" i="1"/>
  <c r="U121" i="1" s="1"/>
  <c r="AE128" i="1"/>
  <c r="AB120" i="1" l="1"/>
  <c r="AC120" i="1"/>
  <c r="V121" i="1"/>
  <c r="W121" i="1"/>
  <c r="AA121" i="1"/>
  <c r="Z121" i="1"/>
  <c r="Y122" i="1" s="1"/>
  <c r="AL146" i="1"/>
  <c r="AK147" i="1" s="1"/>
  <c r="AM146" i="1"/>
  <c r="AN146" i="1" s="1"/>
  <c r="S121" i="1"/>
  <c r="AF128" i="1"/>
  <c r="AG129" i="1" s="1"/>
  <c r="AH129" i="1" s="1"/>
  <c r="AB121" i="1" l="1"/>
  <c r="AC121" i="1"/>
  <c r="AA122" i="1"/>
  <c r="Z122" i="1"/>
  <c r="AA123" i="1" s="1"/>
  <c r="AL147" i="1"/>
  <c r="AK148" i="1" s="1"/>
  <c r="AM147" i="1"/>
  <c r="AN147" i="1" s="1"/>
  <c r="T121" i="1"/>
  <c r="S122" i="1" s="1"/>
  <c r="AE129" i="1"/>
  <c r="AB122" i="1" l="1"/>
  <c r="AC122" i="1"/>
  <c r="AB123" i="1"/>
  <c r="AC123" i="1"/>
  <c r="Y123" i="1"/>
  <c r="Z123" i="1" s="1"/>
  <c r="Y124" i="1" s="1"/>
  <c r="AL148" i="1"/>
  <c r="AK149" i="1" s="1"/>
  <c r="U122" i="1"/>
  <c r="AM148" i="1"/>
  <c r="AN148" i="1" s="1"/>
  <c r="T122" i="1"/>
  <c r="U123" i="1" s="1"/>
  <c r="AF129" i="1"/>
  <c r="AG130" i="1" s="1"/>
  <c r="AH130" i="1" s="1"/>
  <c r="V123" i="1" l="1"/>
  <c r="W123" i="1"/>
  <c r="V122" i="1"/>
  <c r="W122" i="1"/>
  <c r="AA124" i="1"/>
  <c r="Z124" i="1"/>
  <c r="Y125" i="1" s="1"/>
  <c r="AL149" i="1"/>
  <c r="AK150" i="1" s="1"/>
  <c r="AM149" i="1"/>
  <c r="AN149" i="1" s="1"/>
  <c r="S123" i="1"/>
  <c r="AE130" i="1"/>
  <c r="AB124" i="1" l="1"/>
  <c r="AC124" i="1"/>
  <c r="AA125" i="1"/>
  <c r="Z125" i="1"/>
  <c r="Y126" i="1" s="1"/>
  <c r="AL150" i="1"/>
  <c r="AK151" i="1" s="1"/>
  <c r="AM150" i="1"/>
  <c r="AN150" i="1" s="1"/>
  <c r="T123" i="1"/>
  <c r="U124" i="1" s="1"/>
  <c r="AF130" i="1"/>
  <c r="AE131" i="1" s="1"/>
  <c r="AB125" i="1" l="1"/>
  <c r="AC125" i="1"/>
  <c r="V124" i="1"/>
  <c r="W124" i="1"/>
  <c r="Z126" i="1"/>
  <c r="AA127" i="1" s="1"/>
  <c r="AA126" i="1"/>
  <c r="AL151" i="1"/>
  <c r="AK152" i="1" s="1"/>
  <c r="AG131" i="1"/>
  <c r="AH131" i="1" s="1"/>
  <c r="AM151" i="1"/>
  <c r="AN151" i="1" s="1"/>
  <c r="S124" i="1"/>
  <c r="AF131" i="1"/>
  <c r="AG132" i="1" s="1"/>
  <c r="AH132" i="1" s="1"/>
  <c r="AB126" i="1" l="1"/>
  <c r="AC126" i="1"/>
  <c r="AB127" i="1"/>
  <c r="AC127" i="1"/>
  <c r="Y127" i="1"/>
  <c r="Z127" i="1" s="1"/>
  <c r="AA128" i="1" s="1"/>
  <c r="AM152" i="1"/>
  <c r="AN152" i="1" s="1"/>
  <c r="AL152" i="1"/>
  <c r="AK153" i="1" s="1"/>
  <c r="T124" i="1"/>
  <c r="U125" i="1" s="1"/>
  <c r="AE132" i="1"/>
  <c r="AB128" i="1" l="1"/>
  <c r="AC128" i="1"/>
  <c r="V125" i="1"/>
  <c r="W125" i="1"/>
  <c r="Y128" i="1"/>
  <c r="AL153" i="1"/>
  <c r="AK154" i="1" s="1"/>
  <c r="AM153" i="1"/>
  <c r="AN153" i="1" s="1"/>
  <c r="S125" i="1"/>
  <c r="AF132" i="1"/>
  <c r="AG133" i="1" s="1"/>
  <c r="AH133" i="1" s="1"/>
  <c r="Z128" i="1" l="1"/>
  <c r="Y129" i="1" s="1"/>
  <c r="AL154" i="1"/>
  <c r="AK155" i="1" s="1"/>
  <c r="AM154" i="1"/>
  <c r="AN154" i="1" s="1"/>
  <c r="T125" i="1"/>
  <c r="U126" i="1" s="1"/>
  <c r="AE133" i="1"/>
  <c r="V126" i="1" l="1"/>
  <c r="W126" i="1"/>
  <c r="AA129" i="1"/>
  <c r="Z129" i="1"/>
  <c r="AA130" i="1" s="1"/>
  <c r="AL155" i="1"/>
  <c r="AK156" i="1" s="1"/>
  <c r="AM155" i="1"/>
  <c r="AN155" i="1" s="1"/>
  <c r="S126" i="1"/>
  <c r="AF133" i="1"/>
  <c r="AG134" i="1" s="1"/>
  <c r="AH134" i="1" s="1"/>
  <c r="AB130" i="1" l="1"/>
  <c r="AC130" i="1"/>
  <c r="AB129" i="1"/>
  <c r="AC129" i="1"/>
  <c r="Y130" i="1"/>
  <c r="Z130" i="1" s="1"/>
  <c r="Y131" i="1" s="1"/>
  <c r="AM156" i="1"/>
  <c r="AN156" i="1" s="1"/>
  <c r="AL156" i="1"/>
  <c r="AK157" i="1" s="1"/>
  <c r="T126" i="1"/>
  <c r="U127" i="1" s="1"/>
  <c r="AE134" i="1"/>
  <c r="V127" i="1" l="1"/>
  <c r="W127" i="1"/>
  <c r="AA131" i="1"/>
  <c r="Z131" i="1"/>
  <c r="Y132" i="1" s="1"/>
  <c r="S127" i="1"/>
  <c r="T127" i="1" s="1"/>
  <c r="U128" i="1" s="1"/>
  <c r="AL157" i="1"/>
  <c r="AK158" i="1" s="1"/>
  <c r="AM157" i="1"/>
  <c r="AN157" i="1" s="1"/>
  <c r="AF134" i="1"/>
  <c r="AG135" i="1" s="1"/>
  <c r="AH135" i="1" s="1"/>
  <c r="AB131" i="1" l="1"/>
  <c r="AC131" i="1"/>
  <c r="V128" i="1"/>
  <c r="W128" i="1"/>
  <c r="AA132" i="1"/>
  <c r="Z132" i="1"/>
  <c r="Y133" i="1" s="1"/>
  <c r="AL158" i="1"/>
  <c r="AK159" i="1" s="1"/>
  <c r="AM158" i="1"/>
  <c r="AN158" i="1" s="1"/>
  <c r="S128" i="1"/>
  <c r="AE135" i="1"/>
  <c r="AB132" i="1" l="1"/>
  <c r="AC132" i="1"/>
  <c r="AA133" i="1"/>
  <c r="Z133" i="1"/>
  <c r="AA134" i="1" s="1"/>
  <c r="AL159" i="1"/>
  <c r="AK160" i="1" s="1"/>
  <c r="AM159" i="1"/>
  <c r="AN159" i="1" s="1"/>
  <c r="T128" i="1"/>
  <c r="U129" i="1" s="1"/>
  <c r="AF135" i="1"/>
  <c r="AG136" i="1" s="1"/>
  <c r="AH136" i="1" s="1"/>
  <c r="AB133" i="1" l="1"/>
  <c r="AC133" i="1"/>
  <c r="AB134" i="1"/>
  <c r="AC134" i="1"/>
  <c r="V129" i="1"/>
  <c r="W129" i="1"/>
  <c r="Y134" i="1"/>
  <c r="AL160" i="1"/>
  <c r="AK161" i="1" s="1"/>
  <c r="AM160" i="1"/>
  <c r="AN160" i="1" s="1"/>
  <c r="S129" i="1"/>
  <c r="AE136" i="1"/>
  <c r="Z134" i="1" l="1"/>
  <c r="Y135" i="1" s="1"/>
  <c r="AM161" i="1"/>
  <c r="AN161" i="1" s="1"/>
  <c r="AL161" i="1"/>
  <c r="AK162" i="1" s="1"/>
  <c r="T129" i="1"/>
  <c r="S130" i="1" s="1"/>
  <c r="AF136" i="1"/>
  <c r="AG137" i="1" s="1"/>
  <c r="AH137" i="1" s="1"/>
  <c r="AA135" i="1" l="1"/>
  <c r="Z135" i="1"/>
  <c r="Y136" i="1" s="1"/>
  <c r="AL162" i="1"/>
  <c r="AK163" i="1" s="1"/>
  <c r="AM162" i="1"/>
  <c r="AN162" i="1" s="1"/>
  <c r="T130" i="1"/>
  <c r="S131" i="1" s="1"/>
  <c r="U130" i="1"/>
  <c r="AE137" i="1"/>
  <c r="AB135" i="1" l="1"/>
  <c r="AC135" i="1"/>
  <c r="V130" i="1"/>
  <c r="W130" i="1"/>
  <c r="AA136" i="1"/>
  <c r="Z136" i="1"/>
  <c r="AA137" i="1" s="1"/>
  <c r="AL163" i="1"/>
  <c r="AK164" i="1" s="1"/>
  <c r="AM163" i="1"/>
  <c r="AN163" i="1" s="1"/>
  <c r="T131" i="1"/>
  <c r="S132" i="1" s="1"/>
  <c r="U131" i="1"/>
  <c r="AF137" i="1"/>
  <c r="AG138" i="1" s="1"/>
  <c r="AH138" i="1" s="1"/>
  <c r="AB137" i="1" l="1"/>
  <c r="AC137" i="1"/>
  <c r="AB136" i="1"/>
  <c r="AC136" i="1"/>
  <c r="V131" i="1"/>
  <c r="W131" i="1"/>
  <c r="Y137" i="1"/>
  <c r="Z137" i="1"/>
  <c r="AA138" i="1" s="1"/>
  <c r="AL164" i="1"/>
  <c r="AK165" i="1" s="1"/>
  <c r="AM164" i="1"/>
  <c r="AN164" i="1" s="1"/>
  <c r="T132" i="1"/>
  <c r="S133" i="1" s="1"/>
  <c r="U132" i="1"/>
  <c r="AE138" i="1"/>
  <c r="AB138" i="1" l="1"/>
  <c r="AC138" i="1"/>
  <c r="V132" i="1"/>
  <c r="W132" i="1"/>
  <c r="Y138" i="1"/>
  <c r="AL165" i="1"/>
  <c r="AK166" i="1" s="1"/>
  <c r="AM165" i="1"/>
  <c r="AN165" i="1" s="1"/>
  <c r="T133" i="1"/>
  <c r="S134" i="1" s="1"/>
  <c r="U133" i="1"/>
  <c r="AF138" i="1"/>
  <c r="AG139" i="1" s="1"/>
  <c r="AH139" i="1" s="1"/>
  <c r="V133" i="1" l="1"/>
  <c r="W133" i="1"/>
  <c r="Z138" i="1"/>
  <c r="Y139" i="1" s="1"/>
  <c r="AL166" i="1"/>
  <c r="AK167" i="1" s="1"/>
  <c r="AM166" i="1"/>
  <c r="AN166" i="1" s="1"/>
  <c r="T134" i="1"/>
  <c r="S135" i="1" s="1"/>
  <c r="U134" i="1"/>
  <c r="AE139" i="1"/>
  <c r="V134" i="1" l="1"/>
  <c r="W134" i="1"/>
  <c r="Z139" i="1"/>
  <c r="AA140" i="1" s="1"/>
  <c r="AA139" i="1"/>
  <c r="AL167" i="1"/>
  <c r="AK168" i="1" s="1"/>
  <c r="AM167" i="1"/>
  <c r="AN167" i="1" s="1"/>
  <c r="T135" i="1"/>
  <c r="S136" i="1" s="1"/>
  <c r="U135" i="1"/>
  <c r="AF139" i="1"/>
  <c r="AG140" i="1" s="1"/>
  <c r="AH140" i="1" s="1"/>
  <c r="AB140" i="1" l="1"/>
  <c r="AC140" i="1"/>
  <c r="AB139" i="1"/>
  <c r="AC139" i="1"/>
  <c r="V135" i="1"/>
  <c r="W135" i="1"/>
  <c r="Y140" i="1"/>
  <c r="AL168" i="1"/>
  <c r="AK169" i="1" s="1"/>
  <c r="AM168" i="1"/>
  <c r="AN168" i="1" s="1"/>
  <c r="T136" i="1"/>
  <c r="S137" i="1" s="1"/>
  <c r="U136" i="1"/>
  <c r="AE140" i="1"/>
  <c r="V136" i="1" l="1"/>
  <c r="W136" i="1"/>
  <c r="Z140" i="1"/>
  <c r="Y141" i="1" s="1"/>
  <c r="U137" i="1"/>
  <c r="AL169" i="1"/>
  <c r="AK170" i="1" s="1"/>
  <c r="AM169" i="1"/>
  <c r="AN169" i="1" s="1"/>
  <c r="T137" i="1"/>
  <c r="S138" i="1" s="1"/>
  <c r="AF140" i="1"/>
  <c r="AG141" i="1" s="1"/>
  <c r="AH141" i="1" s="1"/>
  <c r="V137" i="1" l="1"/>
  <c r="W137" i="1"/>
  <c r="AE141" i="1"/>
  <c r="AF141" i="1" s="1"/>
  <c r="AG142" i="1" s="1"/>
  <c r="AH142" i="1" s="1"/>
  <c r="AA141" i="1"/>
  <c r="Z141" i="1"/>
  <c r="AA142" i="1" s="1"/>
  <c r="AM170" i="1"/>
  <c r="AN170" i="1" s="1"/>
  <c r="AL170" i="1"/>
  <c r="AK171" i="1" s="1"/>
  <c r="T138" i="1"/>
  <c r="S139" i="1" s="1"/>
  <c r="U138" i="1"/>
  <c r="AB141" i="1" l="1"/>
  <c r="AC141" i="1"/>
  <c r="AB142" i="1"/>
  <c r="AC142" i="1"/>
  <c r="V138" i="1"/>
  <c r="W138" i="1"/>
  <c r="Y142" i="1"/>
  <c r="AL171" i="1"/>
  <c r="AK172" i="1" s="1"/>
  <c r="AM171" i="1"/>
  <c r="AN171" i="1" s="1"/>
  <c r="T139" i="1"/>
  <c r="S140" i="1" s="1"/>
  <c r="U139" i="1"/>
  <c r="AE142" i="1"/>
  <c r="V139" i="1" l="1"/>
  <c r="W139" i="1"/>
  <c r="Z142" i="1"/>
  <c r="AA143" i="1" s="1"/>
  <c r="AL172" i="1"/>
  <c r="AK173" i="1" s="1"/>
  <c r="AM172" i="1"/>
  <c r="AN172" i="1" s="1"/>
  <c r="T140" i="1"/>
  <c r="S141" i="1" s="1"/>
  <c r="U140" i="1"/>
  <c r="AF142" i="1"/>
  <c r="AG143" i="1" s="1"/>
  <c r="AH143" i="1" s="1"/>
  <c r="AB143" i="1" l="1"/>
  <c r="AC143" i="1"/>
  <c r="V140" i="1"/>
  <c r="W140" i="1"/>
  <c r="Y143" i="1"/>
  <c r="Z143" i="1" s="1"/>
  <c r="AA144" i="1" s="1"/>
  <c r="AL173" i="1"/>
  <c r="AK174" i="1" s="1"/>
  <c r="AM173" i="1"/>
  <c r="AN173" i="1" s="1"/>
  <c r="T141" i="1"/>
  <c r="S142" i="1" s="1"/>
  <c r="U141" i="1"/>
  <c r="AE143" i="1"/>
  <c r="AB144" i="1" l="1"/>
  <c r="AC144" i="1"/>
  <c r="V141" i="1"/>
  <c r="W141" i="1"/>
  <c r="Y144" i="1"/>
  <c r="Z144" i="1" s="1"/>
  <c r="Y145" i="1" s="1"/>
  <c r="U142" i="1"/>
  <c r="AL174" i="1"/>
  <c r="AK175" i="1" s="1"/>
  <c r="AM174" i="1"/>
  <c r="AN174" i="1" s="1"/>
  <c r="T142" i="1"/>
  <c r="S143" i="1" s="1"/>
  <c r="AF143" i="1"/>
  <c r="AG144" i="1" s="1"/>
  <c r="AH144" i="1" s="1"/>
  <c r="V142" i="1" l="1"/>
  <c r="W142" i="1"/>
  <c r="AA145" i="1"/>
  <c r="Z145" i="1"/>
  <c r="AA146" i="1" s="1"/>
  <c r="AL175" i="1"/>
  <c r="AK176" i="1" s="1"/>
  <c r="AM175" i="1"/>
  <c r="AN175" i="1" s="1"/>
  <c r="T143" i="1"/>
  <c r="S144" i="1" s="1"/>
  <c r="U143" i="1"/>
  <c r="AE144" i="1"/>
  <c r="AB146" i="1" l="1"/>
  <c r="AC146" i="1"/>
  <c r="AB145" i="1"/>
  <c r="AC145" i="1"/>
  <c r="V143" i="1"/>
  <c r="W143" i="1"/>
  <c r="Y146" i="1"/>
  <c r="Z146" i="1" s="1"/>
  <c r="Y147" i="1" s="1"/>
  <c r="AL176" i="1"/>
  <c r="AK177" i="1" s="1"/>
  <c r="AM176" i="1"/>
  <c r="AN176" i="1" s="1"/>
  <c r="T144" i="1"/>
  <c r="S145" i="1" s="1"/>
  <c r="U144" i="1"/>
  <c r="AF144" i="1"/>
  <c r="AG145" i="1" s="1"/>
  <c r="AH145" i="1" s="1"/>
  <c r="V144" i="1" l="1"/>
  <c r="W144" i="1"/>
  <c r="AA147" i="1"/>
  <c r="Z147" i="1"/>
  <c r="AA148" i="1" s="1"/>
  <c r="AM177" i="1"/>
  <c r="AN177" i="1" s="1"/>
  <c r="AL177" i="1"/>
  <c r="AK178" i="1" s="1"/>
  <c r="T145" i="1"/>
  <c r="S146" i="1" s="1"/>
  <c r="U145" i="1"/>
  <c r="AE145" i="1"/>
  <c r="AB147" i="1" l="1"/>
  <c r="AC147" i="1"/>
  <c r="AB148" i="1"/>
  <c r="AC148" i="1"/>
  <c r="V145" i="1"/>
  <c r="W145" i="1"/>
  <c r="Y148" i="1"/>
  <c r="AM178" i="1"/>
  <c r="AN178" i="1" s="1"/>
  <c r="AL178" i="1"/>
  <c r="AK179" i="1" s="1"/>
  <c r="T146" i="1"/>
  <c r="S147" i="1" s="1"/>
  <c r="U146" i="1"/>
  <c r="AF145" i="1"/>
  <c r="AE146" i="1" s="1"/>
  <c r="V146" i="1" l="1"/>
  <c r="W146" i="1"/>
  <c r="Z148" i="1"/>
  <c r="Y149" i="1" s="1"/>
  <c r="AL179" i="1"/>
  <c r="AK180" i="1" s="1"/>
  <c r="AM179" i="1"/>
  <c r="AN179" i="1" s="1"/>
  <c r="T147" i="1"/>
  <c r="S148" i="1" s="1"/>
  <c r="U147" i="1"/>
  <c r="AF146" i="1"/>
  <c r="AG147" i="1" s="1"/>
  <c r="AH147" i="1" s="1"/>
  <c r="AG146" i="1"/>
  <c r="AH146" i="1" s="1"/>
  <c r="V147" i="1" l="1"/>
  <c r="W147" i="1"/>
  <c r="AA149" i="1"/>
  <c r="Z149" i="1"/>
  <c r="Y150" i="1" s="1"/>
  <c r="AL180" i="1"/>
  <c r="AK181" i="1" s="1"/>
  <c r="AM180" i="1"/>
  <c r="AN180" i="1" s="1"/>
  <c r="T148" i="1"/>
  <c r="S149" i="1" s="1"/>
  <c r="U148" i="1"/>
  <c r="AE147" i="1"/>
  <c r="AB149" i="1" l="1"/>
  <c r="AC149" i="1"/>
  <c r="V148" i="1"/>
  <c r="W148" i="1"/>
  <c r="AA150" i="1"/>
  <c r="Z150" i="1"/>
  <c r="Y151" i="1" s="1"/>
  <c r="AM181" i="1"/>
  <c r="AN181" i="1" s="1"/>
  <c r="AL181" i="1"/>
  <c r="AK182" i="1" s="1"/>
  <c r="T149" i="1"/>
  <c r="S150" i="1" s="1"/>
  <c r="U149" i="1"/>
  <c r="AF147" i="1"/>
  <c r="AE148" i="1" s="1"/>
  <c r="AB150" i="1" l="1"/>
  <c r="AC150" i="1"/>
  <c r="V149" i="1"/>
  <c r="W149" i="1"/>
  <c r="Z151" i="1"/>
  <c r="Y152" i="1" s="1"/>
  <c r="AA152" i="1"/>
  <c r="AA151" i="1"/>
  <c r="AM182" i="1"/>
  <c r="AN182" i="1" s="1"/>
  <c r="AL182" i="1"/>
  <c r="AK183" i="1" s="1"/>
  <c r="T150" i="1"/>
  <c r="S151" i="1" s="1"/>
  <c r="U150" i="1"/>
  <c r="AF148" i="1"/>
  <c r="AG149" i="1" s="1"/>
  <c r="AH149" i="1" s="1"/>
  <c r="AG148" i="1"/>
  <c r="AH148" i="1" s="1"/>
  <c r="AB151" i="1" l="1"/>
  <c r="AC151" i="1"/>
  <c r="AB152" i="1"/>
  <c r="AC152" i="1"/>
  <c r="V150" i="1"/>
  <c r="W150" i="1"/>
  <c r="AE149" i="1"/>
  <c r="AF149" i="1" s="1"/>
  <c r="AG150" i="1" s="1"/>
  <c r="AH150" i="1" s="1"/>
  <c r="Z152" i="1"/>
  <c r="Y153" i="1" s="1"/>
  <c r="AL183" i="1"/>
  <c r="AK184" i="1" s="1"/>
  <c r="AM183" i="1"/>
  <c r="AN183" i="1" s="1"/>
  <c r="T151" i="1"/>
  <c r="S152" i="1" s="1"/>
  <c r="U151" i="1"/>
  <c r="V151" i="1" l="1"/>
  <c r="W151" i="1"/>
  <c r="AA153" i="1"/>
  <c r="Z153" i="1"/>
  <c r="Y154" i="1" s="1"/>
  <c r="AM184" i="1"/>
  <c r="AN184" i="1" s="1"/>
  <c r="AL184" i="1"/>
  <c r="AK185" i="1" s="1"/>
  <c r="T152" i="1"/>
  <c r="S153" i="1" s="1"/>
  <c r="U152" i="1"/>
  <c r="AE150" i="1"/>
  <c r="AB153" i="1" l="1"/>
  <c r="AC153" i="1"/>
  <c r="V152" i="1"/>
  <c r="W152" i="1"/>
  <c r="AA154" i="1"/>
  <c r="Z154" i="1"/>
  <c r="Y155" i="1" s="1"/>
  <c r="AL185" i="1"/>
  <c r="AK186" i="1" s="1"/>
  <c r="AM185" i="1"/>
  <c r="AN185" i="1" s="1"/>
  <c r="T153" i="1"/>
  <c r="S154" i="1" s="1"/>
  <c r="U153" i="1"/>
  <c r="AF150" i="1"/>
  <c r="AE151" i="1" s="1"/>
  <c r="AB154" i="1" l="1"/>
  <c r="AC154" i="1"/>
  <c r="V153" i="1"/>
  <c r="W153" i="1"/>
  <c r="AA155" i="1"/>
  <c r="Z155" i="1"/>
  <c r="Y156" i="1" s="1"/>
  <c r="AL186" i="1"/>
  <c r="AK187" i="1" s="1"/>
  <c r="AM186" i="1"/>
  <c r="AN186" i="1" s="1"/>
  <c r="T154" i="1"/>
  <c r="S155" i="1" s="1"/>
  <c r="U154" i="1"/>
  <c r="AF151" i="1"/>
  <c r="AG152" i="1" s="1"/>
  <c r="AH152" i="1" s="1"/>
  <c r="AG151" i="1"/>
  <c r="AH151" i="1" s="1"/>
  <c r="AB155" i="1" l="1"/>
  <c r="AC155" i="1"/>
  <c r="V154" i="1"/>
  <c r="W154" i="1"/>
  <c r="AA156" i="1"/>
  <c r="Z156" i="1"/>
  <c r="Y157" i="1" s="1"/>
  <c r="AE152" i="1"/>
  <c r="AF152" i="1" s="1"/>
  <c r="AG153" i="1" s="1"/>
  <c r="AH153" i="1" s="1"/>
  <c r="AL187" i="1"/>
  <c r="AK188" i="1" s="1"/>
  <c r="AM187" i="1"/>
  <c r="AN187" i="1" s="1"/>
  <c r="T155" i="1"/>
  <c r="S156" i="1" s="1"/>
  <c r="U155" i="1"/>
  <c r="AB156" i="1" l="1"/>
  <c r="AC156" i="1"/>
  <c r="V155" i="1"/>
  <c r="W155" i="1"/>
  <c r="AA157" i="1"/>
  <c r="AE153" i="1"/>
  <c r="AF153" i="1" s="1"/>
  <c r="AG154" i="1" s="1"/>
  <c r="AH154" i="1" s="1"/>
  <c r="Z157" i="1"/>
  <c r="Y158" i="1" s="1"/>
  <c r="AL188" i="1"/>
  <c r="AK189" i="1" s="1"/>
  <c r="AM188" i="1"/>
  <c r="AN188" i="1" s="1"/>
  <c r="T156" i="1"/>
  <c r="S157" i="1" s="1"/>
  <c r="U156" i="1"/>
  <c r="AB157" i="1" l="1"/>
  <c r="AC157" i="1"/>
  <c r="V156" i="1"/>
  <c r="W156" i="1"/>
  <c r="AA158" i="1"/>
  <c r="Z158" i="1"/>
  <c r="Y159" i="1" s="1"/>
  <c r="AE154" i="1"/>
  <c r="AF154" i="1" s="1"/>
  <c r="AG155" i="1" s="1"/>
  <c r="AH155" i="1" s="1"/>
  <c r="AM189" i="1"/>
  <c r="AN189" i="1" s="1"/>
  <c r="AL189" i="1"/>
  <c r="AK190" i="1" s="1"/>
  <c r="T157" i="1"/>
  <c r="S158" i="1" s="1"/>
  <c r="U157" i="1"/>
  <c r="AB158" i="1" l="1"/>
  <c r="AC158" i="1"/>
  <c r="V157" i="1"/>
  <c r="W157" i="1"/>
  <c r="AA159" i="1"/>
  <c r="Z159" i="1"/>
  <c r="Y160" i="1" s="1"/>
  <c r="AM190" i="1"/>
  <c r="AN190" i="1" s="1"/>
  <c r="AL190" i="1"/>
  <c r="AK191" i="1" s="1"/>
  <c r="T158" i="1"/>
  <c r="S159" i="1" s="1"/>
  <c r="U158" i="1"/>
  <c r="AE155" i="1"/>
  <c r="AB159" i="1" l="1"/>
  <c r="AC159" i="1"/>
  <c r="V158" i="1"/>
  <c r="W158" i="1"/>
  <c r="AA160" i="1"/>
  <c r="Z160" i="1"/>
  <c r="Y161" i="1" s="1"/>
  <c r="AL191" i="1"/>
  <c r="AK192" i="1" s="1"/>
  <c r="AM191" i="1"/>
  <c r="AN191" i="1" s="1"/>
  <c r="T159" i="1"/>
  <c r="S160" i="1" s="1"/>
  <c r="U159" i="1"/>
  <c r="AF155" i="1"/>
  <c r="AG156" i="1" s="1"/>
  <c r="AH156" i="1" s="1"/>
  <c r="AB160" i="1" l="1"/>
  <c r="AC160" i="1"/>
  <c r="V159" i="1"/>
  <c r="W159" i="1"/>
  <c r="AA161" i="1"/>
  <c r="Z161" i="1"/>
  <c r="Y162" i="1" s="1"/>
  <c r="AL192" i="1"/>
  <c r="AK193" i="1" s="1"/>
  <c r="AM192" i="1"/>
  <c r="AN192" i="1" s="1"/>
  <c r="T160" i="1"/>
  <c r="S161" i="1" s="1"/>
  <c r="U160" i="1"/>
  <c r="AE156" i="1"/>
  <c r="AB161" i="1" l="1"/>
  <c r="AC161" i="1"/>
  <c r="V160" i="1"/>
  <c r="W160" i="1"/>
  <c r="AA162" i="1"/>
  <c r="Z162" i="1"/>
  <c r="Y163" i="1" s="1"/>
  <c r="AL193" i="1"/>
  <c r="AK194" i="1" s="1"/>
  <c r="AM193" i="1"/>
  <c r="AN193" i="1" s="1"/>
  <c r="T161" i="1"/>
  <c r="S162" i="1" s="1"/>
  <c r="U161" i="1"/>
  <c r="AF156" i="1"/>
  <c r="AG157" i="1" s="1"/>
  <c r="AH157" i="1" s="1"/>
  <c r="AB162" i="1" l="1"/>
  <c r="AC162" i="1"/>
  <c r="V161" i="1"/>
  <c r="W161" i="1"/>
  <c r="AA163" i="1"/>
  <c r="Z163" i="1"/>
  <c r="Y164" i="1" s="1"/>
  <c r="AM194" i="1"/>
  <c r="AN194" i="1" s="1"/>
  <c r="AL194" i="1"/>
  <c r="AK195" i="1" s="1"/>
  <c r="T162" i="1"/>
  <c r="S163" i="1" s="1"/>
  <c r="U162" i="1"/>
  <c r="AE157" i="1"/>
  <c r="AB163" i="1" l="1"/>
  <c r="AC163" i="1"/>
  <c r="V162" i="1"/>
  <c r="W162" i="1"/>
  <c r="AA164" i="1"/>
  <c r="Z164" i="1"/>
  <c r="Y165" i="1" s="1"/>
  <c r="AM195" i="1"/>
  <c r="AN195" i="1" s="1"/>
  <c r="AL195" i="1"/>
  <c r="AK196" i="1" s="1"/>
  <c r="T163" i="1"/>
  <c r="S164" i="1" s="1"/>
  <c r="U163" i="1"/>
  <c r="AF157" i="1"/>
  <c r="AG158" i="1" s="1"/>
  <c r="AH158" i="1" s="1"/>
  <c r="AB164" i="1" l="1"/>
  <c r="AC164" i="1"/>
  <c r="V163" i="1"/>
  <c r="W163" i="1"/>
  <c r="AA165" i="1"/>
  <c r="Z165" i="1"/>
  <c r="Y166" i="1" s="1"/>
  <c r="AM196" i="1"/>
  <c r="AN196" i="1" s="1"/>
  <c r="AL196" i="1"/>
  <c r="AK197" i="1" s="1"/>
  <c r="T164" i="1"/>
  <c r="S165" i="1" s="1"/>
  <c r="U164" i="1"/>
  <c r="AE158" i="1"/>
  <c r="AB165" i="1" l="1"/>
  <c r="AC165" i="1"/>
  <c r="V164" i="1"/>
  <c r="W164" i="1"/>
  <c r="AA166" i="1"/>
  <c r="Z166" i="1"/>
  <c r="Y167" i="1" s="1"/>
  <c r="AM197" i="1"/>
  <c r="AN197" i="1" s="1"/>
  <c r="AL197" i="1"/>
  <c r="AK198" i="1" s="1"/>
  <c r="T165" i="1"/>
  <c r="S166" i="1" s="1"/>
  <c r="U165" i="1"/>
  <c r="AF158" i="1"/>
  <c r="AG159" i="1" s="1"/>
  <c r="AH159" i="1" s="1"/>
  <c r="AB166" i="1" l="1"/>
  <c r="AC166" i="1"/>
  <c r="V165" i="1"/>
  <c r="W165" i="1"/>
  <c r="AA167" i="1"/>
  <c r="Z167" i="1"/>
  <c r="Y168" i="1" s="1"/>
  <c r="AM198" i="1"/>
  <c r="AN198" i="1" s="1"/>
  <c r="AL198" i="1"/>
  <c r="AK199" i="1" s="1"/>
  <c r="T166" i="1"/>
  <c r="S167" i="1" s="1"/>
  <c r="U166" i="1"/>
  <c r="AE159" i="1"/>
  <c r="AB167" i="1" l="1"/>
  <c r="AC167" i="1"/>
  <c r="V166" i="1"/>
  <c r="W166" i="1"/>
  <c r="AA168" i="1"/>
  <c r="Z168" i="1"/>
  <c r="Y169" i="1" s="1"/>
  <c r="AL199" i="1"/>
  <c r="AK200" i="1" s="1"/>
  <c r="AM199" i="1"/>
  <c r="AN199" i="1" s="1"/>
  <c r="T167" i="1"/>
  <c r="S168" i="1" s="1"/>
  <c r="U167" i="1"/>
  <c r="AF159" i="1"/>
  <c r="AG160" i="1" s="1"/>
  <c r="AH160" i="1" s="1"/>
  <c r="AB168" i="1" l="1"/>
  <c r="AC168" i="1"/>
  <c r="V167" i="1"/>
  <c r="W167" i="1"/>
  <c r="AA169" i="1"/>
  <c r="Z169" i="1"/>
  <c r="Y170" i="1" s="1"/>
  <c r="AL200" i="1"/>
  <c r="AK201" i="1" s="1"/>
  <c r="AM200" i="1"/>
  <c r="AN200" i="1" s="1"/>
  <c r="T168" i="1"/>
  <c r="S169" i="1" s="1"/>
  <c r="U168" i="1"/>
  <c r="AE160" i="1"/>
  <c r="AB169" i="1" l="1"/>
  <c r="AC169" i="1"/>
  <c r="V168" i="1"/>
  <c r="W168" i="1"/>
  <c r="AA170" i="1"/>
  <c r="Z170" i="1"/>
  <c r="Y171" i="1" s="1"/>
  <c r="AL201" i="1"/>
  <c r="AK202" i="1" s="1"/>
  <c r="AM201" i="1"/>
  <c r="AN201" i="1" s="1"/>
  <c r="T169" i="1"/>
  <c r="S170" i="1" s="1"/>
  <c r="U169" i="1"/>
  <c r="AF160" i="1"/>
  <c r="AG161" i="1" s="1"/>
  <c r="AH161" i="1" s="1"/>
  <c r="AB170" i="1" l="1"/>
  <c r="AC170" i="1"/>
  <c r="V169" i="1"/>
  <c r="W169" i="1"/>
  <c r="AA171" i="1"/>
  <c r="Z171" i="1"/>
  <c r="Y172" i="1" s="1"/>
  <c r="AM202" i="1"/>
  <c r="AN202" i="1" s="1"/>
  <c r="AL202" i="1"/>
  <c r="AK203" i="1" s="1"/>
  <c r="T170" i="1"/>
  <c r="S171" i="1" s="1"/>
  <c r="U170" i="1"/>
  <c r="AE161" i="1"/>
  <c r="AB171" i="1" l="1"/>
  <c r="AC171" i="1"/>
  <c r="V170" i="1"/>
  <c r="W170" i="1"/>
  <c r="AA172" i="1"/>
  <c r="Z172" i="1"/>
  <c r="Y173" i="1" s="1"/>
  <c r="AM203" i="1"/>
  <c r="AN203" i="1" s="1"/>
  <c r="AL203" i="1"/>
  <c r="AK204" i="1" s="1"/>
  <c r="T171" i="1"/>
  <c r="S172" i="1" s="1"/>
  <c r="U171" i="1"/>
  <c r="AF161" i="1"/>
  <c r="AG162" i="1" s="1"/>
  <c r="AH162" i="1" s="1"/>
  <c r="AB172" i="1" l="1"/>
  <c r="AC172" i="1"/>
  <c r="V171" i="1"/>
  <c r="W171" i="1"/>
  <c r="AA173" i="1"/>
  <c r="Z173" i="1"/>
  <c r="Y174" i="1" s="1"/>
  <c r="AL204" i="1"/>
  <c r="AK205" i="1" s="1"/>
  <c r="U172" i="1"/>
  <c r="AM204" i="1"/>
  <c r="AN204" i="1" s="1"/>
  <c r="T172" i="1"/>
  <c r="S173" i="1" s="1"/>
  <c r="AE162" i="1"/>
  <c r="AB173" i="1" l="1"/>
  <c r="AC173" i="1"/>
  <c r="V172" i="1"/>
  <c r="W172" i="1"/>
  <c r="AA174" i="1"/>
  <c r="Z174" i="1"/>
  <c r="Y175" i="1" s="1"/>
  <c r="AL205" i="1"/>
  <c r="AK206" i="1" s="1"/>
  <c r="AM205" i="1"/>
  <c r="AN205" i="1" s="1"/>
  <c r="T173" i="1"/>
  <c r="S174" i="1" s="1"/>
  <c r="U173" i="1"/>
  <c r="AF162" i="1"/>
  <c r="AG163" i="1" s="1"/>
  <c r="AH163" i="1" s="1"/>
  <c r="AB174" i="1" l="1"/>
  <c r="AC174" i="1"/>
  <c r="V173" i="1"/>
  <c r="W173" i="1"/>
  <c r="Z175" i="1"/>
  <c r="Y176" i="1" s="1"/>
  <c r="AA176" i="1"/>
  <c r="AA175" i="1"/>
  <c r="U174" i="1"/>
  <c r="AL206" i="1"/>
  <c r="AK207" i="1" s="1"/>
  <c r="AM206" i="1"/>
  <c r="AN206" i="1" s="1"/>
  <c r="T174" i="1"/>
  <c r="S175" i="1" s="1"/>
  <c r="AE163" i="1"/>
  <c r="AB175" i="1" l="1"/>
  <c r="AC175" i="1"/>
  <c r="AB176" i="1"/>
  <c r="AC176" i="1"/>
  <c r="V174" i="1"/>
  <c r="W174" i="1"/>
  <c r="Z176" i="1"/>
  <c r="Y177" i="1" s="1"/>
  <c r="AL207" i="1"/>
  <c r="AK208" i="1" s="1"/>
  <c r="AM207" i="1"/>
  <c r="AN207" i="1" s="1"/>
  <c r="T175" i="1"/>
  <c r="S176" i="1" s="1"/>
  <c r="U175" i="1"/>
  <c r="AF163" i="1"/>
  <c r="AG164" i="1" s="1"/>
  <c r="AH164" i="1" s="1"/>
  <c r="V175" i="1" l="1"/>
  <c r="W175" i="1"/>
  <c r="AA177" i="1"/>
  <c r="Z177" i="1"/>
  <c r="Y178" i="1" s="1"/>
  <c r="U176" i="1"/>
  <c r="AL208" i="1"/>
  <c r="AK209" i="1" s="1"/>
  <c r="AM208" i="1"/>
  <c r="AN208" i="1" s="1"/>
  <c r="T176" i="1"/>
  <c r="S177" i="1" s="1"/>
  <c r="AE164" i="1"/>
  <c r="AB177" i="1" l="1"/>
  <c r="AC177" i="1"/>
  <c r="V176" i="1"/>
  <c r="W176" i="1"/>
  <c r="AA178" i="1"/>
  <c r="Z178" i="1"/>
  <c r="Y179" i="1" s="1"/>
  <c r="AL209" i="1"/>
  <c r="AK210" i="1" s="1"/>
  <c r="AM209" i="1"/>
  <c r="AN209" i="1" s="1"/>
  <c r="T177" i="1"/>
  <c r="S178" i="1" s="1"/>
  <c r="U177" i="1"/>
  <c r="AF164" i="1"/>
  <c r="AG165" i="1" s="1"/>
  <c r="AH165" i="1" s="1"/>
  <c r="AB178" i="1" l="1"/>
  <c r="AC178" i="1"/>
  <c r="V177" i="1"/>
  <c r="W177" i="1"/>
  <c r="AA179" i="1"/>
  <c r="Z179" i="1"/>
  <c r="AA180" i="1" s="1"/>
  <c r="AL210" i="1"/>
  <c r="AK211" i="1" s="1"/>
  <c r="AE165" i="1"/>
  <c r="AF165" i="1" s="1"/>
  <c r="AG166" i="1" s="1"/>
  <c r="AH166" i="1" s="1"/>
  <c r="AM210" i="1"/>
  <c r="AN210" i="1" s="1"/>
  <c r="T178" i="1"/>
  <c r="S179" i="1" s="1"/>
  <c r="U178" i="1"/>
  <c r="AB180" i="1" l="1"/>
  <c r="AC180" i="1"/>
  <c r="AB179" i="1"/>
  <c r="AC179" i="1"/>
  <c r="V178" i="1"/>
  <c r="W178" i="1"/>
  <c r="Y180" i="1"/>
  <c r="Z180" i="1" s="1"/>
  <c r="Y181" i="1" s="1"/>
  <c r="U179" i="1"/>
  <c r="AL211" i="1"/>
  <c r="AK212" i="1" s="1"/>
  <c r="AM211" i="1"/>
  <c r="AN211" i="1" s="1"/>
  <c r="T179" i="1"/>
  <c r="S180" i="1" s="1"/>
  <c r="AE166" i="1"/>
  <c r="V179" i="1" l="1"/>
  <c r="W179" i="1"/>
  <c r="AA181" i="1"/>
  <c r="Z181" i="1"/>
  <c r="Y182" i="1" s="1"/>
  <c r="AL212" i="1"/>
  <c r="AK213" i="1" s="1"/>
  <c r="AM212" i="1"/>
  <c r="AN212" i="1" s="1"/>
  <c r="T180" i="1"/>
  <c r="S181" i="1" s="1"/>
  <c r="U180" i="1"/>
  <c r="AF166" i="1"/>
  <c r="AG167" i="1" s="1"/>
  <c r="AH167" i="1" s="1"/>
  <c r="AB181" i="1" l="1"/>
  <c r="AC181" i="1"/>
  <c r="V180" i="1"/>
  <c r="W180" i="1"/>
  <c r="AA182" i="1"/>
  <c r="Z182" i="1"/>
  <c r="Y183" i="1" s="1"/>
  <c r="AL213" i="1"/>
  <c r="AK214" i="1" s="1"/>
  <c r="AM213" i="1"/>
  <c r="AN213" i="1" s="1"/>
  <c r="T181" i="1"/>
  <c r="S182" i="1" s="1"/>
  <c r="U181" i="1"/>
  <c r="AE167" i="1"/>
  <c r="AB182" i="1" l="1"/>
  <c r="AC182" i="1"/>
  <c r="V181" i="1"/>
  <c r="W181" i="1"/>
  <c r="AA183" i="1"/>
  <c r="Z183" i="1"/>
  <c r="Y184" i="1" s="1"/>
  <c r="AM214" i="1"/>
  <c r="AN214" i="1" s="1"/>
  <c r="U182" i="1"/>
  <c r="AL214" i="1"/>
  <c r="AK215" i="1" s="1"/>
  <c r="T182" i="1"/>
  <c r="S183" i="1" s="1"/>
  <c r="AF167" i="1"/>
  <c r="AG168" i="1" s="1"/>
  <c r="AH168" i="1" s="1"/>
  <c r="AB183" i="1" l="1"/>
  <c r="AC183" i="1"/>
  <c r="V182" i="1"/>
  <c r="W182" i="1"/>
  <c r="U183" i="1"/>
  <c r="Z184" i="1"/>
  <c r="Y185" i="1" s="1"/>
  <c r="AA184" i="1"/>
  <c r="AL215" i="1"/>
  <c r="AK216" i="1" s="1"/>
  <c r="AM215" i="1"/>
  <c r="AN215" i="1" s="1"/>
  <c r="T183" i="1"/>
  <c r="S184" i="1" s="1"/>
  <c r="AE168" i="1"/>
  <c r="AB184" i="1" l="1"/>
  <c r="AC184" i="1"/>
  <c r="V183" i="1"/>
  <c r="W183" i="1"/>
  <c r="AA185" i="1"/>
  <c r="Z185" i="1"/>
  <c r="Y186" i="1" s="1"/>
  <c r="AM216" i="1"/>
  <c r="AN216" i="1" s="1"/>
  <c r="AL216" i="1"/>
  <c r="AK217" i="1" s="1"/>
  <c r="T184" i="1"/>
  <c r="S185" i="1" s="1"/>
  <c r="U184" i="1"/>
  <c r="AF168" i="1"/>
  <c r="AE169" i="1" s="1"/>
  <c r="AB185" i="1" l="1"/>
  <c r="AC185" i="1"/>
  <c r="V184" i="1"/>
  <c r="W184" i="1"/>
  <c r="AA186" i="1"/>
  <c r="U185" i="1"/>
  <c r="Z186" i="1"/>
  <c r="Y187" i="1" s="1"/>
  <c r="AL217" i="1"/>
  <c r="AK218" i="1" s="1"/>
  <c r="AM217" i="1"/>
  <c r="AN217" i="1" s="1"/>
  <c r="T185" i="1"/>
  <c r="U186" i="1" s="1"/>
  <c r="AF169" i="1"/>
  <c r="AG170" i="1" s="1"/>
  <c r="AH170" i="1" s="1"/>
  <c r="AG169" i="1"/>
  <c r="AH169" i="1" s="1"/>
  <c r="AB186" i="1" l="1"/>
  <c r="AC186" i="1"/>
  <c r="V186" i="1"/>
  <c r="W186" i="1"/>
  <c r="V185" i="1"/>
  <c r="W185" i="1"/>
  <c r="Z187" i="1"/>
  <c r="Y188" i="1" s="1"/>
  <c r="AA187" i="1"/>
  <c r="S186" i="1"/>
  <c r="T186" i="1" s="1"/>
  <c r="U187" i="1" s="1"/>
  <c r="AL218" i="1"/>
  <c r="AK219" i="1" s="1"/>
  <c r="AM218" i="1"/>
  <c r="AN218" i="1" s="1"/>
  <c r="AE170" i="1"/>
  <c r="AB187" i="1" l="1"/>
  <c r="AC187" i="1"/>
  <c r="V187" i="1"/>
  <c r="W187" i="1"/>
  <c r="AA188" i="1"/>
  <c r="Z188" i="1"/>
  <c r="Y189" i="1" s="1"/>
  <c r="S187" i="1"/>
  <c r="T187" i="1" s="1"/>
  <c r="AM219" i="1"/>
  <c r="AN219" i="1" s="1"/>
  <c r="AL219" i="1"/>
  <c r="AK220" i="1" s="1"/>
  <c r="AF170" i="1"/>
  <c r="AG171" i="1" s="1"/>
  <c r="AH171" i="1" s="1"/>
  <c r="AB188" i="1" l="1"/>
  <c r="AC188" i="1"/>
  <c r="AA189" i="1"/>
  <c r="Z189" i="1"/>
  <c r="Y190" i="1" s="1"/>
  <c r="U188" i="1"/>
  <c r="S188" i="1"/>
  <c r="T188" i="1" s="1"/>
  <c r="S189" i="1" s="1"/>
  <c r="AM220" i="1"/>
  <c r="AN220" i="1" s="1"/>
  <c r="AL220" i="1"/>
  <c r="AK221" i="1" s="1"/>
  <c r="AE171" i="1"/>
  <c r="AB189" i="1" l="1"/>
  <c r="AC189" i="1"/>
  <c r="V188" i="1"/>
  <c r="W188" i="1"/>
  <c r="AA190" i="1"/>
  <c r="Z190" i="1"/>
  <c r="Y191" i="1" s="1"/>
  <c r="AL221" i="1"/>
  <c r="AK222" i="1" s="1"/>
  <c r="AM221" i="1"/>
  <c r="AN221" i="1" s="1"/>
  <c r="U189" i="1"/>
  <c r="T189" i="1"/>
  <c r="U190" i="1" s="1"/>
  <c r="AF171" i="1"/>
  <c r="AG172" i="1" s="1"/>
  <c r="AH172" i="1" s="1"/>
  <c r="AB190" i="1" l="1"/>
  <c r="AC190" i="1"/>
  <c r="V190" i="1"/>
  <c r="W190" i="1"/>
  <c r="V189" i="1"/>
  <c r="W189" i="1"/>
  <c r="AA191" i="1"/>
  <c r="Z191" i="1"/>
  <c r="Y192" i="1" s="1"/>
  <c r="AM222" i="1"/>
  <c r="AN222" i="1" s="1"/>
  <c r="S190" i="1"/>
  <c r="T190" i="1" s="1"/>
  <c r="U191" i="1" s="1"/>
  <c r="AL222" i="1"/>
  <c r="AK223" i="1" s="1"/>
  <c r="AE172" i="1"/>
  <c r="AB191" i="1" l="1"/>
  <c r="AC191" i="1"/>
  <c r="V191" i="1"/>
  <c r="W191" i="1"/>
  <c r="AA192" i="1"/>
  <c r="Z192" i="1"/>
  <c r="Y193" i="1" s="1"/>
  <c r="S191" i="1"/>
  <c r="T191" i="1" s="1"/>
  <c r="S192" i="1" s="1"/>
  <c r="AL223" i="1"/>
  <c r="AK224" i="1" s="1"/>
  <c r="AM223" i="1"/>
  <c r="AN223" i="1" s="1"/>
  <c r="AF172" i="1"/>
  <c r="AG173" i="1" s="1"/>
  <c r="AH173" i="1" s="1"/>
  <c r="AB192" i="1" l="1"/>
  <c r="AC192" i="1"/>
  <c r="AA193" i="1"/>
  <c r="Z193" i="1"/>
  <c r="Y194" i="1" s="1"/>
  <c r="AL224" i="1"/>
  <c r="AK225" i="1" s="1"/>
  <c r="AM224" i="1"/>
  <c r="AN224" i="1" s="1"/>
  <c r="T192" i="1"/>
  <c r="S193" i="1" s="1"/>
  <c r="U192" i="1"/>
  <c r="AE173" i="1"/>
  <c r="AB193" i="1" l="1"/>
  <c r="AC193" i="1"/>
  <c r="V192" i="1"/>
  <c r="W192" i="1"/>
  <c r="AA194" i="1"/>
  <c r="Z194" i="1"/>
  <c r="Y195" i="1" s="1"/>
  <c r="AL225" i="1"/>
  <c r="AM226" i="1" s="1"/>
  <c r="AN226" i="1" s="1"/>
  <c r="AM225" i="1"/>
  <c r="AN225" i="1" s="1"/>
  <c r="T193" i="1"/>
  <c r="S194" i="1" s="1"/>
  <c r="U193" i="1"/>
  <c r="AF173" i="1"/>
  <c r="AG174" i="1" s="1"/>
  <c r="AH174" i="1" s="1"/>
  <c r="AB194" i="1" l="1"/>
  <c r="AC194" i="1"/>
  <c r="V193" i="1"/>
  <c r="W193" i="1"/>
  <c r="AA195" i="1"/>
  <c r="Z195" i="1"/>
  <c r="Y196" i="1" s="1"/>
  <c r="AK226" i="1"/>
  <c r="T194" i="1"/>
  <c r="S195" i="1" s="1"/>
  <c r="U194" i="1"/>
  <c r="AE174" i="1"/>
  <c r="AB195" i="1" l="1"/>
  <c r="AC195" i="1"/>
  <c r="V194" i="1"/>
  <c r="W194" i="1"/>
  <c r="AA196" i="1"/>
  <c r="Z196" i="1"/>
  <c r="Y197" i="1" s="1"/>
  <c r="AL226" i="1"/>
  <c r="AK227" i="1" s="1"/>
  <c r="T195" i="1"/>
  <c r="U196" i="1" s="1"/>
  <c r="U195" i="1"/>
  <c r="AF174" i="1"/>
  <c r="AG175" i="1" s="1"/>
  <c r="AH175" i="1" s="1"/>
  <c r="AB196" i="1" l="1"/>
  <c r="AC196" i="1"/>
  <c r="V195" i="1"/>
  <c r="W195" i="1"/>
  <c r="V196" i="1"/>
  <c r="W196" i="1"/>
  <c r="AA197" i="1"/>
  <c r="Z197" i="1"/>
  <c r="Y198" i="1" s="1"/>
  <c r="AL227" i="1"/>
  <c r="AM228" i="1" s="1"/>
  <c r="AN228" i="1" s="1"/>
  <c r="S196" i="1"/>
  <c r="T196" i="1" s="1"/>
  <c r="S197" i="1" s="1"/>
  <c r="AM227" i="1"/>
  <c r="AN227" i="1" s="1"/>
  <c r="AE175" i="1"/>
  <c r="AB197" i="1" l="1"/>
  <c r="AC197" i="1"/>
  <c r="AA198" i="1"/>
  <c r="Z198" i="1"/>
  <c r="Y199" i="1" s="1"/>
  <c r="AK228" i="1"/>
  <c r="T197" i="1"/>
  <c r="S198" i="1" s="1"/>
  <c r="U197" i="1"/>
  <c r="AF175" i="1"/>
  <c r="AG176" i="1" s="1"/>
  <c r="AH176" i="1" s="1"/>
  <c r="AB198" i="1" l="1"/>
  <c r="AC198" i="1"/>
  <c r="V197" i="1"/>
  <c r="W197" i="1"/>
  <c r="AA199" i="1"/>
  <c r="Z199" i="1"/>
  <c r="Y200" i="1" s="1"/>
  <c r="U198" i="1"/>
  <c r="AL228" i="1"/>
  <c r="AM229" i="1" s="1"/>
  <c r="AN229" i="1" s="1"/>
  <c r="T198" i="1"/>
  <c r="S199" i="1" s="1"/>
  <c r="AE176" i="1"/>
  <c r="AB199" i="1" l="1"/>
  <c r="AC199" i="1"/>
  <c r="V198" i="1"/>
  <c r="W198" i="1"/>
  <c r="AK229" i="1"/>
  <c r="AL229" i="1" s="1"/>
  <c r="AM230" i="1" s="1"/>
  <c r="AN230" i="1" s="1"/>
  <c r="AA200" i="1"/>
  <c r="Z200" i="1"/>
  <c r="Y201" i="1" s="1"/>
  <c r="T199" i="1"/>
  <c r="S200" i="1" s="1"/>
  <c r="U199" i="1"/>
  <c r="AF176" i="1"/>
  <c r="AG177" i="1" s="1"/>
  <c r="AH177" i="1" s="1"/>
  <c r="AB200" i="1" l="1"/>
  <c r="AC200" i="1"/>
  <c r="V199" i="1"/>
  <c r="W199" i="1"/>
  <c r="Z201" i="1"/>
  <c r="Y202" i="1" s="1"/>
  <c r="AA201" i="1"/>
  <c r="AK230" i="1"/>
  <c r="T200" i="1"/>
  <c r="S201" i="1" s="1"/>
  <c r="U200" i="1"/>
  <c r="AE177" i="1"/>
  <c r="AB201" i="1" l="1"/>
  <c r="AC201" i="1"/>
  <c r="V200" i="1"/>
  <c r="W200" i="1"/>
  <c r="AA202" i="1"/>
  <c r="Z202" i="1"/>
  <c r="Y203" i="1" s="1"/>
  <c r="AL230" i="1"/>
  <c r="AM231" i="1" s="1"/>
  <c r="AN231" i="1" s="1"/>
  <c r="T201" i="1"/>
  <c r="U202" i="1" s="1"/>
  <c r="U201" i="1"/>
  <c r="AF177" i="1"/>
  <c r="AG178" i="1" s="1"/>
  <c r="AH178" i="1" s="1"/>
  <c r="AB202" i="1" l="1"/>
  <c r="AC202" i="1"/>
  <c r="V201" i="1"/>
  <c r="W201" i="1"/>
  <c r="V202" i="1"/>
  <c r="W202" i="1"/>
  <c r="Z203" i="1"/>
  <c r="Y204" i="1" s="1"/>
  <c r="AA203" i="1"/>
  <c r="AK231" i="1"/>
  <c r="S202" i="1"/>
  <c r="T202" i="1" s="1"/>
  <c r="S203" i="1" s="1"/>
  <c r="AE178" i="1"/>
  <c r="AB203" i="1" l="1"/>
  <c r="AC203" i="1"/>
  <c r="AA204" i="1"/>
  <c r="Z204" i="1"/>
  <c r="Y205" i="1" s="1"/>
  <c r="AL231" i="1"/>
  <c r="AM232" i="1" s="1"/>
  <c r="AN232" i="1" s="1"/>
  <c r="T203" i="1"/>
  <c r="U204" i="1" s="1"/>
  <c r="U203" i="1"/>
  <c r="AF178" i="1"/>
  <c r="AG179" i="1" s="1"/>
  <c r="AH179" i="1" s="1"/>
  <c r="AB204" i="1" l="1"/>
  <c r="AC204" i="1"/>
  <c r="V204" i="1"/>
  <c r="W204" i="1"/>
  <c r="V203" i="1"/>
  <c r="W203" i="1"/>
  <c r="AA205" i="1"/>
  <c r="Z205" i="1"/>
  <c r="Y206" i="1" s="1"/>
  <c r="AK232" i="1"/>
  <c r="S204" i="1"/>
  <c r="T204" i="1" s="1"/>
  <c r="S205" i="1" s="1"/>
  <c r="AE179" i="1"/>
  <c r="AB205" i="1" l="1"/>
  <c r="AC205" i="1"/>
  <c r="Z206" i="1"/>
  <c r="Y207" i="1" s="1"/>
  <c r="AA206" i="1"/>
  <c r="U205" i="1"/>
  <c r="AL232" i="1"/>
  <c r="AM233" i="1" s="1"/>
  <c r="AN233" i="1" s="1"/>
  <c r="T205" i="1"/>
  <c r="S206" i="1" s="1"/>
  <c r="AF179" i="1"/>
  <c r="AE180" i="1" s="1"/>
  <c r="AB206" i="1" l="1"/>
  <c r="AC206" i="1"/>
  <c r="V205" i="1"/>
  <c r="W205" i="1"/>
  <c r="AA207" i="1"/>
  <c r="Z207" i="1"/>
  <c r="Y208" i="1" s="1"/>
  <c r="AK233" i="1"/>
  <c r="AL233" i="1" s="1"/>
  <c r="AM234" i="1" s="1"/>
  <c r="AN234" i="1" s="1"/>
  <c r="T206" i="1"/>
  <c r="U207" i="1" s="1"/>
  <c r="U206" i="1"/>
  <c r="AF180" i="1"/>
  <c r="AG181" i="1" s="1"/>
  <c r="AH181" i="1" s="1"/>
  <c r="AG180" i="1"/>
  <c r="AH180" i="1" s="1"/>
  <c r="AB207" i="1" l="1"/>
  <c r="AC207" i="1"/>
  <c r="V206" i="1"/>
  <c r="W206" i="1"/>
  <c r="V207" i="1"/>
  <c r="W207" i="1"/>
  <c r="AA208" i="1"/>
  <c r="AK234" i="1"/>
  <c r="AL234" i="1" s="1"/>
  <c r="AM235" i="1" s="1"/>
  <c r="AN235" i="1" s="1"/>
  <c r="Z208" i="1"/>
  <c r="Y209" i="1" s="1"/>
  <c r="AA209" i="1"/>
  <c r="S207" i="1"/>
  <c r="T207" i="1" s="1"/>
  <c r="S208" i="1" s="1"/>
  <c r="AE181" i="1"/>
  <c r="AB208" i="1" l="1"/>
  <c r="AC208" i="1"/>
  <c r="AB209" i="1"/>
  <c r="AC209" i="1"/>
  <c r="Z209" i="1"/>
  <c r="Y210" i="1" s="1"/>
  <c r="U208" i="1"/>
  <c r="AK235" i="1"/>
  <c r="T208" i="1"/>
  <c r="S209" i="1" s="1"/>
  <c r="AF181" i="1"/>
  <c r="AG182" i="1" s="1"/>
  <c r="AH182" i="1" s="1"/>
  <c r="V208" i="1" l="1"/>
  <c r="W208" i="1"/>
  <c r="AA210" i="1"/>
  <c r="Z210" i="1"/>
  <c r="Y211" i="1" s="1"/>
  <c r="AL235" i="1"/>
  <c r="AK236" i="1" s="1"/>
  <c r="T209" i="1"/>
  <c r="S210" i="1" s="1"/>
  <c r="U209" i="1"/>
  <c r="AE182" i="1"/>
  <c r="AB210" i="1" l="1"/>
  <c r="AC210" i="1"/>
  <c r="V209" i="1"/>
  <c r="W209" i="1"/>
  <c r="AA211" i="1"/>
  <c r="Z211" i="1"/>
  <c r="Y212" i="1" s="1"/>
  <c r="AL236" i="1"/>
  <c r="AM237" i="1" s="1"/>
  <c r="AN237" i="1" s="1"/>
  <c r="AM236" i="1"/>
  <c r="AN236" i="1" s="1"/>
  <c r="T210" i="1"/>
  <c r="U211" i="1" s="1"/>
  <c r="U210" i="1"/>
  <c r="AF182" i="1"/>
  <c r="AG183" i="1" s="1"/>
  <c r="AH183" i="1" s="1"/>
  <c r="AB211" i="1" l="1"/>
  <c r="AC211" i="1"/>
  <c r="V210" i="1"/>
  <c r="W210" i="1"/>
  <c r="V211" i="1"/>
  <c r="W211" i="1"/>
  <c r="AA212" i="1"/>
  <c r="Z212" i="1"/>
  <c r="Y213" i="1" s="1"/>
  <c r="S211" i="1"/>
  <c r="T211" i="1" s="1"/>
  <c r="U212" i="1" s="1"/>
  <c r="AK237" i="1"/>
  <c r="AE183" i="1"/>
  <c r="AB212" i="1" l="1"/>
  <c r="AC212" i="1"/>
  <c r="V212" i="1"/>
  <c r="W212" i="1"/>
  <c r="AA213" i="1"/>
  <c r="Z213" i="1"/>
  <c r="Y214" i="1" s="1"/>
  <c r="AL237" i="1"/>
  <c r="AM238" i="1" s="1"/>
  <c r="AN238" i="1" s="1"/>
  <c r="S212" i="1"/>
  <c r="T212" i="1" s="1"/>
  <c r="S213" i="1" s="1"/>
  <c r="AF183" i="1"/>
  <c r="AG184" i="1" s="1"/>
  <c r="AH184" i="1" s="1"/>
  <c r="AB213" i="1" l="1"/>
  <c r="AC213" i="1"/>
  <c r="AA214" i="1"/>
  <c r="Z214" i="1"/>
  <c r="Y215" i="1" s="1"/>
  <c r="AK238" i="1"/>
  <c r="T213" i="1"/>
  <c r="S214" i="1" s="1"/>
  <c r="U213" i="1"/>
  <c r="AE184" i="1"/>
  <c r="AB214" i="1" l="1"/>
  <c r="AC214" i="1"/>
  <c r="V213" i="1"/>
  <c r="W213" i="1"/>
  <c r="AA215" i="1"/>
  <c r="Z215" i="1"/>
  <c r="Y216" i="1" s="1"/>
  <c r="AL238" i="1"/>
  <c r="AM239" i="1" s="1"/>
  <c r="AN239" i="1" s="1"/>
  <c r="T214" i="1"/>
  <c r="S215" i="1" s="1"/>
  <c r="U214" i="1"/>
  <c r="AF184" i="1"/>
  <c r="AG185" i="1" s="1"/>
  <c r="AH185" i="1" s="1"/>
  <c r="AB215" i="1" l="1"/>
  <c r="AC215" i="1"/>
  <c r="V214" i="1"/>
  <c r="W214" i="1"/>
  <c r="AA216" i="1"/>
  <c r="Z216" i="1"/>
  <c r="Y217" i="1" s="1"/>
  <c r="U215" i="1"/>
  <c r="AK239" i="1"/>
  <c r="T215" i="1"/>
  <c r="S216" i="1" s="1"/>
  <c r="AE185" i="1"/>
  <c r="AB216" i="1" l="1"/>
  <c r="AC216" i="1"/>
  <c r="V215" i="1"/>
  <c r="W215" i="1"/>
  <c r="AA217" i="1"/>
  <c r="Z217" i="1"/>
  <c r="Y218" i="1" s="1"/>
  <c r="AL239" i="1"/>
  <c r="AM240" i="1" s="1"/>
  <c r="AN240" i="1" s="1"/>
  <c r="T216" i="1"/>
  <c r="U217" i="1" s="1"/>
  <c r="U216" i="1"/>
  <c r="AF185" i="1"/>
  <c r="AG186" i="1" s="1"/>
  <c r="AH186" i="1" s="1"/>
  <c r="AB217" i="1" l="1"/>
  <c r="AC217" i="1"/>
  <c r="V217" i="1"/>
  <c r="W217" i="1"/>
  <c r="V216" i="1"/>
  <c r="W216" i="1"/>
  <c r="AA218" i="1"/>
  <c r="AK240" i="1"/>
  <c r="AL240" i="1" s="1"/>
  <c r="AM241" i="1" s="1"/>
  <c r="AN241" i="1" s="1"/>
  <c r="Z218" i="1"/>
  <c r="Y219" i="1" s="1"/>
  <c r="AA219" i="1"/>
  <c r="S217" i="1"/>
  <c r="T217" i="1" s="1"/>
  <c r="S218" i="1" s="1"/>
  <c r="AE186" i="1"/>
  <c r="AB218" i="1" l="1"/>
  <c r="AC218" i="1"/>
  <c r="AB219" i="1"/>
  <c r="AC219" i="1"/>
  <c r="Z219" i="1"/>
  <c r="Y220" i="1" s="1"/>
  <c r="AK241" i="1"/>
  <c r="AL241" i="1" s="1"/>
  <c r="AK242" i="1" s="1"/>
  <c r="T218" i="1"/>
  <c r="S219" i="1" s="1"/>
  <c r="U218" i="1"/>
  <c r="AF186" i="1"/>
  <c r="AG187" i="1" s="1"/>
  <c r="AH187" i="1" s="1"/>
  <c r="V218" i="1" l="1"/>
  <c r="W218" i="1"/>
  <c r="AA220" i="1"/>
  <c r="Z220" i="1"/>
  <c r="Y221" i="1" s="1"/>
  <c r="AL242" i="1"/>
  <c r="AK243" i="1" s="1"/>
  <c r="AM242" i="1"/>
  <c r="AN242" i="1" s="1"/>
  <c r="T219" i="1"/>
  <c r="S220" i="1" s="1"/>
  <c r="U219" i="1"/>
  <c r="AE187" i="1"/>
  <c r="AB220" i="1" l="1"/>
  <c r="AC220" i="1"/>
  <c r="V219" i="1"/>
  <c r="W219" i="1"/>
  <c r="Z221" i="1"/>
  <c r="Y222" i="1" s="1"/>
  <c r="AA221" i="1"/>
  <c r="U220" i="1"/>
  <c r="AL243" i="1"/>
  <c r="AK244" i="1" s="1"/>
  <c r="AM243" i="1"/>
  <c r="AN243" i="1" s="1"/>
  <c r="T220" i="1"/>
  <c r="S221" i="1" s="1"/>
  <c r="AF187" i="1"/>
  <c r="AG188" i="1" s="1"/>
  <c r="AH188" i="1" s="1"/>
  <c r="AB221" i="1" l="1"/>
  <c r="AC221" i="1"/>
  <c r="V220" i="1"/>
  <c r="W220" i="1"/>
  <c r="AA222" i="1"/>
  <c r="Z222" i="1"/>
  <c r="Y223" i="1" s="1"/>
  <c r="AL244" i="1"/>
  <c r="AK245" i="1" s="1"/>
  <c r="AM244" i="1"/>
  <c r="AN244" i="1" s="1"/>
  <c r="T221" i="1"/>
  <c r="S222" i="1" s="1"/>
  <c r="U221" i="1"/>
  <c r="AE188" i="1"/>
  <c r="AB222" i="1" l="1"/>
  <c r="AC222" i="1"/>
  <c r="V221" i="1"/>
  <c r="W221" i="1"/>
  <c r="Z223" i="1"/>
  <c r="AA224" i="1" s="1"/>
  <c r="AA223" i="1"/>
  <c r="AL245" i="1"/>
  <c r="AK246" i="1" s="1"/>
  <c r="AM245" i="1"/>
  <c r="AN245" i="1" s="1"/>
  <c r="T222" i="1"/>
  <c r="U223" i="1" s="1"/>
  <c r="U222" i="1"/>
  <c r="AF188" i="1"/>
  <c r="AG189" i="1" s="1"/>
  <c r="AH189" i="1" s="1"/>
  <c r="AB223" i="1" l="1"/>
  <c r="AC223" i="1"/>
  <c r="AB224" i="1"/>
  <c r="AC224" i="1"/>
  <c r="V222" i="1"/>
  <c r="W222" i="1"/>
  <c r="V223" i="1"/>
  <c r="W223" i="1"/>
  <c r="Y224" i="1"/>
  <c r="Z224" i="1"/>
  <c r="Y225" i="1" s="1"/>
  <c r="S223" i="1"/>
  <c r="T223" i="1" s="1"/>
  <c r="S224" i="1" s="1"/>
  <c r="AL246" i="1"/>
  <c r="AK247" i="1" s="1"/>
  <c r="AM246" i="1"/>
  <c r="AN246" i="1" s="1"/>
  <c r="AE189" i="1"/>
  <c r="AA225" i="1" l="1"/>
  <c r="Z225" i="1"/>
  <c r="Y226" i="1" s="1"/>
  <c r="AL247" i="1"/>
  <c r="AM248" i="1" s="1"/>
  <c r="AN248" i="1" s="1"/>
  <c r="AM247" i="1"/>
  <c r="AN247" i="1" s="1"/>
  <c r="T224" i="1"/>
  <c r="S225" i="1" s="1"/>
  <c r="U224" i="1"/>
  <c r="AF189" i="1"/>
  <c r="AE190" i="1" s="1"/>
  <c r="AB225" i="1" l="1"/>
  <c r="AC225" i="1"/>
  <c r="V224" i="1"/>
  <c r="W224" i="1"/>
  <c r="AK248" i="1"/>
  <c r="AA226" i="1"/>
  <c r="Z226" i="1"/>
  <c r="Y227" i="1" s="1"/>
  <c r="AG190" i="1"/>
  <c r="AH190" i="1" s="1"/>
  <c r="AL248" i="1"/>
  <c r="AM249" i="1" s="1"/>
  <c r="AN249" i="1" s="1"/>
  <c r="T225" i="1"/>
  <c r="S226" i="1" s="1"/>
  <c r="U225" i="1"/>
  <c r="AF190" i="1"/>
  <c r="AG191" i="1" s="1"/>
  <c r="AH191" i="1" s="1"/>
  <c r="AB226" i="1" l="1"/>
  <c r="AC226" i="1"/>
  <c r="V225" i="1"/>
  <c r="W225" i="1"/>
  <c r="AA227" i="1"/>
  <c r="Z227" i="1"/>
  <c r="Y228" i="1" s="1"/>
  <c r="AK249" i="1"/>
  <c r="AE191" i="1"/>
  <c r="AF191" i="1" s="1"/>
  <c r="AG192" i="1" s="1"/>
  <c r="AH192" i="1" s="1"/>
  <c r="T226" i="1"/>
  <c r="S227" i="1" s="1"/>
  <c r="U226" i="1"/>
  <c r="AB227" i="1" l="1"/>
  <c r="AC227" i="1"/>
  <c r="V226" i="1"/>
  <c r="W226" i="1"/>
  <c r="AA228" i="1"/>
  <c r="Z228" i="1"/>
  <c r="Y229" i="1" s="1"/>
  <c r="U227" i="1"/>
  <c r="AL249" i="1"/>
  <c r="AK250" i="1" s="1"/>
  <c r="T227" i="1"/>
  <c r="S228" i="1" s="1"/>
  <c r="AE192" i="1"/>
  <c r="AB228" i="1" l="1"/>
  <c r="AC228" i="1"/>
  <c r="V227" i="1"/>
  <c r="W227" i="1"/>
  <c r="AA229" i="1"/>
  <c r="Z229" i="1"/>
  <c r="Y230" i="1" s="1"/>
  <c r="AL250" i="1"/>
  <c r="AK251" i="1" s="1"/>
  <c r="AM250" i="1"/>
  <c r="AN250" i="1" s="1"/>
  <c r="T228" i="1"/>
  <c r="S229" i="1" s="1"/>
  <c r="U228" i="1"/>
  <c r="AF192" i="1"/>
  <c r="AG193" i="1" s="1"/>
  <c r="AH193" i="1" s="1"/>
  <c r="AB229" i="1" l="1"/>
  <c r="AC229" i="1"/>
  <c r="V228" i="1"/>
  <c r="W228" i="1"/>
  <c r="AA230" i="1"/>
  <c r="Z230" i="1"/>
  <c r="Y231" i="1" s="1"/>
  <c r="AL251" i="1"/>
  <c r="AK252" i="1" s="1"/>
  <c r="AM251" i="1"/>
  <c r="AN251" i="1" s="1"/>
  <c r="T229" i="1"/>
  <c r="U230" i="1" s="1"/>
  <c r="U229" i="1"/>
  <c r="AE193" i="1"/>
  <c r="AB230" i="1" l="1"/>
  <c r="AC230" i="1"/>
  <c r="V229" i="1"/>
  <c r="W229" i="1"/>
  <c r="V230" i="1"/>
  <c r="W230" i="1"/>
  <c r="Z231" i="1"/>
  <c r="Y232" i="1" s="1"/>
  <c r="AA231" i="1"/>
  <c r="AM252" i="1"/>
  <c r="AN252" i="1" s="1"/>
  <c r="AL252" i="1"/>
  <c r="AK253" i="1" s="1"/>
  <c r="S230" i="1"/>
  <c r="AF193" i="1"/>
  <c r="AG194" i="1" s="1"/>
  <c r="AH194" i="1" s="1"/>
  <c r="AB231" i="1" l="1"/>
  <c r="AC231" i="1"/>
  <c r="AE194" i="1"/>
  <c r="AF194" i="1" s="1"/>
  <c r="AE195" i="1" s="1"/>
  <c r="AA232" i="1"/>
  <c r="Z232" i="1"/>
  <c r="Y233" i="1" s="1"/>
  <c r="AL253" i="1"/>
  <c r="AK254" i="1" s="1"/>
  <c r="AM253" i="1"/>
  <c r="AN253" i="1" s="1"/>
  <c r="T230" i="1"/>
  <c r="S231" i="1" s="1"/>
  <c r="AB232" i="1" l="1"/>
  <c r="AC232" i="1"/>
  <c r="U231" i="1"/>
  <c r="AA233" i="1"/>
  <c r="Z233" i="1"/>
  <c r="Y234" i="1" s="1"/>
  <c r="AL254" i="1"/>
  <c r="AM255" i="1" s="1"/>
  <c r="AN255" i="1" s="1"/>
  <c r="AM254" i="1"/>
  <c r="AN254" i="1" s="1"/>
  <c r="T231" i="1"/>
  <c r="U232" i="1" s="1"/>
  <c r="AF195" i="1"/>
  <c r="AE196" i="1" s="1"/>
  <c r="AG195" i="1"/>
  <c r="AH195" i="1" s="1"/>
  <c r="AB233" i="1" l="1"/>
  <c r="AC233" i="1"/>
  <c r="V232" i="1"/>
  <c r="W232" i="1"/>
  <c r="V231" i="1"/>
  <c r="W231" i="1"/>
  <c r="AA234" i="1"/>
  <c r="Z234" i="1"/>
  <c r="Y235" i="1" s="1"/>
  <c r="AK255" i="1"/>
  <c r="AL255" i="1" s="1"/>
  <c r="AK256" i="1" s="1"/>
  <c r="S232" i="1"/>
  <c r="T232" i="1" s="1"/>
  <c r="S233" i="1" s="1"/>
  <c r="AF196" i="1"/>
  <c r="AE197" i="1" s="1"/>
  <c r="AG196" i="1"/>
  <c r="AH196" i="1" s="1"/>
  <c r="AB234" i="1" l="1"/>
  <c r="AC234" i="1"/>
  <c r="AA235" i="1"/>
  <c r="Z235" i="1"/>
  <c r="Y236" i="1" s="1"/>
  <c r="U233" i="1"/>
  <c r="AL256" i="1"/>
  <c r="AK257" i="1" s="1"/>
  <c r="AM256" i="1"/>
  <c r="AN256" i="1" s="1"/>
  <c r="T233" i="1"/>
  <c r="S234" i="1" s="1"/>
  <c r="AF197" i="1"/>
  <c r="AE198" i="1" s="1"/>
  <c r="AG197" i="1"/>
  <c r="AH197" i="1" s="1"/>
  <c r="AB235" i="1" l="1"/>
  <c r="AC235" i="1"/>
  <c r="V233" i="1"/>
  <c r="W233" i="1"/>
  <c r="AA236" i="1"/>
  <c r="Z236" i="1"/>
  <c r="Y237" i="1" s="1"/>
  <c r="AL257" i="1"/>
  <c r="AK258" i="1" s="1"/>
  <c r="AM257" i="1"/>
  <c r="AN257" i="1" s="1"/>
  <c r="T234" i="1"/>
  <c r="S235" i="1" s="1"/>
  <c r="U234" i="1"/>
  <c r="AF198" i="1"/>
  <c r="AE199" i="1" s="1"/>
  <c r="AG198" i="1"/>
  <c r="AH198" i="1" s="1"/>
  <c r="AB236" i="1" l="1"/>
  <c r="AC236" i="1"/>
  <c r="V234" i="1"/>
  <c r="W234" i="1"/>
  <c r="AA237" i="1"/>
  <c r="Z237" i="1"/>
  <c r="Y238" i="1" s="1"/>
  <c r="AL258" i="1"/>
  <c r="AK259" i="1" s="1"/>
  <c r="AM258" i="1"/>
  <c r="AN258" i="1" s="1"/>
  <c r="T235" i="1"/>
  <c r="U236" i="1" s="1"/>
  <c r="U235" i="1"/>
  <c r="AF199" i="1"/>
  <c r="AE200" i="1" s="1"/>
  <c r="AG199" i="1"/>
  <c r="AH199" i="1" s="1"/>
  <c r="AB237" i="1" l="1"/>
  <c r="AC237" i="1"/>
  <c r="V235" i="1"/>
  <c r="W235" i="1"/>
  <c r="V236" i="1"/>
  <c r="W236" i="1"/>
  <c r="AA238" i="1"/>
  <c r="Z238" i="1"/>
  <c r="Y239" i="1" s="1"/>
  <c r="AL259" i="1"/>
  <c r="AK260" i="1" s="1"/>
  <c r="AM259" i="1"/>
  <c r="AN259" i="1" s="1"/>
  <c r="S236" i="1"/>
  <c r="T236" i="1" s="1"/>
  <c r="S237" i="1" s="1"/>
  <c r="AF200" i="1"/>
  <c r="AE201" i="1" s="1"/>
  <c r="AG200" i="1"/>
  <c r="AH200" i="1" s="1"/>
  <c r="AB238" i="1" l="1"/>
  <c r="AC238" i="1"/>
  <c r="AA239" i="1"/>
  <c r="Z239" i="1"/>
  <c r="Y240" i="1" s="1"/>
  <c r="AG201" i="1"/>
  <c r="AH201" i="1" s="1"/>
  <c r="AL260" i="1"/>
  <c r="AK261" i="1" s="1"/>
  <c r="AM260" i="1"/>
  <c r="AN260" i="1" s="1"/>
  <c r="T237" i="1"/>
  <c r="S238" i="1" s="1"/>
  <c r="U237" i="1"/>
  <c r="AF201" i="1"/>
  <c r="AE202" i="1" s="1"/>
  <c r="AB239" i="1" l="1"/>
  <c r="AC239" i="1"/>
  <c r="V237" i="1"/>
  <c r="W237" i="1"/>
  <c r="U238" i="1"/>
  <c r="Z240" i="1"/>
  <c r="Y241" i="1" s="1"/>
  <c r="AA240" i="1"/>
  <c r="AL261" i="1"/>
  <c r="AK262" i="1" s="1"/>
  <c r="AM261" i="1"/>
  <c r="AN261" i="1" s="1"/>
  <c r="T238" i="1"/>
  <c r="S239" i="1" s="1"/>
  <c r="AF202" i="1"/>
  <c r="AE203" i="1" s="1"/>
  <c r="AG202" i="1"/>
  <c r="AH202" i="1" s="1"/>
  <c r="AB240" i="1" l="1"/>
  <c r="AC240" i="1"/>
  <c r="V238" i="1"/>
  <c r="W238" i="1"/>
  <c r="AG203" i="1"/>
  <c r="AH203" i="1" s="1"/>
  <c r="AA241" i="1"/>
  <c r="Z241" i="1"/>
  <c r="Y242" i="1" s="1"/>
  <c r="AL262" i="1"/>
  <c r="AK263" i="1" s="1"/>
  <c r="AM262" i="1"/>
  <c r="AN262" i="1" s="1"/>
  <c r="T239" i="1"/>
  <c r="U240" i="1" s="1"/>
  <c r="U239" i="1"/>
  <c r="AF203" i="1"/>
  <c r="AE204" i="1" s="1"/>
  <c r="AB241" i="1" l="1"/>
  <c r="AC241" i="1"/>
  <c r="V240" i="1"/>
  <c r="W240" i="1"/>
  <c r="V239" i="1"/>
  <c r="W239" i="1"/>
  <c r="AA242" i="1"/>
  <c r="Z242" i="1"/>
  <c r="AA243" i="1" s="1"/>
  <c r="S240" i="1"/>
  <c r="T240" i="1" s="1"/>
  <c r="U241" i="1" s="1"/>
  <c r="AL263" i="1"/>
  <c r="AK264" i="1" s="1"/>
  <c r="AM263" i="1"/>
  <c r="AN263" i="1" s="1"/>
  <c r="AF204" i="1"/>
  <c r="AE205" i="1" s="1"/>
  <c r="AG204" i="1"/>
  <c r="AH204" i="1" s="1"/>
  <c r="AB242" i="1" l="1"/>
  <c r="AC242" i="1"/>
  <c r="AB243" i="1"/>
  <c r="AC243" i="1"/>
  <c r="V241" i="1"/>
  <c r="W241" i="1"/>
  <c r="Y243" i="1"/>
  <c r="Z243" i="1"/>
  <c r="Y244" i="1" s="1"/>
  <c r="AM264" i="1"/>
  <c r="AN264" i="1" s="1"/>
  <c r="AL264" i="1"/>
  <c r="AK265" i="1" s="1"/>
  <c r="S241" i="1"/>
  <c r="AF205" i="1"/>
  <c r="AE206" i="1" s="1"/>
  <c r="AG205" i="1"/>
  <c r="AH205" i="1" s="1"/>
  <c r="AA244" i="1" l="1"/>
  <c r="AG206" i="1"/>
  <c r="AH206" i="1" s="1"/>
  <c r="Z244" i="1"/>
  <c r="Y245" i="1" s="1"/>
  <c r="AL265" i="1"/>
  <c r="AK266" i="1" s="1"/>
  <c r="AM265" i="1"/>
  <c r="AN265" i="1" s="1"/>
  <c r="T241" i="1"/>
  <c r="U242" i="1" s="1"/>
  <c r="AF206" i="1"/>
  <c r="AE207" i="1" s="1"/>
  <c r="AB244" i="1" l="1"/>
  <c r="AC244" i="1"/>
  <c r="V242" i="1"/>
  <c r="W242" i="1"/>
  <c r="AA245" i="1"/>
  <c r="Z245" i="1"/>
  <c r="Y246" i="1" s="1"/>
  <c r="S242" i="1"/>
  <c r="T242" i="1" s="1"/>
  <c r="S243" i="1" s="1"/>
  <c r="AL266" i="1"/>
  <c r="AK267" i="1" s="1"/>
  <c r="AM266" i="1"/>
  <c r="AN266" i="1" s="1"/>
  <c r="AF207" i="1"/>
  <c r="AE208" i="1" s="1"/>
  <c r="AG207" i="1"/>
  <c r="AH207" i="1" s="1"/>
  <c r="AB245" i="1" l="1"/>
  <c r="AC245" i="1"/>
  <c r="AA246" i="1"/>
  <c r="Z246" i="1"/>
  <c r="AA247" i="1" s="1"/>
  <c r="AG208" i="1"/>
  <c r="AH208" i="1" s="1"/>
  <c r="AL267" i="1"/>
  <c r="AK268" i="1" s="1"/>
  <c r="AM267" i="1"/>
  <c r="AN267" i="1" s="1"/>
  <c r="T243" i="1"/>
  <c r="S244" i="1" s="1"/>
  <c r="U243" i="1"/>
  <c r="AF208" i="1"/>
  <c r="AE209" i="1" s="1"/>
  <c r="AB247" i="1" l="1"/>
  <c r="AC247" i="1"/>
  <c r="AB246" i="1"/>
  <c r="AC246" i="1"/>
  <c r="V243" i="1"/>
  <c r="W243" i="1"/>
  <c r="AG209" i="1"/>
  <c r="AH209" i="1" s="1"/>
  <c r="Y247" i="1"/>
  <c r="Z247" i="1" s="1"/>
  <c r="Y248" i="1" s="1"/>
  <c r="AL268" i="1"/>
  <c r="AK269" i="1" s="1"/>
  <c r="AM268" i="1"/>
  <c r="AN268" i="1" s="1"/>
  <c r="T244" i="1"/>
  <c r="S245" i="1" s="1"/>
  <c r="U244" i="1"/>
  <c r="AF209" i="1"/>
  <c r="AE210" i="1" s="1"/>
  <c r="V244" i="1" l="1"/>
  <c r="W244" i="1"/>
  <c r="AA248" i="1"/>
  <c r="Z248" i="1"/>
  <c r="AA249" i="1" s="1"/>
  <c r="AL269" i="1"/>
  <c r="AK270" i="1" s="1"/>
  <c r="AM269" i="1"/>
  <c r="AN269" i="1" s="1"/>
  <c r="T245" i="1"/>
  <c r="S246" i="1" s="1"/>
  <c r="U245" i="1"/>
  <c r="AF210" i="1"/>
  <c r="AE211" i="1" s="1"/>
  <c r="AG210" i="1"/>
  <c r="AH210" i="1" s="1"/>
  <c r="AB249" i="1" l="1"/>
  <c r="AC249" i="1"/>
  <c r="AB248" i="1"/>
  <c r="AC248" i="1"/>
  <c r="V245" i="1"/>
  <c r="W245" i="1"/>
  <c r="Y249" i="1"/>
  <c r="Z249" i="1"/>
  <c r="AA250" i="1" s="1"/>
  <c r="AG211" i="1"/>
  <c r="AH211" i="1" s="1"/>
  <c r="AL270" i="1"/>
  <c r="AK271" i="1" s="1"/>
  <c r="AM270" i="1"/>
  <c r="AN270" i="1" s="1"/>
  <c r="T246" i="1"/>
  <c r="S247" i="1" s="1"/>
  <c r="U246" i="1"/>
  <c r="AF211" i="1"/>
  <c r="AE212" i="1" s="1"/>
  <c r="AB250" i="1" l="1"/>
  <c r="AC250" i="1"/>
  <c r="V246" i="1"/>
  <c r="W246" i="1"/>
  <c r="Y250" i="1"/>
  <c r="Z250" i="1"/>
  <c r="Y251" i="1" s="1"/>
  <c r="AL271" i="1"/>
  <c r="AK272" i="1" s="1"/>
  <c r="AM271" i="1"/>
  <c r="AN271" i="1" s="1"/>
  <c r="T247" i="1"/>
  <c r="U248" i="1" s="1"/>
  <c r="U247" i="1"/>
  <c r="AF212" i="1"/>
  <c r="AE213" i="1" s="1"/>
  <c r="AG212" i="1"/>
  <c r="AH212" i="1" s="1"/>
  <c r="V247" i="1" l="1"/>
  <c r="W247" i="1"/>
  <c r="V248" i="1"/>
  <c r="W248" i="1"/>
  <c r="AA251" i="1"/>
  <c r="Z251" i="1"/>
  <c r="Y252" i="1" s="1"/>
  <c r="S248" i="1"/>
  <c r="T248" i="1" s="1"/>
  <c r="S249" i="1" s="1"/>
  <c r="AL272" i="1"/>
  <c r="AK273" i="1" s="1"/>
  <c r="AM272" i="1"/>
  <c r="AN272" i="1" s="1"/>
  <c r="AF213" i="1"/>
  <c r="AE214" i="1" s="1"/>
  <c r="AG213" i="1"/>
  <c r="AH213" i="1" s="1"/>
  <c r="AB251" i="1" l="1"/>
  <c r="AC251" i="1"/>
  <c r="AA252" i="1"/>
  <c r="Z252" i="1"/>
  <c r="Y253" i="1" s="1"/>
  <c r="AG214" i="1"/>
  <c r="AH214" i="1" s="1"/>
  <c r="AL273" i="1"/>
  <c r="AK274" i="1" s="1"/>
  <c r="AM273" i="1"/>
  <c r="AN273" i="1" s="1"/>
  <c r="T249" i="1"/>
  <c r="U250" i="1" s="1"/>
  <c r="U249" i="1"/>
  <c r="AF214" i="1"/>
  <c r="AE215" i="1" s="1"/>
  <c r="AB252" i="1" l="1"/>
  <c r="AC252" i="1"/>
  <c r="V249" i="1"/>
  <c r="W249" i="1"/>
  <c r="V250" i="1"/>
  <c r="W250" i="1"/>
  <c r="AA253" i="1"/>
  <c r="Z253" i="1"/>
  <c r="Y254" i="1" s="1"/>
  <c r="S250" i="1"/>
  <c r="T250" i="1" s="1"/>
  <c r="S251" i="1" s="1"/>
  <c r="AL274" i="1"/>
  <c r="AK275" i="1" s="1"/>
  <c r="AM274" i="1"/>
  <c r="AN274" i="1" s="1"/>
  <c r="AF215" i="1"/>
  <c r="AE216" i="1" s="1"/>
  <c r="AG215" i="1"/>
  <c r="AH215" i="1" s="1"/>
  <c r="AB253" i="1" l="1"/>
  <c r="AC253" i="1"/>
  <c r="AA254" i="1"/>
  <c r="AG216" i="1"/>
  <c r="AH216" i="1" s="1"/>
  <c r="Z254" i="1"/>
  <c r="Y255" i="1" s="1"/>
  <c r="AL275" i="1"/>
  <c r="AK276" i="1" s="1"/>
  <c r="AM275" i="1"/>
  <c r="AN275" i="1" s="1"/>
  <c r="T251" i="1"/>
  <c r="S252" i="1" s="1"/>
  <c r="U251" i="1"/>
  <c r="AF216" i="1"/>
  <c r="AE217" i="1" s="1"/>
  <c r="AB254" i="1" l="1"/>
  <c r="AC254" i="1"/>
  <c r="V251" i="1"/>
  <c r="W251" i="1"/>
  <c r="AA255" i="1"/>
  <c r="Z255" i="1"/>
  <c r="Y256" i="1" s="1"/>
  <c r="AG217" i="1"/>
  <c r="AH217" i="1" s="1"/>
  <c r="AL276" i="1"/>
  <c r="AK277" i="1" s="1"/>
  <c r="AM276" i="1"/>
  <c r="AN276" i="1" s="1"/>
  <c r="T252" i="1"/>
  <c r="S253" i="1" s="1"/>
  <c r="U252" i="1"/>
  <c r="AF217" i="1"/>
  <c r="AE218" i="1" s="1"/>
  <c r="AB255" i="1" l="1"/>
  <c r="AC255" i="1"/>
  <c r="V252" i="1"/>
  <c r="W252" i="1"/>
  <c r="AA256" i="1"/>
  <c r="Z256" i="1"/>
  <c r="Y257" i="1" s="1"/>
  <c r="AL277" i="1"/>
  <c r="AK278" i="1" s="1"/>
  <c r="AM277" i="1"/>
  <c r="AN277" i="1" s="1"/>
  <c r="T253" i="1"/>
  <c r="S254" i="1" s="1"/>
  <c r="U253" i="1"/>
  <c r="AF218" i="1"/>
  <c r="AE219" i="1" s="1"/>
  <c r="AG218" i="1"/>
  <c r="AH218" i="1" s="1"/>
  <c r="AB256" i="1" l="1"/>
  <c r="AC256" i="1"/>
  <c r="V253" i="1"/>
  <c r="W253" i="1"/>
  <c r="AA257" i="1"/>
  <c r="Z257" i="1"/>
  <c r="Y258" i="1" s="1"/>
  <c r="AG219" i="1"/>
  <c r="AH219" i="1" s="1"/>
  <c r="AL278" i="1"/>
  <c r="AK279" i="1" s="1"/>
  <c r="AM278" i="1"/>
  <c r="AN278" i="1" s="1"/>
  <c r="T254" i="1"/>
  <c r="S255" i="1" s="1"/>
  <c r="U254" i="1"/>
  <c r="AF219" i="1"/>
  <c r="AE220" i="1" s="1"/>
  <c r="AB257" i="1" l="1"/>
  <c r="AC257" i="1"/>
  <c r="V254" i="1"/>
  <c r="W254" i="1"/>
  <c r="AG220" i="1"/>
  <c r="AH220" i="1" s="1"/>
  <c r="AA258" i="1"/>
  <c r="Z258" i="1"/>
  <c r="Y259" i="1" s="1"/>
  <c r="AL279" i="1"/>
  <c r="AK280" i="1" s="1"/>
  <c r="AM279" i="1"/>
  <c r="AN279" i="1" s="1"/>
  <c r="T255" i="1"/>
  <c r="S256" i="1" s="1"/>
  <c r="U255" i="1"/>
  <c r="AF220" i="1"/>
  <c r="AE221" i="1" s="1"/>
  <c r="AB258" i="1" l="1"/>
  <c r="AC258" i="1"/>
  <c r="V255" i="1"/>
  <c r="W255" i="1"/>
  <c r="Z259" i="1"/>
  <c r="Y260" i="1" s="1"/>
  <c r="AA259" i="1"/>
  <c r="AL280" i="1"/>
  <c r="AK281" i="1" s="1"/>
  <c r="AM280" i="1"/>
  <c r="AN280" i="1" s="1"/>
  <c r="T256" i="1"/>
  <c r="S257" i="1" s="1"/>
  <c r="U256" i="1"/>
  <c r="AF221" i="1"/>
  <c r="AE222" i="1" s="1"/>
  <c r="AG221" i="1"/>
  <c r="AH221" i="1" s="1"/>
  <c r="AB259" i="1" l="1"/>
  <c r="AC259" i="1"/>
  <c r="V256" i="1"/>
  <c r="W256" i="1"/>
  <c r="AA260" i="1"/>
  <c r="Z260" i="1"/>
  <c r="Y261" i="1" s="1"/>
  <c r="AL281" i="1"/>
  <c r="AK282" i="1" s="1"/>
  <c r="AM281" i="1"/>
  <c r="AN281" i="1" s="1"/>
  <c r="AG222" i="1"/>
  <c r="AH222" i="1" s="1"/>
  <c r="T257" i="1"/>
  <c r="S258" i="1" s="1"/>
  <c r="U257" i="1"/>
  <c r="AF222" i="1"/>
  <c r="AE223" i="1" s="1"/>
  <c r="AB260" i="1" l="1"/>
  <c r="AC260" i="1"/>
  <c r="V257" i="1"/>
  <c r="W257" i="1"/>
  <c r="Z261" i="1"/>
  <c r="Y262" i="1" s="1"/>
  <c r="AA261" i="1"/>
  <c r="AG223" i="1"/>
  <c r="AH223" i="1" s="1"/>
  <c r="AL282" i="1"/>
  <c r="AK283" i="1" s="1"/>
  <c r="AM282" i="1"/>
  <c r="AN282" i="1" s="1"/>
  <c r="T258" i="1"/>
  <c r="S259" i="1" s="1"/>
  <c r="U258" i="1"/>
  <c r="AF223" i="1"/>
  <c r="AE224" i="1" s="1"/>
  <c r="AB261" i="1" l="1"/>
  <c r="AC261" i="1"/>
  <c r="V258" i="1"/>
  <c r="W258" i="1"/>
  <c r="AA262" i="1"/>
  <c r="Z262" i="1"/>
  <c r="Y263" i="1" s="1"/>
  <c r="AL283" i="1"/>
  <c r="AK284" i="1" s="1"/>
  <c r="AM283" i="1"/>
  <c r="AN283" i="1" s="1"/>
  <c r="T259" i="1"/>
  <c r="S260" i="1" s="1"/>
  <c r="U259" i="1"/>
  <c r="AF224" i="1"/>
  <c r="AE225" i="1" s="1"/>
  <c r="AG225" i="1"/>
  <c r="AH225" i="1" s="1"/>
  <c r="AG224" i="1"/>
  <c r="AH224" i="1" s="1"/>
  <c r="AB262" i="1" l="1"/>
  <c r="AC262" i="1"/>
  <c r="V259" i="1"/>
  <c r="W259" i="1"/>
  <c r="AA263" i="1"/>
  <c r="Z263" i="1"/>
  <c r="Y264" i="1" s="1"/>
  <c r="AL284" i="1"/>
  <c r="AK285" i="1" s="1"/>
  <c r="AM284" i="1"/>
  <c r="AN284" i="1" s="1"/>
  <c r="T260" i="1"/>
  <c r="S261" i="1" s="1"/>
  <c r="U260" i="1"/>
  <c r="AF225" i="1"/>
  <c r="AE226" i="1" s="1"/>
  <c r="AB263" i="1" l="1"/>
  <c r="AC263" i="1"/>
  <c r="V260" i="1"/>
  <c r="W260" i="1"/>
  <c r="AA264" i="1"/>
  <c r="Z264" i="1"/>
  <c r="Y265" i="1" s="1"/>
  <c r="AL285" i="1"/>
  <c r="AK286" i="1" s="1"/>
  <c r="AM285" i="1"/>
  <c r="AN285" i="1" s="1"/>
  <c r="T261" i="1"/>
  <c r="S262" i="1" s="1"/>
  <c r="U261" i="1"/>
  <c r="AF226" i="1"/>
  <c r="AE227" i="1" s="1"/>
  <c r="AG226" i="1"/>
  <c r="AH226" i="1" s="1"/>
  <c r="AB264" i="1" l="1"/>
  <c r="AC264" i="1"/>
  <c r="V261" i="1"/>
  <c r="W261" i="1"/>
  <c r="AA265" i="1"/>
  <c r="Z265" i="1"/>
  <c r="Y266" i="1" s="1"/>
  <c r="AL286" i="1"/>
  <c r="AK287" i="1" s="1"/>
  <c r="AM286" i="1"/>
  <c r="AN286" i="1" s="1"/>
  <c r="T262" i="1"/>
  <c r="S263" i="1" s="1"/>
  <c r="U262" i="1"/>
  <c r="AF227" i="1"/>
  <c r="AE228" i="1" s="1"/>
  <c r="AG227" i="1"/>
  <c r="AH227" i="1" s="1"/>
  <c r="AB265" i="1" l="1"/>
  <c r="AC265" i="1"/>
  <c r="V262" i="1"/>
  <c r="W262" i="1"/>
  <c r="AA266" i="1"/>
  <c r="Z266" i="1"/>
  <c r="Y267" i="1" s="1"/>
  <c r="AL287" i="1"/>
  <c r="AK288" i="1" s="1"/>
  <c r="AM287" i="1"/>
  <c r="AN287" i="1" s="1"/>
  <c r="T263" i="1"/>
  <c r="S264" i="1" s="1"/>
  <c r="U263" i="1"/>
  <c r="AF228" i="1"/>
  <c r="AE229" i="1" s="1"/>
  <c r="AG228" i="1"/>
  <c r="AH228" i="1" s="1"/>
  <c r="AB266" i="1" l="1"/>
  <c r="AC266" i="1"/>
  <c r="V263" i="1"/>
  <c r="W263" i="1"/>
  <c r="AA267" i="1"/>
  <c r="Z267" i="1"/>
  <c r="Y268" i="1" s="1"/>
  <c r="AL288" i="1"/>
  <c r="AK289" i="1" s="1"/>
  <c r="AM288" i="1"/>
  <c r="AN288" i="1" s="1"/>
  <c r="T264" i="1"/>
  <c r="S265" i="1" s="1"/>
  <c r="U264" i="1"/>
  <c r="AF229" i="1"/>
  <c r="AE230" i="1" s="1"/>
  <c r="AG229" i="1"/>
  <c r="AH229" i="1" s="1"/>
  <c r="AB267" i="1" l="1"/>
  <c r="AC267" i="1"/>
  <c r="V264" i="1"/>
  <c r="W264" i="1"/>
  <c r="AA268" i="1"/>
  <c r="AG230" i="1"/>
  <c r="AH230" i="1" s="1"/>
  <c r="Z268" i="1"/>
  <c r="Y269" i="1" s="1"/>
  <c r="AL289" i="1"/>
  <c r="AK290" i="1" s="1"/>
  <c r="AM289" i="1"/>
  <c r="AN289" i="1" s="1"/>
  <c r="T265" i="1"/>
  <c r="S266" i="1" s="1"/>
  <c r="U265" i="1"/>
  <c r="AF230" i="1"/>
  <c r="AE231" i="1" s="1"/>
  <c r="AB268" i="1" l="1"/>
  <c r="AC268" i="1"/>
  <c r="V265" i="1"/>
  <c r="W265" i="1"/>
  <c r="AA269" i="1"/>
  <c r="AG231" i="1"/>
  <c r="AH231" i="1" s="1"/>
  <c r="Z269" i="1"/>
  <c r="Y270" i="1" s="1"/>
  <c r="AL290" i="1"/>
  <c r="AK291" i="1" s="1"/>
  <c r="AM290" i="1"/>
  <c r="AN290" i="1" s="1"/>
  <c r="T266" i="1"/>
  <c r="S267" i="1" s="1"/>
  <c r="U266" i="1"/>
  <c r="AF231" i="1"/>
  <c r="AE232" i="1" s="1"/>
  <c r="AB269" i="1" l="1"/>
  <c r="AC269" i="1"/>
  <c r="V266" i="1"/>
  <c r="W266" i="1"/>
  <c r="AA270" i="1"/>
  <c r="Z270" i="1"/>
  <c r="Y271" i="1" s="1"/>
  <c r="AG232" i="1"/>
  <c r="AH232" i="1" s="1"/>
  <c r="AL291" i="1"/>
  <c r="AK292" i="1" s="1"/>
  <c r="AM291" i="1"/>
  <c r="AN291" i="1" s="1"/>
  <c r="T267" i="1"/>
  <c r="S268" i="1" s="1"/>
  <c r="U267" i="1"/>
  <c r="AF232" i="1"/>
  <c r="AE233" i="1" s="1"/>
  <c r="AB270" i="1" l="1"/>
  <c r="AC270" i="1"/>
  <c r="V267" i="1"/>
  <c r="W267" i="1"/>
  <c r="AG233" i="1"/>
  <c r="AH233" i="1" s="1"/>
  <c r="Z271" i="1"/>
  <c r="Y272" i="1" s="1"/>
  <c r="AA271" i="1"/>
  <c r="AL292" i="1"/>
  <c r="AK293" i="1" s="1"/>
  <c r="AM292" i="1"/>
  <c r="AN292" i="1" s="1"/>
  <c r="T268" i="1"/>
  <c r="S269" i="1" s="1"/>
  <c r="U268" i="1"/>
  <c r="AF233" i="1"/>
  <c r="AE234" i="1" s="1"/>
  <c r="AB271" i="1" l="1"/>
  <c r="AC271" i="1"/>
  <c r="V268" i="1"/>
  <c r="W268" i="1"/>
  <c r="AA272" i="1"/>
  <c r="Z272" i="1"/>
  <c r="Y273" i="1" s="1"/>
  <c r="AL293" i="1"/>
  <c r="AK294" i="1" s="1"/>
  <c r="AM293" i="1"/>
  <c r="AN293" i="1" s="1"/>
  <c r="T269" i="1"/>
  <c r="S270" i="1" s="1"/>
  <c r="U269" i="1"/>
  <c r="AF234" i="1"/>
  <c r="AE235" i="1" s="1"/>
  <c r="AG234" i="1"/>
  <c r="AH234" i="1" s="1"/>
  <c r="AB272" i="1" l="1"/>
  <c r="AC272" i="1"/>
  <c r="V269" i="1"/>
  <c r="W269" i="1"/>
  <c r="AA273" i="1"/>
  <c r="AG235" i="1"/>
  <c r="AH235" i="1" s="1"/>
  <c r="Z273" i="1"/>
  <c r="Y274" i="1" s="1"/>
  <c r="AL294" i="1"/>
  <c r="AK295" i="1" s="1"/>
  <c r="AM294" i="1"/>
  <c r="AN294" i="1" s="1"/>
  <c r="T270" i="1"/>
  <c r="S271" i="1" s="1"/>
  <c r="U270" i="1"/>
  <c r="AF235" i="1"/>
  <c r="AE236" i="1" s="1"/>
  <c r="AB273" i="1" l="1"/>
  <c r="AC273" i="1"/>
  <c r="V270" i="1"/>
  <c r="W270" i="1"/>
  <c r="AG236" i="1"/>
  <c r="AH236" i="1" s="1"/>
  <c r="Z274" i="1"/>
  <c r="Y275" i="1" s="1"/>
  <c r="AA274" i="1"/>
  <c r="AL295" i="1"/>
  <c r="AK296" i="1" s="1"/>
  <c r="AM295" i="1"/>
  <c r="AN295" i="1" s="1"/>
  <c r="T271" i="1"/>
  <c r="S272" i="1" s="1"/>
  <c r="U271" i="1"/>
  <c r="AF236" i="1"/>
  <c r="AE237" i="1" s="1"/>
  <c r="AB274" i="1" l="1"/>
  <c r="AC274" i="1"/>
  <c r="V271" i="1"/>
  <c r="W271" i="1"/>
  <c r="AA275" i="1"/>
  <c r="Z275" i="1"/>
  <c r="Y276" i="1" s="1"/>
  <c r="AL296" i="1"/>
  <c r="AK297" i="1" s="1"/>
  <c r="AM296" i="1"/>
  <c r="AN296" i="1" s="1"/>
  <c r="T272" i="1"/>
  <c r="S273" i="1" s="1"/>
  <c r="U272" i="1"/>
  <c r="AF237" i="1"/>
  <c r="AE238" i="1" s="1"/>
  <c r="AG237" i="1"/>
  <c r="AH237" i="1" s="1"/>
  <c r="AB275" i="1" l="1"/>
  <c r="AC275" i="1"/>
  <c r="V272" i="1"/>
  <c r="W272" i="1"/>
  <c r="Z276" i="1"/>
  <c r="Y277" i="1" s="1"/>
  <c r="AG238" i="1"/>
  <c r="AH238" i="1" s="1"/>
  <c r="AA276" i="1"/>
  <c r="AL297" i="1"/>
  <c r="AK298" i="1" s="1"/>
  <c r="AM297" i="1"/>
  <c r="AN297" i="1" s="1"/>
  <c r="T273" i="1"/>
  <c r="S274" i="1" s="1"/>
  <c r="U273" i="1"/>
  <c r="AF238" i="1"/>
  <c r="AE239" i="1" s="1"/>
  <c r="AB276" i="1" l="1"/>
  <c r="AC276" i="1"/>
  <c r="V273" i="1"/>
  <c r="W273" i="1"/>
  <c r="AA277" i="1"/>
  <c r="Z277" i="1"/>
  <c r="Y278" i="1" s="1"/>
  <c r="AG239" i="1"/>
  <c r="AH239" i="1" s="1"/>
  <c r="AM298" i="1"/>
  <c r="AN298" i="1" s="1"/>
  <c r="AL298" i="1"/>
  <c r="AK299" i="1" s="1"/>
  <c r="T274" i="1"/>
  <c r="U275" i="1" s="1"/>
  <c r="U274" i="1"/>
  <c r="AF239" i="1"/>
  <c r="AE240" i="1" s="1"/>
  <c r="AB277" i="1" l="1"/>
  <c r="AC277" i="1"/>
  <c r="V275" i="1"/>
  <c r="W275" i="1"/>
  <c r="V274" i="1"/>
  <c r="W274" i="1"/>
  <c r="AA278" i="1"/>
  <c r="Z278" i="1"/>
  <c r="Y279" i="1" s="1"/>
  <c r="S275" i="1"/>
  <c r="T275" i="1" s="1"/>
  <c r="U276" i="1" s="1"/>
  <c r="AL299" i="1"/>
  <c r="AK300" i="1" s="1"/>
  <c r="AM299" i="1"/>
  <c r="AN299" i="1" s="1"/>
  <c r="AF240" i="1"/>
  <c r="AE241" i="1" s="1"/>
  <c r="AG240" i="1"/>
  <c r="AH240" i="1" s="1"/>
  <c r="AB278" i="1" l="1"/>
  <c r="AC278" i="1"/>
  <c r="V276" i="1"/>
  <c r="W276" i="1"/>
  <c r="AA279" i="1"/>
  <c r="Z279" i="1"/>
  <c r="Y280" i="1" s="1"/>
  <c r="AL300" i="1"/>
  <c r="AK301" i="1" s="1"/>
  <c r="AM300" i="1"/>
  <c r="AN300" i="1" s="1"/>
  <c r="S276" i="1"/>
  <c r="T276" i="1" s="1"/>
  <c r="S277" i="1" s="1"/>
  <c r="AF241" i="1"/>
  <c r="AE242" i="1" s="1"/>
  <c r="AG241" i="1"/>
  <c r="AH241" i="1" s="1"/>
  <c r="AB279" i="1" l="1"/>
  <c r="AC279" i="1"/>
  <c r="Z280" i="1"/>
  <c r="Y281" i="1" s="1"/>
  <c r="AA280" i="1"/>
  <c r="AM301" i="1"/>
  <c r="AN301" i="1" s="1"/>
  <c r="AL301" i="1"/>
  <c r="AK302" i="1" s="1"/>
  <c r="T277" i="1"/>
  <c r="U278" i="1" s="1"/>
  <c r="U277" i="1"/>
  <c r="AF242" i="1"/>
  <c r="AE243" i="1" s="1"/>
  <c r="AG242" i="1"/>
  <c r="AH242" i="1" s="1"/>
  <c r="AB280" i="1" l="1"/>
  <c r="AC280" i="1"/>
  <c r="V277" i="1"/>
  <c r="W277" i="1"/>
  <c r="V278" i="1"/>
  <c r="W278" i="1"/>
  <c r="AA281" i="1"/>
  <c r="Z281" i="1"/>
  <c r="Y282" i="1" s="1"/>
  <c r="S278" i="1"/>
  <c r="T278" i="1" s="1"/>
  <c r="U279" i="1" s="1"/>
  <c r="AG243" i="1"/>
  <c r="AH243" i="1" s="1"/>
  <c r="AL302" i="1"/>
  <c r="AK303" i="1" s="1"/>
  <c r="AM302" i="1"/>
  <c r="AN302" i="1" s="1"/>
  <c r="AF243" i="1"/>
  <c r="AE244" i="1" s="1"/>
  <c r="AB281" i="1" l="1"/>
  <c r="AC281" i="1"/>
  <c r="V279" i="1"/>
  <c r="W279" i="1"/>
  <c r="Z282" i="1"/>
  <c r="Y283" i="1" s="1"/>
  <c r="AA282" i="1"/>
  <c r="AM303" i="1"/>
  <c r="AN303" i="1" s="1"/>
  <c r="AG244" i="1"/>
  <c r="AH244" i="1" s="1"/>
  <c r="AL303" i="1"/>
  <c r="AK304" i="1" s="1"/>
  <c r="S279" i="1"/>
  <c r="T279" i="1" s="1"/>
  <c r="S280" i="1" s="1"/>
  <c r="AF244" i="1"/>
  <c r="AE245" i="1" s="1"/>
  <c r="AB282" i="1" l="1"/>
  <c r="AC282" i="1"/>
  <c r="AA283" i="1"/>
  <c r="Z283" i="1"/>
  <c r="Y284" i="1" s="1"/>
  <c r="AM304" i="1"/>
  <c r="AN304" i="1" s="1"/>
  <c r="AL304" i="1"/>
  <c r="AK305" i="1" s="1"/>
  <c r="T280" i="1"/>
  <c r="U281" i="1" s="1"/>
  <c r="U280" i="1"/>
  <c r="AF245" i="1"/>
  <c r="AE246" i="1" s="1"/>
  <c r="AG245" i="1"/>
  <c r="AH245" i="1" s="1"/>
  <c r="AB283" i="1" l="1"/>
  <c r="AC283" i="1"/>
  <c r="V280" i="1"/>
  <c r="W280" i="1"/>
  <c r="V281" i="1"/>
  <c r="W281" i="1"/>
  <c r="AA284" i="1"/>
  <c r="Z284" i="1"/>
  <c r="Y285" i="1" s="1"/>
  <c r="AL305" i="1"/>
  <c r="AK306" i="1" s="1"/>
  <c r="AM305" i="1"/>
  <c r="AN305" i="1" s="1"/>
  <c r="S281" i="1"/>
  <c r="T281" i="1" s="1"/>
  <c r="S282" i="1" s="1"/>
  <c r="AF246" i="1"/>
  <c r="AE247" i="1" s="1"/>
  <c r="AG246" i="1"/>
  <c r="AH246" i="1" s="1"/>
  <c r="AB284" i="1" l="1"/>
  <c r="AC284" i="1"/>
  <c r="AA285" i="1"/>
  <c r="Z285" i="1"/>
  <c r="Y286" i="1" s="1"/>
  <c r="AL306" i="1"/>
  <c r="AK307" i="1" s="1"/>
  <c r="AM306" i="1"/>
  <c r="AN306" i="1" s="1"/>
  <c r="T282" i="1"/>
  <c r="S283" i="1" s="1"/>
  <c r="U282" i="1"/>
  <c r="AF247" i="1"/>
  <c r="AE248" i="1" s="1"/>
  <c r="AG247" i="1"/>
  <c r="AH247" i="1" s="1"/>
  <c r="AB285" i="1" l="1"/>
  <c r="AC285" i="1"/>
  <c r="V282" i="1"/>
  <c r="W282" i="1"/>
  <c r="AA286" i="1"/>
  <c r="Z286" i="1"/>
  <c r="AA287" i="1" s="1"/>
  <c r="AL307" i="1"/>
  <c r="AK308" i="1" s="1"/>
  <c r="AM307" i="1"/>
  <c r="AN307" i="1" s="1"/>
  <c r="T283" i="1"/>
  <c r="S284" i="1" s="1"/>
  <c r="U283" i="1"/>
  <c r="AF248" i="1"/>
  <c r="AE249" i="1" s="1"/>
  <c r="AG248" i="1"/>
  <c r="AH248" i="1" s="1"/>
  <c r="AB287" i="1" l="1"/>
  <c r="AC287" i="1"/>
  <c r="AB286" i="1"/>
  <c r="AC286" i="1"/>
  <c r="V283" i="1"/>
  <c r="W283" i="1"/>
  <c r="Y287" i="1"/>
  <c r="Z287" i="1" s="1"/>
  <c r="AM308" i="1"/>
  <c r="AN308" i="1" s="1"/>
  <c r="AL308" i="1"/>
  <c r="AK309" i="1" s="1"/>
  <c r="T284" i="1"/>
  <c r="S285" i="1" s="1"/>
  <c r="U284" i="1"/>
  <c r="AF249" i="1"/>
  <c r="AE250" i="1" s="1"/>
  <c r="AG249" i="1"/>
  <c r="AH249" i="1" s="1"/>
  <c r="V284" i="1" l="1"/>
  <c r="W284" i="1"/>
  <c r="AA288" i="1"/>
  <c r="Y288" i="1"/>
  <c r="Z288" i="1" s="1"/>
  <c r="Y289" i="1" s="1"/>
  <c r="AM309" i="1"/>
  <c r="AN309" i="1" s="1"/>
  <c r="AL309" i="1"/>
  <c r="AK310" i="1" s="1"/>
  <c r="T285" i="1"/>
  <c r="S286" i="1" s="1"/>
  <c r="U285" i="1"/>
  <c r="AF250" i="1"/>
  <c r="AE251" i="1" s="1"/>
  <c r="AG250" i="1"/>
  <c r="AH250" i="1" s="1"/>
  <c r="AB288" i="1" l="1"/>
  <c r="AC288" i="1"/>
  <c r="V285" i="1"/>
  <c r="W285" i="1"/>
  <c r="Z289" i="1"/>
  <c r="Y290" i="1" s="1"/>
  <c r="AA289" i="1"/>
  <c r="AG251" i="1"/>
  <c r="AH251" i="1" s="1"/>
  <c r="AL310" i="1"/>
  <c r="AK311" i="1" s="1"/>
  <c r="AM310" i="1"/>
  <c r="AN310" i="1" s="1"/>
  <c r="T286" i="1"/>
  <c r="S287" i="1" s="1"/>
  <c r="U286" i="1"/>
  <c r="AF251" i="1"/>
  <c r="AE252" i="1" s="1"/>
  <c r="AB289" i="1" l="1"/>
  <c r="AC289" i="1"/>
  <c r="V286" i="1"/>
  <c r="W286" i="1"/>
  <c r="AA290" i="1"/>
  <c r="Z290" i="1"/>
  <c r="Y291" i="1" s="1"/>
  <c r="AM311" i="1"/>
  <c r="AN311" i="1" s="1"/>
  <c r="AL311" i="1"/>
  <c r="AK312" i="1" s="1"/>
  <c r="T287" i="1"/>
  <c r="S288" i="1" s="1"/>
  <c r="U287" i="1"/>
  <c r="AF252" i="1"/>
  <c r="AE253" i="1" s="1"/>
  <c r="AG252" i="1"/>
  <c r="AH252" i="1" s="1"/>
  <c r="AB290" i="1" l="1"/>
  <c r="AC290" i="1"/>
  <c r="V287" i="1"/>
  <c r="W287" i="1"/>
  <c r="AA291" i="1"/>
  <c r="Z291" i="1"/>
  <c r="Y292" i="1" s="1"/>
  <c r="AM312" i="1"/>
  <c r="AN312" i="1" s="1"/>
  <c r="AL312" i="1"/>
  <c r="AK313" i="1" s="1"/>
  <c r="T288" i="1"/>
  <c r="U289" i="1" s="1"/>
  <c r="U288" i="1"/>
  <c r="AF253" i="1"/>
  <c r="AE254" i="1" s="1"/>
  <c r="AG253" i="1"/>
  <c r="AH253" i="1" s="1"/>
  <c r="AB291" i="1" l="1"/>
  <c r="AC291" i="1"/>
  <c r="V288" i="1"/>
  <c r="W288" i="1"/>
  <c r="V289" i="1"/>
  <c r="W289" i="1"/>
  <c r="AA292" i="1"/>
  <c r="Z292" i="1"/>
  <c r="Y293" i="1" s="1"/>
  <c r="S289" i="1"/>
  <c r="AG254" i="1"/>
  <c r="AH254" i="1" s="1"/>
  <c r="AL313" i="1"/>
  <c r="AK314" i="1" s="1"/>
  <c r="AM313" i="1"/>
  <c r="AN313" i="1" s="1"/>
  <c r="T289" i="1"/>
  <c r="S290" i="1" s="1"/>
  <c r="AF254" i="1"/>
  <c r="AE255" i="1" s="1"/>
  <c r="AB292" i="1" l="1"/>
  <c r="AC292" i="1"/>
  <c r="AA293" i="1"/>
  <c r="Z293" i="1"/>
  <c r="Y294" i="1" s="1"/>
  <c r="U290" i="1"/>
  <c r="AG255" i="1"/>
  <c r="AH255" i="1" s="1"/>
  <c r="AM314" i="1"/>
  <c r="AN314" i="1" s="1"/>
  <c r="AL314" i="1"/>
  <c r="AK315" i="1" s="1"/>
  <c r="T290" i="1"/>
  <c r="U291" i="1" s="1"/>
  <c r="AF255" i="1"/>
  <c r="AE256" i="1" s="1"/>
  <c r="AB293" i="1" l="1"/>
  <c r="AC293" i="1"/>
  <c r="V291" i="1"/>
  <c r="W291" i="1"/>
  <c r="V290" i="1"/>
  <c r="W290" i="1"/>
  <c r="AA294" i="1"/>
  <c r="Z294" i="1"/>
  <c r="Y295" i="1" s="1"/>
  <c r="S291" i="1"/>
  <c r="T291" i="1" s="1"/>
  <c r="S292" i="1" s="1"/>
  <c r="AL315" i="1"/>
  <c r="AK316" i="1" s="1"/>
  <c r="AM315" i="1"/>
  <c r="AN315" i="1" s="1"/>
  <c r="AG256" i="1"/>
  <c r="AH256" i="1" s="1"/>
  <c r="AF256" i="1"/>
  <c r="AE257" i="1" s="1"/>
  <c r="AB294" i="1" l="1"/>
  <c r="AC294" i="1"/>
  <c r="AA295" i="1"/>
  <c r="Z295" i="1"/>
  <c r="AA296" i="1" s="1"/>
  <c r="U292" i="1"/>
  <c r="AG257" i="1"/>
  <c r="AH257" i="1" s="1"/>
  <c r="AL316" i="1"/>
  <c r="AK317" i="1" s="1"/>
  <c r="AM316" i="1"/>
  <c r="AN316" i="1" s="1"/>
  <c r="T292" i="1"/>
  <c r="S293" i="1" s="1"/>
  <c r="AF257" i="1"/>
  <c r="AE258" i="1" s="1"/>
  <c r="AB295" i="1" l="1"/>
  <c r="AC295" i="1"/>
  <c r="AB296" i="1"/>
  <c r="AC296" i="1"/>
  <c r="V292" i="1"/>
  <c r="W292" i="1"/>
  <c r="Y296" i="1"/>
  <c r="Z296" i="1"/>
  <c r="Y297" i="1" s="1"/>
  <c r="AL317" i="1"/>
  <c r="AK318" i="1" s="1"/>
  <c r="U293" i="1"/>
  <c r="AM317" i="1"/>
  <c r="AN317" i="1" s="1"/>
  <c r="T293" i="1"/>
  <c r="S294" i="1" s="1"/>
  <c r="AF258" i="1"/>
  <c r="AE259" i="1" s="1"/>
  <c r="AG258" i="1"/>
  <c r="AH258" i="1" s="1"/>
  <c r="V293" i="1" l="1"/>
  <c r="W293" i="1"/>
  <c r="U294" i="1"/>
  <c r="AA297" i="1"/>
  <c r="Z297" i="1"/>
  <c r="Y298" i="1" s="1"/>
  <c r="AG259" i="1"/>
  <c r="AH259" i="1" s="1"/>
  <c r="AL318" i="1"/>
  <c r="AK319" i="1" s="1"/>
  <c r="AM318" i="1"/>
  <c r="AN318" i="1" s="1"/>
  <c r="T294" i="1"/>
  <c r="U295" i="1" s="1"/>
  <c r="AF259" i="1"/>
  <c r="AE260" i="1" s="1"/>
  <c r="AB297" i="1" l="1"/>
  <c r="AC297" i="1"/>
  <c r="V294" i="1"/>
  <c r="W294" i="1"/>
  <c r="V295" i="1"/>
  <c r="W295" i="1"/>
  <c r="AA298" i="1"/>
  <c r="Z298" i="1"/>
  <c r="Y299" i="1" s="1"/>
  <c r="AL319" i="1"/>
  <c r="AK320" i="1" s="1"/>
  <c r="AM319" i="1"/>
  <c r="AN319" i="1" s="1"/>
  <c r="S295" i="1"/>
  <c r="T295" i="1" s="1"/>
  <c r="U296" i="1" s="1"/>
  <c r="AF260" i="1"/>
  <c r="AE261" i="1" s="1"/>
  <c r="AG260" i="1"/>
  <c r="AH260" i="1" s="1"/>
  <c r="AB298" i="1" l="1"/>
  <c r="AC298" i="1"/>
  <c r="V296" i="1"/>
  <c r="W296" i="1"/>
  <c r="AA299" i="1"/>
  <c r="Z299" i="1"/>
  <c r="Y300" i="1" s="1"/>
  <c r="S296" i="1"/>
  <c r="T296" i="1" s="1"/>
  <c r="U297" i="1" s="1"/>
  <c r="AL320" i="1"/>
  <c r="AK321" i="1" s="1"/>
  <c r="AM320" i="1"/>
  <c r="AN320" i="1" s="1"/>
  <c r="AF261" i="1"/>
  <c r="AE262" i="1" s="1"/>
  <c r="AG261" i="1"/>
  <c r="AH261" i="1" s="1"/>
  <c r="AB299" i="1" l="1"/>
  <c r="AC299" i="1"/>
  <c r="V297" i="1"/>
  <c r="W297" i="1"/>
  <c r="AA300" i="1"/>
  <c r="S297" i="1"/>
  <c r="T297" i="1" s="1"/>
  <c r="U298" i="1" s="1"/>
  <c r="Z300" i="1"/>
  <c r="Y301" i="1" s="1"/>
  <c r="AG262" i="1"/>
  <c r="AH262" i="1" s="1"/>
  <c r="AM321" i="1"/>
  <c r="AN321" i="1" s="1"/>
  <c r="AL321" i="1"/>
  <c r="AK322" i="1" s="1"/>
  <c r="AF262" i="1"/>
  <c r="AE263" i="1" s="1"/>
  <c r="AB300" i="1" l="1"/>
  <c r="AC300" i="1"/>
  <c r="V298" i="1"/>
  <c r="W298" i="1"/>
  <c r="AG263" i="1"/>
  <c r="AH263" i="1" s="1"/>
  <c r="AA301" i="1"/>
  <c r="Z301" i="1"/>
  <c r="Y302" i="1" s="1"/>
  <c r="S298" i="1"/>
  <c r="T298" i="1" s="1"/>
  <c r="AM322" i="1"/>
  <c r="AN322" i="1" s="1"/>
  <c r="AL322" i="1"/>
  <c r="AK323" i="1" s="1"/>
  <c r="AF263" i="1"/>
  <c r="AE264" i="1" s="1"/>
  <c r="AB301" i="1" l="1"/>
  <c r="AC301" i="1"/>
  <c r="AA302" i="1"/>
  <c r="Z302" i="1"/>
  <c r="Y303" i="1" s="1"/>
  <c r="U299" i="1"/>
  <c r="AL323" i="1"/>
  <c r="AK324" i="1" s="1"/>
  <c r="AM323" i="1"/>
  <c r="AN323" i="1" s="1"/>
  <c r="S299" i="1"/>
  <c r="T299" i="1" s="1"/>
  <c r="U300" i="1" s="1"/>
  <c r="AF264" i="1"/>
  <c r="AE265" i="1" s="1"/>
  <c r="AG264" i="1"/>
  <c r="AH264" i="1" s="1"/>
  <c r="AB302" i="1" l="1"/>
  <c r="AC302" i="1"/>
  <c r="V299" i="1"/>
  <c r="W299" i="1"/>
  <c r="V300" i="1"/>
  <c r="W300" i="1"/>
  <c r="AA303" i="1"/>
  <c r="Z303" i="1"/>
  <c r="Y304" i="1" s="1"/>
  <c r="AG265" i="1"/>
  <c r="AH265" i="1" s="1"/>
  <c r="S300" i="1"/>
  <c r="T300" i="1" s="1"/>
  <c r="U301" i="1" s="1"/>
  <c r="AL324" i="1"/>
  <c r="AK325" i="1" s="1"/>
  <c r="AM324" i="1"/>
  <c r="AN324" i="1" s="1"/>
  <c r="AF265" i="1"/>
  <c r="AE266" i="1" s="1"/>
  <c r="AB303" i="1" l="1"/>
  <c r="AC303" i="1"/>
  <c r="AA304" i="1"/>
  <c r="V301" i="1"/>
  <c r="W301" i="1"/>
  <c r="Z304" i="1"/>
  <c r="Y305" i="1" s="1"/>
  <c r="S301" i="1"/>
  <c r="T301" i="1" s="1"/>
  <c r="AL325" i="1"/>
  <c r="AK326" i="1" s="1"/>
  <c r="AM325" i="1"/>
  <c r="AN325" i="1" s="1"/>
  <c r="AF266" i="1"/>
  <c r="AE267" i="1" s="1"/>
  <c r="AG266" i="1"/>
  <c r="AH266" i="1" s="1"/>
  <c r="AB304" i="1" l="1"/>
  <c r="AC304" i="1"/>
  <c r="AA305" i="1"/>
  <c r="Z305" i="1"/>
  <c r="Y306" i="1" s="1"/>
  <c r="S302" i="1"/>
  <c r="T302" i="1" s="1"/>
  <c r="U303" i="1" s="1"/>
  <c r="U302" i="1"/>
  <c r="AG267" i="1"/>
  <c r="AH267" i="1" s="1"/>
  <c r="AL326" i="1"/>
  <c r="AK327" i="1" s="1"/>
  <c r="AM326" i="1"/>
  <c r="AN326" i="1" s="1"/>
  <c r="AF267" i="1"/>
  <c r="AE268" i="1" s="1"/>
  <c r="AB305" i="1" l="1"/>
  <c r="AC305" i="1"/>
  <c r="V302" i="1"/>
  <c r="W302" i="1"/>
  <c r="V303" i="1"/>
  <c r="W303" i="1"/>
  <c r="AG268" i="1"/>
  <c r="AH268" i="1" s="1"/>
  <c r="AA306" i="1"/>
  <c r="Z306" i="1"/>
  <c r="Y307" i="1" s="1"/>
  <c r="AL327" i="1"/>
  <c r="AK328" i="1" s="1"/>
  <c r="AM327" i="1"/>
  <c r="AN327" i="1" s="1"/>
  <c r="S303" i="1"/>
  <c r="AF268" i="1"/>
  <c r="AE269" i="1" s="1"/>
  <c r="AB306" i="1" l="1"/>
  <c r="AC306" i="1"/>
  <c r="Z307" i="1"/>
  <c r="Y308" i="1" s="1"/>
  <c r="AA307" i="1"/>
  <c r="T303" i="1"/>
  <c r="U304" i="1" s="1"/>
  <c r="AL328" i="1"/>
  <c r="AK329" i="1" s="1"/>
  <c r="AM328" i="1"/>
  <c r="AN328" i="1" s="1"/>
  <c r="AF269" i="1"/>
  <c r="AE270" i="1" s="1"/>
  <c r="AG269" i="1"/>
  <c r="AH269" i="1" s="1"/>
  <c r="AB307" i="1" l="1"/>
  <c r="AC307" i="1"/>
  <c r="V304" i="1"/>
  <c r="W304" i="1"/>
  <c r="AA308" i="1"/>
  <c r="Z308" i="1"/>
  <c r="Y309" i="1" s="1"/>
  <c r="S304" i="1"/>
  <c r="T304" i="1" s="1"/>
  <c r="U305" i="1" s="1"/>
  <c r="AG270" i="1"/>
  <c r="AH270" i="1" s="1"/>
  <c r="AL329" i="1"/>
  <c r="AK330" i="1" s="1"/>
  <c r="AM329" i="1"/>
  <c r="AN329" i="1" s="1"/>
  <c r="AF270" i="1"/>
  <c r="AE271" i="1" s="1"/>
  <c r="AB308" i="1" l="1"/>
  <c r="AC308" i="1"/>
  <c r="V305" i="1"/>
  <c r="W305" i="1"/>
  <c r="AG271" i="1"/>
  <c r="AH271" i="1" s="1"/>
  <c r="AA309" i="1"/>
  <c r="Z309" i="1"/>
  <c r="Y310" i="1" s="1"/>
  <c r="S305" i="1"/>
  <c r="T305" i="1" s="1"/>
  <c r="U306" i="1" s="1"/>
  <c r="AL330" i="1"/>
  <c r="AK331" i="1" s="1"/>
  <c r="AM330" i="1"/>
  <c r="AN330" i="1" s="1"/>
  <c r="AF271" i="1"/>
  <c r="AE272" i="1" s="1"/>
  <c r="AB309" i="1" l="1"/>
  <c r="AC309" i="1"/>
  <c r="V306" i="1"/>
  <c r="W306" i="1"/>
  <c r="AA310" i="1"/>
  <c r="Z310" i="1"/>
  <c r="Y311" i="1" s="1"/>
  <c r="AL331" i="1"/>
  <c r="AK332" i="1" s="1"/>
  <c r="AM331" i="1"/>
  <c r="AN331" i="1" s="1"/>
  <c r="S306" i="1"/>
  <c r="AF272" i="1"/>
  <c r="AE273" i="1" s="1"/>
  <c r="AG272" i="1"/>
  <c r="AH272" i="1" s="1"/>
  <c r="AB310" i="1" l="1"/>
  <c r="AC310" i="1"/>
  <c r="Z311" i="1"/>
  <c r="Y312" i="1" s="1"/>
  <c r="AA311" i="1"/>
  <c r="AL332" i="1"/>
  <c r="AK333" i="1" s="1"/>
  <c r="AM332" i="1"/>
  <c r="AN332" i="1" s="1"/>
  <c r="T306" i="1"/>
  <c r="U307" i="1" s="1"/>
  <c r="AF273" i="1"/>
  <c r="AE274" i="1" s="1"/>
  <c r="AG273" i="1"/>
  <c r="AH273" i="1" s="1"/>
  <c r="AB311" i="1" l="1"/>
  <c r="AC311" i="1"/>
  <c r="V307" i="1"/>
  <c r="W307" i="1"/>
  <c r="AA312" i="1"/>
  <c r="Z312" i="1"/>
  <c r="Y313" i="1" s="1"/>
  <c r="AL333" i="1"/>
  <c r="AK334" i="1" s="1"/>
  <c r="AM333" i="1"/>
  <c r="AN333" i="1" s="1"/>
  <c r="S307" i="1"/>
  <c r="AF274" i="1"/>
  <c r="AE275" i="1" s="1"/>
  <c r="AG274" i="1"/>
  <c r="AH274" i="1" s="1"/>
  <c r="AB312" i="1" l="1"/>
  <c r="AC312" i="1"/>
  <c r="AA313" i="1"/>
  <c r="Z313" i="1"/>
  <c r="Y314" i="1" s="1"/>
  <c r="AL334" i="1"/>
  <c r="AK335" i="1" s="1"/>
  <c r="AM334" i="1"/>
  <c r="AN334" i="1" s="1"/>
  <c r="T307" i="1"/>
  <c r="U308" i="1" s="1"/>
  <c r="AF275" i="1"/>
  <c r="AE276" i="1" s="1"/>
  <c r="AG275" i="1"/>
  <c r="AH275" i="1" s="1"/>
  <c r="AB313" i="1" l="1"/>
  <c r="AC313" i="1"/>
  <c r="V308" i="1"/>
  <c r="W308" i="1"/>
  <c r="AA314" i="1"/>
  <c r="Z314" i="1"/>
  <c r="Y315" i="1" s="1"/>
  <c r="AM335" i="1"/>
  <c r="AN335" i="1" s="1"/>
  <c r="AL335" i="1"/>
  <c r="AK336" i="1" s="1"/>
  <c r="S308" i="1"/>
  <c r="AF276" i="1"/>
  <c r="AE277" i="1" s="1"/>
  <c r="AG276" i="1"/>
  <c r="AH276" i="1" s="1"/>
  <c r="AB314" i="1" l="1"/>
  <c r="AC314" i="1"/>
  <c r="Z315" i="1"/>
  <c r="Y316" i="1" s="1"/>
  <c r="AA315" i="1"/>
  <c r="AM336" i="1"/>
  <c r="AN336" i="1" s="1"/>
  <c r="AL336" i="1"/>
  <c r="AK337" i="1" s="1"/>
  <c r="T308" i="1"/>
  <c r="U309" i="1" s="1"/>
  <c r="AF277" i="1"/>
  <c r="AE278" i="1" s="1"/>
  <c r="AG277" i="1"/>
  <c r="AH277" i="1" s="1"/>
  <c r="AB315" i="1" l="1"/>
  <c r="AC315" i="1"/>
  <c r="V309" i="1"/>
  <c r="W309" i="1"/>
  <c r="Z316" i="1"/>
  <c r="Y317" i="1" s="1"/>
  <c r="AA316" i="1"/>
  <c r="AL337" i="1"/>
  <c r="AK338" i="1" s="1"/>
  <c r="AM337" i="1"/>
  <c r="AN337" i="1" s="1"/>
  <c r="S309" i="1"/>
  <c r="AF278" i="1"/>
  <c r="AE279" i="1" s="1"/>
  <c r="AG278" i="1"/>
  <c r="AH278" i="1" s="1"/>
  <c r="AB316" i="1" l="1"/>
  <c r="AC316" i="1"/>
  <c r="AA317" i="1"/>
  <c r="Z317" i="1"/>
  <c r="Y318" i="1" s="1"/>
  <c r="AG279" i="1"/>
  <c r="AH279" i="1" s="1"/>
  <c r="AL338" i="1"/>
  <c r="AK339" i="1" s="1"/>
  <c r="AM338" i="1"/>
  <c r="AN338" i="1" s="1"/>
  <c r="T309" i="1"/>
  <c r="S310" i="1" s="1"/>
  <c r="AF279" i="1"/>
  <c r="AE280" i="1" s="1"/>
  <c r="AB317" i="1" l="1"/>
  <c r="AC317" i="1"/>
  <c r="AG280" i="1"/>
  <c r="AH280" i="1" s="1"/>
  <c r="AA318" i="1"/>
  <c r="Z318" i="1"/>
  <c r="Y319" i="1" s="1"/>
  <c r="U310" i="1"/>
  <c r="AL339" i="1"/>
  <c r="AK340" i="1" s="1"/>
  <c r="AM339" i="1"/>
  <c r="AN339" i="1" s="1"/>
  <c r="T310" i="1"/>
  <c r="U311" i="1" s="1"/>
  <c r="AF280" i="1"/>
  <c r="AE281" i="1" s="1"/>
  <c r="AB318" i="1" l="1"/>
  <c r="AC318" i="1"/>
  <c r="V310" i="1"/>
  <c r="W310" i="1"/>
  <c r="V311" i="1"/>
  <c r="W311" i="1"/>
  <c r="AA319" i="1"/>
  <c r="Z319" i="1"/>
  <c r="Y320" i="1" s="1"/>
  <c r="AL340" i="1"/>
  <c r="AK341" i="1" s="1"/>
  <c r="AM340" i="1"/>
  <c r="AN340" i="1" s="1"/>
  <c r="S311" i="1"/>
  <c r="AF281" i="1"/>
  <c r="AE282" i="1" s="1"/>
  <c r="AG281" i="1"/>
  <c r="AH281" i="1" s="1"/>
  <c r="AB319" i="1" l="1"/>
  <c r="AC319" i="1"/>
  <c r="AA320" i="1"/>
  <c r="Z320" i="1"/>
  <c r="AA321" i="1" s="1"/>
  <c r="AM341" i="1"/>
  <c r="AN341" i="1" s="1"/>
  <c r="AL341" i="1"/>
  <c r="AK342" i="1" s="1"/>
  <c r="T311" i="1"/>
  <c r="U312" i="1" s="1"/>
  <c r="AF282" i="1"/>
  <c r="AE283" i="1" s="1"/>
  <c r="AG282" i="1"/>
  <c r="AH282" i="1" s="1"/>
  <c r="AB320" i="1" l="1"/>
  <c r="AC320" i="1"/>
  <c r="AB321" i="1"/>
  <c r="AC321" i="1"/>
  <c r="V312" i="1"/>
  <c r="W312" i="1"/>
  <c r="Y321" i="1"/>
  <c r="Z321" i="1" s="1"/>
  <c r="Y322" i="1" s="1"/>
  <c r="AG283" i="1"/>
  <c r="AH283" i="1" s="1"/>
  <c r="AL342" i="1"/>
  <c r="AK343" i="1" s="1"/>
  <c r="AM342" i="1"/>
  <c r="AN342" i="1" s="1"/>
  <c r="S312" i="1"/>
  <c r="AF283" i="1"/>
  <c r="AE284" i="1" s="1"/>
  <c r="AG284" i="1" l="1"/>
  <c r="AH284" i="1" s="1"/>
  <c r="AA322" i="1"/>
  <c r="Z322" i="1"/>
  <c r="Y323" i="1" s="1"/>
  <c r="AL343" i="1"/>
  <c r="AK344" i="1" s="1"/>
  <c r="AM343" i="1"/>
  <c r="AN343" i="1" s="1"/>
  <c r="T312" i="1"/>
  <c r="U313" i="1" s="1"/>
  <c r="AF284" i="1"/>
  <c r="AE285" i="1" s="1"/>
  <c r="AB322" i="1" l="1"/>
  <c r="AC322" i="1"/>
  <c r="V313" i="1"/>
  <c r="W313" i="1"/>
  <c r="AA323" i="1"/>
  <c r="AG285" i="1"/>
  <c r="AH285" i="1" s="1"/>
  <c r="Z323" i="1"/>
  <c r="Y324" i="1" s="1"/>
  <c r="AM344" i="1"/>
  <c r="AN344" i="1" s="1"/>
  <c r="AL344" i="1"/>
  <c r="AK345" i="1" s="1"/>
  <c r="S313" i="1"/>
  <c r="AF285" i="1"/>
  <c r="AE286" i="1" s="1"/>
  <c r="AB323" i="1" l="1"/>
  <c r="AC323" i="1"/>
  <c r="AA324" i="1"/>
  <c r="Z324" i="1"/>
  <c r="Y325" i="1" s="1"/>
  <c r="AG286" i="1"/>
  <c r="AH286" i="1" s="1"/>
  <c r="AL345" i="1"/>
  <c r="AK346" i="1" s="1"/>
  <c r="AM345" i="1"/>
  <c r="AN345" i="1" s="1"/>
  <c r="T313" i="1"/>
  <c r="S314" i="1" s="1"/>
  <c r="AF286" i="1"/>
  <c r="AE287" i="1" s="1"/>
  <c r="AB324" i="1" l="1"/>
  <c r="AC324" i="1"/>
  <c r="AA325" i="1"/>
  <c r="Z325" i="1"/>
  <c r="Y326" i="1" s="1"/>
  <c r="AL346" i="1"/>
  <c r="AK347" i="1" s="1"/>
  <c r="AM346" i="1"/>
  <c r="AN346" i="1" s="1"/>
  <c r="T314" i="1"/>
  <c r="U315" i="1" s="1"/>
  <c r="U314" i="1"/>
  <c r="AF287" i="1"/>
  <c r="AE288" i="1" s="1"/>
  <c r="AG287" i="1"/>
  <c r="AH287" i="1" s="1"/>
  <c r="AB325" i="1" l="1"/>
  <c r="AC325" i="1"/>
  <c r="V315" i="1"/>
  <c r="W315" i="1"/>
  <c r="V314" i="1"/>
  <c r="W314" i="1"/>
  <c r="AA326" i="1"/>
  <c r="Z326" i="1"/>
  <c r="AA327" i="1" s="1"/>
  <c r="AM347" i="1"/>
  <c r="AN347" i="1" s="1"/>
  <c r="AL347" i="1"/>
  <c r="AK348" i="1" s="1"/>
  <c r="S315" i="1"/>
  <c r="AF288" i="1"/>
  <c r="AE289" i="1" s="1"/>
  <c r="AG288" i="1"/>
  <c r="AH288" i="1" s="1"/>
  <c r="AB327" i="1" l="1"/>
  <c r="AC327" i="1"/>
  <c r="AB326" i="1"/>
  <c r="AC326" i="1"/>
  <c r="Y327" i="1"/>
  <c r="Z327" i="1" s="1"/>
  <c r="Y328" i="1" s="1"/>
  <c r="AM348" i="1"/>
  <c r="AN348" i="1" s="1"/>
  <c r="AL348" i="1"/>
  <c r="AK349" i="1" s="1"/>
  <c r="AG289" i="1"/>
  <c r="AH289" i="1" s="1"/>
  <c r="T315" i="1"/>
  <c r="U316" i="1" s="1"/>
  <c r="AF289" i="1"/>
  <c r="AE290" i="1" s="1"/>
  <c r="V316" i="1" l="1"/>
  <c r="W316" i="1"/>
  <c r="Z328" i="1"/>
  <c r="Y329" i="1" s="1"/>
  <c r="AA328" i="1"/>
  <c r="AM349" i="1"/>
  <c r="AN349" i="1" s="1"/>
  <c r="AL349" i="1"/>
  <c r="AK350" i="1" s="1"/>
  <c r="S316" i="1"/>
  <c r="AF290" i="1"/>
  <c r="AG291" i="1" s="1"/>
  <c r="AH291" i="1" s="1"/>
  <c r="AG290" i="1"/>
  <c r="AH290" i="1" s="1"/>
  <c r="AB328" i="1" l="1"/>
  <c r="AC328" i="1"/>
  <c r="AA329" i="1"/>
  <c r="Z329" i="1"/>
  <c r="Y330" i="1" s="1"/>
  <c r="AL350" i="1"/>
  <c r="AK351" i="1" s="1"/>
  <c r="AM350" i="1"/>
  <c r="AN350" i="1" s="1"/>
  <c r="AE291" i="1"/>
  <c r="AF291" i="1" s="1"/>
  <c r="AE292" i="1" s="1"/>
  <c r="T316" i="1"/>
  <c r="S317" i="1" s="1"/>
  <c r="AB329" i="1" l="1"/>
  <c r="AC329" i="1"/>
  <c r="AA330" i="1"/>
  <c r="Z330" i="1"/>
  <c r="Y331" i="1" s="1"/>
  <c r="AG292" i="1"/>
  <c r="AH292" i="1" s="1"/>
  <c r="AL351" i="1"/>
  <c r="AK352" i="1" s="1"/>
  <c r="AM351" i="1"/>
  <c r="AN351" i="1" s="1"/>
  <c r="T317" i="1"/>
  <c r="U318" i="1" s="1"/>
  <c r="U317" i="1"/>
  <c r="AF292" i="1"/>
  <c r="AE293" i="1" s="1"/>
  <c r="AB330" i="1" l="1"/>
  <c r="AC330" i="1"/>
  <c r="V317" i="1"/>
  <c r="W317" i="1"/>
  <c r="V318" i="1"/>
  <c r="W318" i="1"/>
  <c r="AA331" i="1"/>
  <c r="Z331" i="1"/>
  <c r="Y332" i="1" s="1"/>
  <c r="AL352" i="1"/>
  <c r="AK353" i="1" s="1"/>
  <c r="AM352" i="1"/>
  <c r="AN352" i="1" s="1"/>
  <c r="S318" i="1"/>
  <c r="AF293" i="1"/>
  <c r="AE294" i="1" s="1"/>
  <c r="AG293" i="1"/>
  <c r="AH293" i="1" s="1"/>
  <c r="AB331" i="1" l="1"/>
  <c r="AC331" i="1"/>
  <c r="AA332" i="1"/>
  <c r="Z332" i="1"/>
  <c r="Y333" i="1" s="1"/>
  <c r="AL353" i="1"/>
  <c r="AK354" i="1" s="1"/>
  <c r="AM353" i="1"/>
  <c r="AN353" i="1" s="1"/>
  <c r="T318" i="1"/>
  <c r="U319" i="1" s="1"/>
  <c r="AF294" i="1"/>
  <c r="AE295" i="1" s="1"/>
  <c r="AG294" i="1"/>
  <c r="AH294" i="1" s="1"/>
  <c r="AB332" i="1" l="1"/>
  <c r="AC332" i="1"/>
  <c r="AA333" i="1"/>
  <c r="V319" i="1"/>
  <c r="W319" i="1"/>
  <c r="Z333" i="1"/>
  <c r="Y334" i="1" s="1"/>
  <c r="AL354" i="1"/>
  <c r="AK355" i="1" s="1"/>
  <c r="AM354" i="1"/>
  <c r="AN354" i="1" s="1"/>
  <c r="S319" i="1"/>
  <c r="AF295" i="1"/>
  <c r="AE296" i="1" s="1"/>
  <c r="AG295" i="1"/>
  <c r="AH295" i="1" s="1"/>
  <c r="AB333" i="1" l="1"/>
  <c r="AC333" i="1"/>
  <c r="AA334" i="1"/>
  <c r="Z334" i="1"/>
  <c r="Y335" i="1" s="1"/>
  <c r="AL355" i="1"/>
  <c r="AK356" i="1" s="1"/>
  <c r="AM355" i="1"/>
  <c r="AN355" i="1" s="1"/>
  <c r="T319" i="1"/>
  <c r="S320" i="1" s="1"/>
  <c r="AF296" i="1"/>
  <c r="AE297" i="1" s="1"/>
  <c r="AG296" i="1"/>
  <c r="AH296" i="1" s="1"/>
  <c r="AB334" i="1" l="1"/>
  <c r="AC334" i="1"/>
  <c r="AA335" i="1"/>
  <c r="Z335" i="1"/>
  <c r="Y336" i="1" s="1"/>
  <c r="AL356" i="1"/>
  <c r="AK357" i="1" s="1"/>
  <c r="AM356" i="1"/>
  <c r="AN356" i="1" s="1"/>
  <c r="T320" i="1"/>
  <c r="U321" i="1" s="1"/>
  <c r="U320" i="1"/>
  <c r="AF297" i="1"/>
  <c r="AE298" i="1" s="1"/>
  <c r="AG297" i="1"/>
  <c r="AH297" i="1" s="1"/>
  <c r="AB335" i="1" l="1"/>
  <c r="AC335" i="1"/>
  <c r="V320" i="1"/>
  <c r="W320" i="1"/>
  <c r="V321" i="1"/>
  <c r="W321" i="1"/>
  <c r="AG298" i="1"/>
  <c r="AH298" i="1" s="1"/>
  <c r="AA336" i="1"/>
  <c r="S321" i="1"/>
  <c r="T321" i="1" s="1"/>
  <c r="U322" i="1" s="1"/>
  <c r="Z336" i="1"/>
  <c r="Y337" i="1" s="1"/>
  <c r="AL357" i="1"/>
  <c r="AK358" i="1" s="1"/>
  <c r="AM357" i="1"/>
  <c r="AN357" i="1" s="1"/>
  <c r="AF298" i="1"/>
  <c r="AE299" i="1" s="1"/>
  <c r="AB336" i="1" l="1"/>
  <c r="AC336" i="1"/>
  <c r="V322" i="1"/>
  <c r="W322" i="1"/>
  <c r="AA337" i="1"/>
  <c r="Z337" i="1"/>
  <c r="Y338" i="1" s="1"/>
  <c r="AL358" i="1"/>
  <c r="AK359" i="1" s="1"/>
  <c r="AM358" i="1"/>
  <c r="AN358" i="1" s="1"/>
  <c r="AG299" i="1"/>
  <c r="AH299" i="1" s="1"/>
  <c r="S322" i="1"/>
  <c r="AF299" i="1"/>
  <c r="AE300" i="1" s="1"/>
  <c r="AB337" i="1" l="1"/>
  <c r="AC337" i="1"/>
  <c r="Z338" i="1"/>
  <c r="Y339" i="1" s="1"/>
  <c r="AA338" i="1"/>
  <c r="AL359" i="1"/>
  <c r="AK360" i="1" s="1"/>
  <c r="AM359" i="1"/>
  <c r="AN359" i="1" s="1"/>
  <c r="T322" i="1"/>
  <c r="U323" i="1" s="1"/>
  <c r="AF300" i="1"/>
  <c r="AE301" i="1" s="1"/>
  <c r="AG300" i="1"/>
  <c r="AH300" i="1" s="1"/>
  <c r="AB338" i="1" l="1"/>
  <c r="AC338" i="1"/>
  <c r="V323" i="1"/>
  <c r="W323" i="1"/>
  <c r="AA339" i="1"/>
  <c r="Z339" i="1"/>
  <c r="Y340" i="1" s="1"/>
  <c r="AG301" i="1"/>
  <c r="AH301" i="1" s="1"/>
  <c r="AM360" i="1"/>
  <c r="AN360" i="1" s="1"/>
  <c r="AL360" i="1"/>
  <c r="AK361" i="1" s="1"/>
  <c r="S323" i="1"/>
  <c r="AF301" i="1"/>
  <c r="AE302" i="1" s="1"/>
  <c r="AB339" i="1" l="1"/>
  <c r="AC339" i="1"/>
  <c r="AA340" i="1"/>
  <c r="Z340" i="1"/>
  <c r="Y341" i="1" s="1"/>
  <c r="AL361" i="1"/>
  <c r="AK362" i="1" s="1"/>
  <c r="AM361" i="1"/>
  <c r="AN361" i="1" s="1"/>
  <c r="T323" i="1"/>
  <c r="U324" i="1" s="1"/>
  <c r="AF302" i="1"/>
  <c r="AE303" i="1" s="1"/>
  <c r="AG302" i="1"/>
  <c r="AH302" i="1" s="1"/>
  <c r="AB340" i="1" l="1"/>
  <c r="AC340" i="1"/>
  <c r="V324" i="1"/>
  <c r="W324" i="1"/>
  <c r="AA341" i="1"/>
  <c r="AG303" i="1"/>
  <c r="AH303" i="1" s="1"/>
  <c r="Z341" i="1"/>
  <c r="Y342" i="1" s="1"/>
  <c r="AL362" i="1"/>
  <c r="AK363" i="1" s="1"/>
  <c r="AM362" i="1"/>
  <c r="AN362" i="1" s="1"/>
  <c r="S324" i="1"/>
  <c r="AF303" i="1"/>
  <c r="AE304" i="1" s="1"/>
  <c r="AB341" i="1" l="1"/>
  <c r="AC341" i="1"/>
  <c r="AA342" i="1"/>
  <c r="AG304" i="1"/>
  <c r="AH304" i="1" s="1"/>
  <c r="Z342" i="1"/>
  <c r="Y343" i="1" s="1"/>
  <c r="AL363" i="1"/>
  <c r="AK364" i="1" s="1"/>
  <c r="AM363" i="1"/>
  <c r="AN363" i="1" s="1"/>
  <c r="T324" i="1"/>
  <c r="U325" i="1" s="1"/>
  <c r="AF304" i="1"/>
  <c r="AE305" i="1" s="1"/>
  <c r="AB342" i="1" l="1"/>
  <c r="AC342" i="1"/>
  <c r="V325" i="1"/>
  <c r="W325" i="1"/>
  <c r="AA343" i="1"/>
  <c r="Z343" i="1"/>
  <c r="Y344" i="1" s="1"/>
  <c r="AL364" i="1"/>
  <c r="AK365" i="1" s="1"/>
  <c r="AG305" i="1"/>
  <c r="AH305" i="1" s="1"/>
  <c r="AM364" i="1"/>
  <c r="AN364" i="1" s="1"/>
  <c r="S325" i="1"/>
  <c r="AF305" i="1"/>
  <c r="AE306" i="1" s="1"/>
  <c r="AB343" i="1" l="1"/>
  <c r="AC343" i="1"/>
  <c r="AA344" i="1"/>
  <c r="Z344" i="1"/>
  <c r="Y345" i="1" s="1"/>
  <c r="AM365" i="1"/>
  <c r="AN365" i="1" s="1"/>
  <c r="AL365" i="1"/>
  <c r="AK366" i="1" s="1"/>
  <c r="T325" i="1"/>
  <c r="U326" i="1" s="1"/>
  <c r="AF306" i="1"/>
  <c r="AE307" i="1" s="1"/>
  <c r="AG306" i="1"/>
  <c r="AH306" i="1" s="1"/>
  <c r="AB344" i="1" l="1"/>
  <c r="AC344" i="1"/>
  <c r="V326" i="1"/>
  <c r="W326" i="1"/>
  <c r="Z345" i="1"/>
  <c r="Y346" i="1" s="1"/>
  <c r="AG307" i="1"/>
  <c r="AH307" i="1" s="1"/>
  <c r="AA345" i="1"/>
  <c r="S326" i="1"/>
  <c r="T326" i="1" s="1"/>
  <c r="S327" i="1" s="1"/>
  <c r="AL366" i="1"/>
  <c r="AK367" i="1" s="1"/>
  <c r="AM366" i="1"/>
  <c r="AN366" i="1" s="1"/>
  <c r="AF307" i="1"/>
  <c r="AE308" i="1" s="1"/>
  <c r="AB345" i="1" l="1"/>
  <c r="AC345" i="1"/>
  <c r="AA346" i="1"/>
  <c r="Z346" i="1"/>
  <c r="Y347" i="1" s="1"/>
  <c r="AG308" i="1"/>
  <c r="AH308" i="1" s="1"/>
  <c r="U327" i="1"/>
  <c r="AM367" i="1"/>
  <c r="AN367" i="1" s="1"/>
  <c r="AL367" i="1"/>
  <c r="AK368" i="1" s="1"/>
  <c r="T327" i="1"/>
  <c r="U328" i="1" s="1"/>
  <c r="AF308" i="1"/>
  <c r="AE309" i="1" s="1"/>
  <c r="AB346" i="1" l="1"/>
  <c r="AC346" i="1"/>
  <c r="V328" i="1"/>
  <c r="W328" i="1"/>
  <c r="V327" i="1"/>
  <c r="W327" i="1"/>
  <c r="AG309" i="1"/>
  <c r="AH309" i="1" s="1"/>
  <c r="AA347" i="1"/>
  <c r="Z347" i="1"/>
  <c r="Y348" i="1" s="1"/>
  <c r="AL368" i="1"/>
  <c r="AK369" i="1" s="1"/>
  <c r="AM368" i="1"/>
  <c r="AN368" i="1" s="1"/>
  <c r="S328" i="1"/>
  <c r="AF309" i="1"/>
  <c r="AE310" i="1" s="1"/>
  <c r="AG310" i="1"/>
  <c r="AH310" i="1" s="1"/>
  <c r="AB347" i="1" l="1"/>
  <c r="AC347" i="1"/>
  <c r="Z348" i="1"/>
  <c r="Y349" i="1" s="1"/>
  <c r="AA348" i="1"/>
  <c r="AL369" i="1"/>
  <c r="AK370" i="1" s="1"/>
  <c r="AM369" i="1"/>
  <c r="AN369" i="1" s="1"/>
  <c r="T328" i="1"/>
  <c r="S329" i="1" s="1"/>
  <c r="AF310" i="1"/>
  <c r="AE311" i="1" s="1"/>
  <c r="AB348" i="1" l="1"/>
  <c r="AC348" i="1"/>
  <c r="AA349" i="1"/>
  <c r="Z349" i="1"/>
  <c r="Y350" i="1" s="1"/>
  <c r="U329" i="1"/>
  <c r="AG311" i="1"/>
  <c r="AH311" i="1" s="1"/>
  <c r="AL370" i="1"/>
  <c r="AK371" i="1" s="1"/>
  <c r="AM370" i="1"/>
  <c r="AN370" i="1" s="1"/>
  <c r="T329" i="1"/>
  <c r="U330" i="1" s="1"/>
  <c r="AF311" i="1"/>
  <c r="AE312" i="1" s="1"/>
  <c r="AB349" i="1" l="1"/>
  <c r="AC349" i="1"/>
  <c r="V330" i="1"/>
  <c r="W330" i="1"/>
  <c r="V329" i="1"/>
  <c r="W329" i="1"/>
  <c r="S330" i="1"/>
  <c r="T330" i="1" s="1"/>
  <c r="S331" i="1" s="1"/>
  <c r="AA350" i="1"/>
  <c r="Z350" i="1"/>
  <c r="Y351" i="1" s="1"/>
  <c r="AL371" i="1"/>
  <c r="AK372" i="1" s="1"/>
  <c r="AM371" i="1"/>
  <c r="AN371" i="1" s="1"/>
  <c r="AF312" i="1"/>
  <c r="AE313" i="1" s="1"/>
  <c r="AG312" i="1"/>
  <c r="AH312" i="1" s="1"/>
  <c r="AB350" i="1" l="1"/>
  <c r="AC350" i="1"/>
  <c r="AA351" i="1"/>
  <c r="Z351" i="1"/>
  <c r="Y352" i="1" s="1"/>
  <c r="U331" i="1"/>
  <c r="AG313" i="1"/>
  <c r="AH313" i="1" s="1"/>
  <c r="AL372" i="1"/>
  <c r="AK373" i="1" s="1"/>
  <c r="AM372" i="1"/>
  <c r="AN372" i="1" s="1"/>
  <c r="T331" i="1"/>
  <c r="U332" i="1" s="1"/>
  <c r="AF313" i="1"/>
  <c r="AE314" i="1" s="1"/>
  <c r="AB351" i="1" l="1"/>
  <c r="AC351" i="1"/>
  <c r="V332" i="1"/>
  <c r="W332" i="1"/>
  <c r="V331" i="1"/>
  <c r="W331" i="1"/>
  <c r="AA352" i="1"/>
  <c r="S332" i="1"/>
  <c r="T332" i="1" s="1"/>
  <c r="U333" i="1" s="1"/>
  <c r="Z352" i="1"/>
  <c r="Y353" i="1" s="1"/>
  <c r="AM373" i="1"/>
  <c r="AN373" i="1" s="1"/>
  <c r="AL373" i="1"/>
  <c r="AK374" i="1" s="1"/>
  <c r="AF314" i="1"/>
  <c r="AE315" i="1" s="1"/>
  <c r="AG314" i="1"/>
  <c r="AH314" i="1" s="1"/>
  <c r="AB352" i="1" l="1"/>
  <c r="AC352" i="1"/>
  <c r="V333" i="1"/>
  <c r="W333" i="1"/>
  <c r="AA353" i="1"/>
  <c r="AG315" i="1"/>
  <c r="AH315" i="1" s="1"/>
  <c r="Z353" i="1"/>
  <c r="AA354" i="1" s="1"/>
  <c r="S333" i="1"/>
  <c r="T333" i="1" s="1"/>
  <c r="U334" i="1" s="1"/>
  <c r="AL374" i="1"/>
  <c r="AK375" i="1" s="1"/>
  <c r="AM374" i="1"/>
  <c r="AN374" i="1" s="1"/>
  <c r="AF315" i="1"/>
  <c r="AE316" i="1" s="1"/>
  <c r="AB354" i="1" l="1"/>
  <c r="AC354" i="1"/>
  <c r="AB353" i="1"/>
  <c r="AC353" i="1"/>
  <c r="V334" i="1"/>
  <c r="W334" i="1"/>
  <c r="Y354" i="1"/>
  <c r="Z354" i="1" s="1"/>
  <c r="Y355" i="1" s="1"/>
  <c r="AG316" i="1"/>
  <c r="AH316" i="1" s="1"/>
  <c r="AL375" i="1"/>
  <c r="AK376" i="1" s="1"/>
  <c r="S334" i="1"/>
  <c r="T334" i="1" s="1"/>
  <c r="U335" i="1" s="1"/>
  <c r="AM375" i="1"/>
  <c r="AN375" i="1" s="1"/>
  <c r="AF316" i="1"/>
  <c r="AE317" i="1" s="1"/>
  <c r="V335" i="1" l="1"/>
  <c r="W335" i="1"/>
  <c r="AA355" i="1"/>
  <c r="Z355" i="1"/>
  <c r="Y356" i="1" s="1"/>
  <c r="S335" i="1"/>
  <c r="T335" i="1" s="1"/>
  <c r="S336" i="1" s="1"/>
  <c r="AM376" i="1"/>
  <c r="AN376" i="1" s="1"/>
  <c r="AG317" i="1"/>
  <c r="AH317" i="1" s="1"/>
  <c r="AL376" i="1"/>
  <c r="AK377" i="1" s="1"/>
  <c r="AF317" i="1"/>
  <c r="AE318" i="1" s="1"/>
  <c r="AB355" i="1" l="1"/>
  <c r="AC355" i="1"/>
  <c r="AA356" i="1"/>
  <c r="AG318" i="1"/>
  <c r="AH318" i="1" s="1"/>
  <c r="Z356" i="1"/>
  <c r="Y357" i="1" s="1"/>
  <c r="AA357" i="1"/>
  <c r="AM377" i="1"/>
  <c r="AN377" i="1" s="1"/>
  <c r="U336" i="1"/>
  <c r="AL377" i="1"/>
  <c r="AK378" i="1" s="1"/>
  <c r="T336" i="1"/>
  <c r="S337" i="1" s="1"/>
  <c r="AF318" i="1"/>
  <c r="AE319" i="1" s="1"/>
  <c r="AB357" i="1" l="1"/>
  <c r="AC357" i="1"/>
  <c r="AB356" i="1"/>
  <c r="AC356" i="1"/>
  <c r="V336" i="1"/>
  <c r="W336" i="1"/>
  <c r="AG319" i="1"/>
  <c r="AH319" i="1" s="1"/>
  <c r="Z357" i="1"/>
  <c r="Y358" i="1" s="1"/>
  <c r="AM378" i="1"/>
  <c r="AN378" i="1" s="1"/>
  <c r="U337" i="1"/>
  <c r="AL378" i="1"/>
  <c r="AK379" i="1" s="1"/>
  <c r="T337" i="1"/>
  <c r="U338" i="1" s="1"/>
  <c r="AF319" i="1"/>
  <c r="AE320" i="1" s="1"/>
  <c r="V338" i="1" l="1"/>
  <c r="W338" i="1"/>
  <c r="V337" i="1"/>
  <c r="W337" i="1"/>
  <c r="AA358" i="1"/>
  <c r="AG320" i="1"/>
  <c r="AH320" i="1" s="1"/>
  <c r="Z358" i="1"/>
  <c r="Y359" i="1" s="1"/>
  <c r="AA359" i="1"/>
  <c r="AL379" i="1"/>
  <c r="AK380" i="1" s="1"/>
  <c r="AM379" i="1"/>
  <c r="AN379" i="1" s="1"/>
  <c r="S338" i="1"/>
  <c r="AF320" i="1"/>
  <c r="AE321" i="1" s="1"/>
  <c r="AB359" i="1" l="1"/>
  <c r="AC359" i="1"/>
  <c r="AB358" i="1"/>
  <c r="AC358" i="1"/>
  <c r="Z359" i="1"/>
  <c r="Y360" i="1" s="1"/>
  <c r="AL380" i="1"/>
  <c r="AK381" i="1" s="1"/>
  <c r="AM380" i="1"/>
  <c r="AN380" i="1" s="1"/>
  <c r="T338" i="1"/>
  <c r="U339" i="1" s="1"/>
  <c r="AF321" i="1"/>
  <c r="AE322" i="1" s="1"/>
  <c r="AG321" i="1"/>
  <c r="AH321" i="1" s="1"/>
  <c r="V339" i="1" l="1"/>
  <c r="W339" i="1"/>
  <c r="AA360" i="1"/>
  <c r="AG322" i="1"/>
  <c r="AH322" i="1" s="1"/>
  <c r="Z360" i="1"/>
  <c r="Y361" i="1" s="1"/>
  <c r="AM381" i="1"/>
  <c r="AN381" i="1" s="1"/>
  <c r="AL381" i="1"/>
  <c r="AK382" i="1" s="1"/>
  <c r="S339" i="1"/>
  <c r="T339" i="1" s="1"/>
  <c r="U340" i="1" s="1"/>
  <c r="AF322" i="1"/>
  <c r="AE323" i="1" s="1"/>
  <c r="AB360" i="1" l="1"/>
  <c r="AC360" i="1"/>
  <c r="V340" i="1"/>
  <c r="W340" i="1"/>
  <c r="AA361" i="1"/>
  <c r="Z361" i="1"/>
  <c r="Y362" i="1" s="1"/>
  <c r="AL382" i="1"/>
  <c r="AK383" i="1" s="1"/>
  <c r="AG323" i="1"/>
  <c r="AH323" i="1" s="1"/>
  <c r="AM382" i="1"/>
  <c r="AN382" i="1" s="1"/>
  <c r="S340" i="1"/>
  <c r="AF323" i="1"/>
  <c r="AE324" i="1" s="1"/>
  <c r="AB361" i="1" l="1"/>
  <c r="AC361" i="1"/>
  <c r="AG324" i="1"/>
  <c r="AH324" i="1" s="1"/>
  <c r="AA362" i="1"/>
  <c r="Z362" i="1"/>
  <c r="Y363" i="1" s="1"/>
  <c r="AL383" i="1"/>
  <c r="AK384" i="1" s="1"/>
  <c r="AM383" i="1"/>
  <c r="AN383" i="1" s="1"/>
  <c r="T340" i="1"/>
  <c r="U341" i="1" s="1"/>
  <c r="AF324" i="1"/>
  <c r="AE325" i="1" s="1"/>
  <c r="AB362" i="1" l="1"/>
  <c r="AC362" i="1"/>
  <c r="V341" i="1"/>
  <c r="W341" i="1"/>
  <c r="AA363" i="1"/>
  <c r="Z363" i="1"/>
  <c r="AA364" i="1" s="1"/>
  <c r="AL384" i="1"/>
  <c r="AK385" i="1" s="1"/>
  <c r="AM384" i="1"/>
  <c r="AN384" i="1" s="1"/>
  <c r="S341" i="1"/>
  <c r="AF325" i="1"/>
  <c r="AE326" i="1" s="1"/>
  <c r="AG325" i="1"/>
  <c r="AH325" i="1" s="1"/>
  <c r="AB364" i="1" l="1"/>
  <c r="AC364" i="1"/>
  <c r="AB363" i="1"/>
  <c r="AC363" i="1"/>
  <c r="Y364" i="1"/>
  <c r="Z364" i="1" s="1"/>
  <c r="Y365" i="1" s="1"/>
  <c r="AM385" i="1"/>
  <c r="AN385" i="1" s="1"/>
  <c r="AL385" i="1"/>
  <c r="AK386" i="1" s="1"/>
  <c r="T341" i="1"/>
  <c r="U342" i="1" s="1"/>
  <c r="AF326" i="1"/>
  <c r="AE327" i="1" s="1"/>
  <c r="AG326" i="1"/>
  <c r="AH326" i="1" s="1"/>
  <c r="V342" i="1" l="1"/>
  <c r="W342" i="1"/>
  <c r="AA365" i="1"/>
  <c r="Z365" i="1"/>
  <c r="AA366" i="1" s="1"/>
  <c r="S342" i="1"/>
  <c r="T342" i="1" s="1"/>
  <c r="S343" i="1" s="1"/>
  <c r="AL386" i="1"/>
  <c r="AK387" i="1" s="1"/>
  <c r="AM386" i="1"/>
  <c r="AN386" i="1" s="1"/>
  <c r="AF327" i="1"/>
  <c r="AE328" i="1" s="1"/>
  <c r="AG327" i="1"/>
  <c r="AH327" i="1" s="1"/>
  <c r="AB366" i="1" l="1"/>
  <c r="AC366" i="1"/>
  <c r="AB365" i="1"/>
  <c r="AC365" i="1"/>
  <c r="Y366" i="1"/>
  <c r="Z366" i="1" s="1"/>
  <c r="Y367" i="1" s="1"/>
  <c r="U343" i="1"/>
  <c r="AL387" i="1"/>
  <c r="AM388" i="1" s="1"/>
  <c r="AN388" i="1" s="1"/>
  <c r="AM387" i="1"/>
  <c r="AN387" i="1" s="1"/>
  <c r="T343" i="1"/>
  <c r="U344" i="1" s="1"/>
  <c r="AF328" i="1"/>
  <c r="AE329" i="1" s="1"/>
  <c r="AG328" i="1"/>
  <c r="AH328" i="1" s="1"/>
  <c r="V344" i="1" l="1"/>
  <c r="W344" i="1"/>
  <c r="V343" i="1"/>
  <c r="W343" i="1"/>
  <c r="AA367" i="1"/>
  <c r="Z367" i="1"/>
  <c r="AA368" i="1" s="1"/>
  <c r="AK388" i="1"/>
  <c r="S344" i="1"/>
  <c r="AF329" i="1"/>
  <c r="AE330" i="1" s="1"/>
  <c r="AG329" i="1"/>
  <c r="AH329" i="1" s="1"/>
  <c r="AB368" i="1" l="1"/>
  <c r="AC368" i="1"/>
  <c r="AB367" i="1"/>
  <c r="AC367" i="1"/>
  <c r="Y368" i="1"/>
  <c r="Z368" i="1" s="1"/>
  <c r="Y369" i="1" s="1"/>
  <c r="AL388" i="1"/>
  <c r="AM389" i="1" s="1"/>
  <c r="AN389" i="1" s="1"/>
  <c r="T344" i="1"/>
  <c r="S345" i="1" s="1"/>
  <c r="AF330" i="1"/>
  <c r="AE331" i="1" s="1"/>
  <c r="AG330" i="1"/>
  <c r="AH330" i="1" s="1"/>
  <c r="AA369" i="1" l="1"/>
  <c r="Z369" i="1"/>
  <c r="AA370" i="1" s="1"/>
  <c r="U345" i="1"/>
  <c r="AK389" i="1"/>
  <c r="T345" i="1"/>
  <c r="U346" i="1" s="1"/>
  <c r="AF331" i="1"/>
  <c r="AE332" i="1" s="1"/>
  <c r="AG331" i="1"/>
  <c r="AH331" i="1" s="1"/>
  <c r="AB370" i="1" l="1"/>
  <c r="AC370" i="1"/>
  <c r="AB369" i="1"/>
  <c r="AC369" i="1"/>
  <c r="V345" i="1"/>
  <c r="W345" i="1"/>
  <c r="V346" i="1"/>
  <c r="W346" i="1"/>
  <c r="Y370" i="1"/>
  <c r="Z370" i="1" s="1"/>
  <c r="Y371" i="1" s="1"/>
  <c r="AL389" i="1"/>
  <c r="AM390" i="1" s="1"/>
  <c r="AN390" i="1" s="1"/>
  <c r="S346" i="1"/>
  <c r="AF332" i="1"/>
  <c r="AE333" i="1" s="1"/>
  <c r="AG332" i="1"/>
  <c r="AH332" i="1" s="1"/>
  <c r="AA371" i="1" l="1"/>
  <c r="Z371" i="1"/>
  <c r="Y372" i="1" s="1"/>
  <c r="AK390" i="1"/>
  <c r="AL390" i="1" s="1"/>
  <c r="AM391" i="1" s="1"/>
  <c r="AN391" i="1" s="1"/>
  <c r="T346" i="1"/>
  <c r="U347" i="1" s="1"/>
  <c r="AF333" i="1"/>
  <c r="AE334" i="1" s="1"/>
  <c r="AG333" i="1"/>
  <c r="AH333" i="1" s="1"/>
  <c r="AB371" i="1" l="1"/>
  <c r="AC371" i="1"/>
  <c r="V347" i="1"/>
  <c r="W347" i="1"/>
  <c r="AA372" i="1"/>
  <c r="Z372" i="1"/>
  <c r="AA373" i="1" s="1"/>
  <c r="AK391" i="1"/>
  <c r="AG334" i="1"/>
  <c r="AH334" i="1" s="1"/>
  <c r="S347" i="1"/>
  <c r="AF334" i="1"/>
  <c r="AE335" i="1" s="1"/>
  <c r="AB373" i="1" l="1"/>
  <c r="AC373" i="1"/>
  <c r="AB372" i="1"/>
  <c r="AC372" i="1"/>
  <c r="Y373" i="1"/>
  <c r="Z373" i="1" s="1"/>
  <c r="Y374" i="1" s="1"/>
  <c r="AL391" i="1"/>
  <c r="AM392" i="1" s="1"/>
  <c r="AN392" i="1" s="1"/>
  <c r="T347" i="1"/>
  <c r="U348" i="1" s="1"/>
  <c r="AF335" i="1"/>
  <c r="AE336" i="1" s="1"/>
  <c r="AG335" i="1"/>
  <c r="AH335" i="1" s="1"/>
  <c r="V348" i="1" l="1"/>
  <c r="W348" i="1"/>
  <c r="AA374" i="1"/>
  <c r="Z374" i="1"/>
  <c r="AA375" i="1" s="1"/>
  <c r="AK392" i="1"/>
  <c r="S348" i="1"/>
  <c r="AF336" i="1"/>
  <c r="AE337" i="1" s="1"/>
  <c r="AG336" i="1"/>
  <c r="AH336" i="1" s="1"/>
  <c r="AB375" i="1" l="1"/>
  <c r="AC375" i="1"/>
  <c r="AB374" i="1"/>
  <c r="AC374" i="1"/>
  <c r="Y375" i="1"/>
  <c r="Z375" i="1" s="1"/>
  <c r="Y376" i="1" s="1"/>
  <c r="AL392" i="1"/>
  <c r="AM393" i="1" s="1"/>
  <c r="AN393" i="1" s="1"/>
  <c r="T348" i="1"/>
  <c r="U349" i="1" s="1"/>
  <c r="AF337" i="1"/>
  <c r="AE338" i="1" s="1"/>
  <c r="AG337" i="1"/>
  <c r="AH337" i="1" s="1"/>
  <c r="V349" i="1" l="1"/>
  <c r="W349" i="1"/>
  <c r="AA376" i="1"/>
  <c r="Z376" i="1"/>
  <c r="AA377" i="1" s="1"/>
  <c r="S349" i="1"/>
  <c r="T349" i="1" s="1"/>
  <c r="S350" i="1" s="1"/>
  <c r="AK393" i="1"/>
  <c r="AF338" i="1"/>
  <c r="AE339" i="1" s="1"/>
  <c r="AG338" i="1"/>
  <c r="AH338" i="1" s="1"/>
  <c r="AB377" i="1" l="1"/>
  <c r="AC377" i="1"/>
  <c r="AB376" i="1"/>
  <c r="AC376" i="1"/>
  <c r="Y377" i="1"/>
  <c r="Z377" i="1" s="1"/>
  <c r="Y378" i="1" s="1"/>
  <c r="U350" i="1"/>
  <c r="AL393" i="1"/>
  <c r="AM394" i="1" s="1"/>
  <c r="AN394" i="1" s="1"/>
  <c r="T350" i="1"/>
  <c r="S351" i="1" s="1"/>
  <c r="AF339" i="1"/>
  <c r="AE340" i="1" s="1"/>
  <c r="AG339" i="1"/>
  <c r="AH339" i="1" s="1"/>
  <c r="V350" i="1" l="1"/>
  <c r="W350" i="1"/>
  <c r="Z378" i="1"/>
  <c r="AA379" i="1" s="1"/>
  <c r="AA378" i="1"/>
  <c r="AK394" i="1"/>
  <c r="U351" i="1"/>
  <c r="T351" i="1"/>
  <c r="U352" i="1" s="1"/>
  <c r="AF340" i="1"/>
  <c r="AE341" i="1" s="1"/>
  <c r="AG340" i="1"/>
  <c r="AH340" i="1" s="1"/>
  <c r="AB378" i="1" l="1"/>
  <c r="AC378" i="1"/>
  <c r="AB379" i="1"/>
  <c r="AC379" i="1"/>
  <c r="V351" i="1"/>
  <c r="W351" i="1"/>
  <c r="V352" i="1"/>
  <c r="W352" i="1"/>
  <c r="Y379" i="1"/>
  <c r="Z379" i="1" s="1"/>
  <c r="Y380" i="1" s="1"/>
  <c r="AL394" i="1"/>
  <c r="AM395" i="1" s="1"/>
  <c r="AN395" i="1" s="1"/>
  <c r="S352" i="1"/>
  <c r="AF341" i="1"/>
  <c r="AE342" i="1" s="1"/>
  <c r="AG341" i="1"/>
  <c r="AH341" i="1" s="1"/>
  <c r="AA380" i="1" l="1"/>
  <c r="Z380" i="1"/>
  <c r="Y381" i="1" s="1"/>
  <c r="AK395" i="1"/>
  <c r="T352" i="1"/>
  <c r="U353" i="1" s="1"/>
  <c r="AF342" i="1"/>
  <c r="AE343" i="1" s="1"/>
  <c r="AG342" i="1"/>
  <c r="AH342" i="1" s="1"/>
  <c r="AB380" i="1" l="1"/>
  <c r="AC380" i="1"/>
  <c r="V353" i="1"/>
  <c r="W353" i="1"/>
  <c r="AA381" i="1"/>
  <c r="Z381" i="1"/>
  <c r="AA382" i="1" s="1"/>
  <c r="S353" i="1"/>
  <c r="T353" i="1" s="1"/>
  <c r="U354" i="1" s="1"/>
  <c r="AL395" i="1"/>
  <c r="AM396" i="1" s="1"/>
  <c r="AN396" i="1" s="1"/>
  <c r="AF343" i="1"/>
  <c r="AE344" i="1" s="1"/>
  <c r="AG343" i="1"/>
  <c r="AH343" i="1" s="1"/>
  <c r="AB382" i="1" l="1"/>
  <c r="AC382" i="1"/>
  <c r="AB381" i="1"/>
  <c r="AC381" i="1"/>
  <c r="V354" i="1"/>
  <c r="W354" i="1"/>
  <c r="Y382" i="1"/>
  <c r="AK396" i="1"/>
  <c r="S354" i="1"/>
  <c r="AF344" i="1"/>
  <c r="AE345" i="1" s="1"/>
  <c r="AG344" i="1"/>
  <c r="AH344" i="1" s="1"/>
  <c r="Z382" i="1" l="1"/>
  <c r="Y383" i="1" s="1"/>
  <c r="AG345" i="1"/>
  <c r="AH345" i="1" s="1"/>
  <c r="AL396" i="1"/>
  <c r="AM397" i="1" s="1"/>
  <c r="AN397" i="1" s="1"/>
  <c r="T354" i="1"/>
  <c r="U355" i="1" s="1"/>
  <c r="AF345" i="1"/>
  <c r="AE346" i="1" s="1"/>
  <c r="V355" i="1" l="1"/>
  <c r="W355" i="1"/>
  <c r="AA383" i="1"/>
  <c r="Z383" i="1"/>
  <c r="AA384" i="1" s="1"/>
  <c r="AK397" i="1"/>
  <c r="S355" i="1"/>
  <c r="AF346" i="1"/>
  <c r="AE347" i="1" s="1"/>
  <c r="AG346" i="1"/>
  <c r="AH346" i="1" s="1"/>
  <c r="AB384" i="1" l="1"/>
  <c r="AC384" i="1"/>
  <c r="AB383" i="1"/>
  <c r="AC383" i="1"/>
  <c r="Y384" i="1"/>
  <c r="Z384" i="1" s="1"/>
  <c r="Y385" i="1" s="1"/>
  <c r="AL397" i="1"/>
  <c r="AM398" i="1" s="1"/>
  <c r="AN398" i="1" s="1"/>
  <c r="T355" i="1"/>
  <c r="U356" i="1" s="1"/>
  <c r="AF347" i="1"/>
  <c r="AE348" i="1" s="1"/>
  <c r="AG347" i="1"/>
  <c r="AH347" i="1" s="1"/>
  <c r="V356" i="1" l="1"/>
  <c r="W356" i="1"/>
  <c r="AA385" i="1"/>
  <c r="Z385" i="1"/>
  <c r="AA386" i="1" s="1"/>
  <c r="AG348" i="1"/>
  <c r="AH348" i="1" s="1"/>
  <c r="AK398" i="1"/>
  <c r="S356" i="1"/>
  <c r="AF348" i="1"/>
  <c r="AE349" i="1" s="1"/>
  <c r="AB386" i="1" l="1"/>
  <c r="AC386" i="1"/>
  <c r="AB385" i="1"/>
  <c r="AC385" i="1"/>
  <c r="Y386" i="1"/>
  <c r="Z386" i="1" s="1"/>
  <c r="Y387" i="1" s="1"/>
  <c r="AL398" i="1"/>
  <c r="AK399" i="1" s="1"/>
  <c r="T356" i="1"/>
  <c r="U357" i="1" s="1"/>
  <c r="AF349" i="1"/>
  <c r="AE350" i="1" s="1"/>
  <c r="AG349" i="1"/>
  <c r="AH349" i="1" s="1"/>
  <c r="V357" i="1" l="1"/>
  <c r="W357" i="1"/>
  <c r="AA387" i="1"/>
  <c r="Z387" i="1"/>
  <c r="Y388" i="1" s="1"/>
  <c r="AL399" i="1"/>
  <c r="AM400" i="1" s="1"/>
  <c r="AN400" i="1" s="1"/>
  <c r="AM399" i="1"/>
  <c r="AN399" i="1" s="1"/>
  <c r="AG350" i="1"/>
  <c r="AH350" i="1" s="1"/>
  <c r="S357" i="1"/>
  <c r="AF350" i="1"/>
  <c r="AE351" i="1" s="1"/>
  <c r="AB387" i="1" l="1"/>
  <c r="AC387" i="1"/>
  <c r="AA388" i="1"/>
  <c r="AG351" i="1"/>
  <c r="AH351" i="1" s="1"/>
  <c r="Z388" i="1"/>
  <c r="AA389" i="1" s="1"/>
  <c r="AK400" i="1"/>
  <c r="T357" i="1"/>
  <c r="U358" i="1" s="1"/>
  <c r="AF351" i="1"/>
  <c r="AE352" i="1" s="1"/>
  <c r="AB388" i="1" l="1"/>
  <c r="AC388" i="1"/>
  <c r="AB389" i="1"/>
  <c r="AC389" i="1"/>
  <c r="V358" i="1"/>
  <c r="W358" i="1"/>
  <c r="Y389" i="1"/>
  <c r="Z389" i="1" s="1"/>
  <c r="Y390" i="1" s="1"/>
  <c r="AL400" i="1"/>
  <c r="AM401" i="1" s="1"/>
  <c r="AN401" i="1" s="1"/>
  <c r="AG352" i="1"/>
  <c r="AH352" i="1" s="1"/>
  <c r="S358" i="1"/>
  <c r="AF352" i="1"/>
  <c r="AE353" i="1" s="1"/>
  <c r="AA390" i="1" l="1"/>
  <c r="Z390" i="1"/>
  <c r="Y391" i="1" s="1"/>
  <c r="AK401" i="1"/>
  <c r="T358" i="1"/>
  <c r="U359" i="1" s="1"/>
  <c r="AF353" i="1"/>
  <c r="AG354" i="1" s="1"/>
  <c r="AH354" i="1" s="1"/>
  <c r="AG353" i="1"/>
  <c r="AH353" i="1" s="1"/>
  <c r="AB390" i="1" l="1"/>
  <c r="AC390" i="1"/>
  <c r="V359" i="1"/>
  <c r="W359" i="1"/>
  <c r="AA391" i="1"/>
  <c r="Z391" i="1"/>
  <c r="Y392" i="1" s="1"/>
  <c r="S359" i="1"/>
  <c r="T359" i="1" s="1"/>
  <c r="U360" i="1" s="1"/>
  <c r="AL401" i="1"/>
  <c r="AM402" i="1" s="1"/>
  <c r="AN402" i="1" s="1"/>
  <c r="AE354" i="1"/>
  <c r="AF354" i="1" s="1"/>
  <c r="AE355" i="1" s="1"/>
  <c r="AB391" i="1" l="1"/>
  <c r="AC391" i="1"/>
  <c r="V360" i="1"/>
  <c r="W360" i="1"/>
  <c r="AA392" i="1"/>
  <c r="AK402" i="1"/>
  <c r="AL402" i="1" s="1"/>
  <c r="AK403" i="1" s="1"/>
  <c r="Z392" i="1"/>
  <c r="AA393" i="1" s="1"/>
  <c r="S360" i="1"/>
  <c r="AF355" i="1"/>
  <c r="AG356" i="1" s="1"/>
  <c r="AH356" i="1" s="1"/>
  <c r="AG355" i="1"/>
  <c r="AH355" i="1" s="1"/>
  <c r="AB393" i="1" l="1"/>
  <c r="AC393" i="1"/>
  <c r="AB392" i="1"/>
  <c r="AC392" i="1"/>
  <c r="Y393" i="1"/>
  <c r="AM403" i="1"/>
  <c r="AN403" i="1" s="1"/>
  <c r="AE356" i="1"/>
  <c r="AF356" i="1" s="1"/>
  <c r="AE357" i="1" s="1"/>
  <c r="AL403" i="1"/>
  <c r="AK404" i="1" s="1"/>
  <c r="T360" i="1"/>
  <c r="U361" i="1" s="1"/>
  <c r="V361" i="1" l="1"/>
  <c r="W361" i="1"/>
  <c r="S361" i="1"/>
  <c r="T361" i="1" s="1"/>
  <c r="U362" i="1" s="1"/>
  <c r="Z393" i="1"/>
  <c r="Y394" i="1" s="1"/>
  <c r="AG357" i="1"/>
  <c r="AH357" i="1" s="1"/>
  <c r="AL404" i="1"/>
  <c r="AK405" i="1" s="1"/>
  <c r="AM404" i="1"/>
  <c r="AN404" i="1" s="1"/>
  <c r="AF357" i="1"/>
  <c r="AE358" i="1" s="1"/>
  <c r="V362" i="1" l="1"/>
  <c r="W362" i="1"/>
  <c r="AA394" i="1"/>
  <c r="AG358" i="1"/>
  <c r="AH358" i="1" s="1"/>
  <c r="Z394" i="1"/>
  <c r="AA395" i="1" s="1"/>
  <c r="AL405" i="1"/>
  <c r="AK406" i="1" s="1"/>
  <c r="AM405" i="1"/>
  <c r="AN405" i="1" s="1"/>
  <c r="S362" i="1"/>
  <c r="AF358" i="1"/>
  <c r="AE359" i="1" s="1"/>
  <c r="AB394" i="1" l="1"/>
  <c r="AC394" i="1"/>
  <c r="AB395" i="1"/>
  <c r="AC395" i="1"/>
  <c r="Y395" i="1"/>
  <c r="Z395" i="1" s="1"/>
  <c r="Y396" i="1" s="1"/>
  <c r="AL406" i="1"/>
  <c r="AK407" i="1" s="1"/>
  <c r="AM406" i="1"/>
  <c r="AN406" i="1" s="1"/>
  <c r="T362" i="1"/>
  <c r="U363" i="1" s="1"/>
  <c r="AF359" i="1"/>
  <c r="AE360" i="1" s="1"/>
  <c r="AG359" i="1"/>
  <c r="AH359" i="1" s="1"/>
  <c r="V363" i="1" l="1"/>
  <c r="W363" i="1"/>
  <c r="AA396" i="1"/>
  <c r="Z396" i="1"/>
  <c r="Y397" i="1" s="1"/>
  <c r="AL407" i="1"/>
  <c r="AK408" i="1" s="1"/>
  <c r="AM407" i="1"/>
  <c r="AN407" i="1" s="1"/>
  <c r="S363" i="1"/>
  <c r="AF360" i="1"/>
  <c r="AE361" i="1" s="1"/>
  <c r="AG360" i="1"/>
  <c r="AH360" i="1" s="1"/>
  <c r="AB396" i="1" l="1"/>
  <c r="AC396" i="1"/>
  <c r="Z397" i="1"/>
  <c r="AA398" i="1" s="1"/>
  <c r="AA397" i="1"/>
  <c r="AL408" i="1"/>
  <c r="AK409" i="1" s="1"/>
  <c r="AM408" i="1"/>
  <c r="AN408" i="1" s="1"/>
  <c r="T363" i="1"/>
  <c r="U364" i="1" s="1"/>
  <c r="AF361" i="1"/>
  <c r="AE362" i="1" s="1"/>
  <c r="AG361" i="1"/>
  <c r="AH361" i="1" s="1"/>
  <c r="AB398" i="1" l="1"/>
  <c r="AC398" i="1"/>
  <c r="AB397" i="1"/>
  <c r="AC397" i="1"/>
  <c r="V364" i="1"/>
  <c r="W364" i="1"/>
  <c r="Y398" i="1"/>
  <c r="Z398" i="1"/>
  <c r="Y399" i="1" s="1"/>
  <c r="AG362" i="1"/>
  <c r="AH362" i="1" s="1"/>
  <c r="AL409" i="1"/>
  <c r="AK410" i="1" s="1"/>
  <c r="AM409" i="1"/>
  <c r="AN409" i="1" s="1"/>
  <c r="S364" i="1"/>
  <c r="AF362" i="1"/>
  <c r="AE363" i="1" s="1"/>
  <c r="AA399" i="1" l="1"/>
  <c r="AG363" i="1"/>
  <c r="AH363" i="1" s="1"/>
  <c r="Z399" i="1"/>
  <c r="AA400" i="1" s="1"/>
  <c r="AL410" i="1"/>
  <c r="AK411" i="1" s="1"/>
  <c r="AM410" i="1"/>
  <c r="AN410" i="1" s="1"/>
  <c r="T364" i="1"/>
  <c r="S365" i="1" s="1"/>
  <c r="AF363" i="1"/>
  <c r="AE364" i="1" s="1"/>
  <c r="AB400" i="1" l="1"/>
  <c r="AC400" i="1"/>
  <c r="AB399" i="1"/>
  <c r="AC399" i="1"/>
  <c r="Y400" i="1"/>
  <c r="Z400" i="1" s="1"/>
  <c r="AA401" i="1" s="1"/>
  <c r="U365" i="1"/>
  <c r="AM411" i="1"/>
  <c r="AN411" i="1" s="1"/>
  <c r="AG364" i="1"/>
  <c r="AH364" i="1" s="1"/>
  <c r="AL411" i="1"/>
  <c r="AM412" i="1" s="1"/>
  <c r="AN412" i="1" s="1"/>
  <c r="T365" i="1"/>
  <c r="U366" i="1" s="1"/>
  <c r="AF364" i="1"/>
  <c r="AE365" i="1" s="1"/>
  <c r="AB401" i="1" l="1"/>
  <c r="AC401" i="1"/>
  <c r="V366" i="1"/>
  <c r="W366" i="1"/>
  <c r="V365" i="1"/>
  <c r="W365" i="1"/>
  <c r="Y401" i="1"/>
  <c r="Z401" i="1" s="1"/>
  <c r="AA402" i="1" s="1"/>
  <c r="AK412" i="1"/>
  <c r="S366" i="1"/>
  <c r="AF365" i="1"/>
  <c r="AE366" i="1" s="1"/>
  <c r="AG365" i="1"/>
  <c r="AH365" i="1" s="1"/>
  <c r="AB402" i="1" l="1"/>
  <c r="AC402" i="1"/>
  <c r="Y402" i="1"/>
  <c r="AG366" i="1"/>
  <c r="AH366" i="1" s="1"/>
  <c r="AL412" i="1"/>
  <c r="AM413" i="1" s="1"/>
  <c r="AN413" i="1" s="1"/>
  <c r="T366" i="1"/>
  <c r="U367" i="1" s="1"/>
  <c r="AF366" i="1"/>
  <c r="AE367" i="1" s="1"/>
  <c r="V367" i="1" l="1"/>
  <c r="W367" i="1"/>
  <c r="Z402" i="1"/>
  <c r="Y403" i="1" s="1"/>
  <c r="AA403" i="1"/>
  <c r="AK413" i="1"/>
  <c r="S367" i="1"/>
  <c r="AF367" i="1"/>
  <c r="AE368" i="1" s="1"/>
  <c r="AG367" i="1"/>
  <c r="AH367" i="1" s="1"/>
  <c r="AB403" i="1" l="1"/>
  <c r="AC403" i="1"/>
  <c r="Z403" i="1"/>
  <c r="AA404" i="1" s="1"/>
  <c r="AL413" i="1"/>
  <c r="AK414" i="1" s="1"/>
  <c r="AG368" i="1"/>
  <c r="AH368" i="1" s="1"/>
  <c r="T367" i="1"/>
  <c r="U368" i="1" s="1"/>
  <c r="AF368" i="1"/>
  <c r="AE369" i="1" s="1"/>
  <c r="AB404" i="1" l="1"/>
  <c r="AC404" i="1"/>
  <c r="V368" i="1"/>
  <c r="W368" i="1"/>
  <c r="Y404" i="1"/>
  <c r="Z404" i="1" s="1"/>
  <c r="Y405" i="1" s="1"/>
  <c r="AL414" i="1"/>
  <c r="AM415" i="1" s="1"/>
  <c r="AN415" i="1" s="1"/>
  <c r="AM414" i="1"/>
  <c r="AN414" i="1" s="1"/>
  <c r="AG369" i="1"/>
  <c r="AH369" i="1" s="1"/>
  <c r="S368" i="1"/>
  <c r="AF369" i="1"/>
  <c r="AE370" i="1" s="1"/>
  <c r="AA405" i="1" l="1"/>
  <c r="AG370" i="1"/>
  <c r="AH370" i="1" s="1"/>
  <c r="Z405" i="1"/>
  <c r="AA406" i="1" s="1"/>
  <c r="AK415" i="1"/>
  <c r="T368" i="1"/>
  <c r="U369" i="1" s="1"/>
  <c r="AF370" i="1"/>
  <c r="AE371" i="1" s="1"/>
  <c r="AB406" i="1" l="1"/>
  <c r="AC406" i="1"/>
  <c r="AB405" i="1"/>
  <c r="AC405" i="1"/>
  <c r="V369" i="1"/>
  <c r="W369" i="1"/>
  <c r="Y406" i="1"/>
  <c r="S369" i="1"/>
  <c r="T369" i="1" s="1"/>
  <c r="S370" i="1" s="1"/>
  <c r="AG371" i="1"/>
  <c r="AH371" i="1" s="1"/>
  <c r="AL415" i="1"/>
  <c r="AK416" i="1" s="1"/>
  <c r="AF371" i="1"/>
  <c r="AE372" i="1" s="1"/>
  <c r="AG372" i="1" l="1"/>
  <c r="AH372" i="1" s="1"/>
  <c r="Z406" i="1"/>
  <c r="AA407" i="1" s="1"/>
  <c r="U370" i="1"/>
  <c r="AL416" i="1"/>
  <c r="AK417" i="1" s="1"/>
  <c r="AM416" i="1"/>
  <c r="AN416" i="1" s="1"/>
  <c r="T370" i="1"/>
  <c r="S371" i="1" s="1"/>
  <c r="AF372" i="1"/>
  <c r="AE373" i="1" s="1"/>
  <c r="AB407" i="1" l="1"/>
  <c r="AC407" i="1"/>
  <c r="V370" i="1"/>
  <c r="W370" i="1"/>
  <c r="Y407" i="1"/>
  <c r="Z407" i="1" s="1"/>
  <c r="Y408" i="1" s="1"/>
  <c r="U371" i="1"/>
  <c r="AM417" i="1"/>
  <c r="AN417" i="1" s="1"/>
  <c r="AG373" i="1"/>
  <c r="AH373" i="1" s="1"/>
  <c r="AL417" i="1"/>
  <c r="AK418" i="1" s="1"/>
  <c r="T371" i="1"/>
  <c r="U372" i="1" s="1"/>
  <c r="AF373" i="1"/>
  <c r="AE374" i="1" s="1"/>
  <c r="V371" i="1" l="1"/>
  <c r="W371" i="1"/>
  <c r="V372" i="1"/>
  <c r="W372" i="1"/>
  <c r="AG374" i="1"/>
  <c r="AH374" i="1" s="1"/>
  <c r="AA408" i="1"/>
  <c r="Z408" i="1"/>
  <c r="Y409" i="1" s="1"/>
  <c r="S372" i="1"/>
  <c r="AL418" i="1"/>
  <c r="AK419" i="1" s="1"/>
  <c r="AM418" i="1"/>
  <c r="AN418" i="1" s="1"/>
  <c r="AF374" i="1"/>
  <c r="AE375" i="1" s="1"/>
  <c r="AB408" i="1" l="1"/>
  <c r="AC408" i="1"/>
  <c r="AA409" i="1"/>
  <c r="T372" i="1"/>
  <c r="U373" i="1" s="1"/>
  <c r="Z409" i="1"/>
  <c r="AA410" i="1" s="1"/>
  <c r="AG375" i="1"/>
  <c r="AH375" i="1" s="1"/>
  <c r="AL419" i="1"/>
  <c r="AK420" i="1" s="1"/>
  <c r="AM419" i="1"/>
  <c r="AN419" i="1" s="1"/>
  <c r="AF375" i="1"/>
  <c r="AE376" i="1" s="1"/>
  <c r="AB409" i="1" l="1"/>
  <c r="AC409" i="1"/>
  <c r="AB410" i="1"/>
  <c r="AC410" i="1"/>
  <c r="V373" i="1"/>
  <c r="W373" i="1"/>
  <c r="Y410" i="1"/>
  <c r="S373" i="1"/>
  <c r="T373" i="1" s="1"/>
  <c r="S374" i="1" s="1"/>
  <c r="T374" i="1" s="1"/>
  <c r="S375" i="1" s="1"/>
  <c r="AL420" i="1"/>
  <c r="AK421" i="1" s="1"/>
  <c r="AM420" i="1"/>
  <c r="AN420" i="1" s="1"/>
  <c r="AF376" i="1"/>
  <c r="AE377" i="1" s="1"/>
  <c r="AG376" i="1"/>
  <c r="AH376" i="1" s="1"/>
  <c r="U374" i="1" l="1"/>
  <c r="Z410" i="1"/>
  <c r="Y411" i="1" s="1"/>
  <c r="AL421" i="1"/>
  <c r="AK422" i="1" s="1"/>
  <c r="U375" i="1"/>
  <c r="AM421" i="1"/>
  <c r="AN421" i="1" s="1"/>
  <c r="T375" i="1"/>
  <c r="S376" i="1" s="1"/>
  <c r="AF377" i="1"/>
  <c r="AE378" i="1" s="1"/>
  <c r="AG377" i="1"/>
  <c r="AH377" i="1" s="1"/>
  <c r="V375" i="1" l="1"/>
  <c r="W375" i="1"/>
  <c r="V374" i="1"/>
  <c r="W374" i="1"/>
  <c r="AA411" i="1"/>
  <c r="Z411" i="1"/>
  <c r="AA412" i="1" s="1"/>
  <c r="AG378" i="1"/>
  <c r="AH378" i="1" s="1"/>
  <c r="U376" i="1"/>
  <c r="AL422" i="1"/>
  <c r="AK423" i="1" s="1"/>
  <c r="AM422" i="1"/>
  <c r="AN422" i="1" s="1"/>
  <c r="AM517" i="1" s="1"/>
  <c r="AM518" i="1" s="1"/>
  <c r="T376" i="1"/>
  <c r="U377" i="1" s="1"/>
  <c r="AF378" i="1"/>
  <c r="AE379" i="1" s="1"/>
  <c r="AB412" i="1" l="1"/>
  <c r="AC412" i="1"/>
  <c r="AB411" i="1"/>
  <c r="AC411" i="1"/>
  <c r="V376" i="1"/>
  <c r="W376" i="1"/>
  <c r="V377" i="1"/>
  <c r="W377" i="1"/>
  <c r="Y412" i="1"/>
  <c r="Z412" i="1" s="1"/>
  <c r="Y413" i="1" s="1"/>
  <c r="AL423" i="1"/>
  <c r="AK424" i="1" s="1"/>
  <c r="AN423" i="1"/>
  <c r="S377" i="1"/>
  <c r="AF379" i="1"/>
  <c r="AE380" i="1" s="1"/>
  <c r="AG379" i="1"/>
  <c r="AH379" i="1" s="1"/>
  <c r="AA413" i="1" l="1"/>
  <c r="Z413" i="1"/>
  <c r="Y414" i="1" s="1"/>
  <c r="AL424" i="1"/>
  <c r="AK425" i="1" s="1"/>
  <c r="AG380" i="1"/>
  <c r="AH380" i="1" s="1"/>
  <c r="AN424" i="1"/>
  <c r="T377" i="1"/>
  <c r="U378" i="1" s="1"/>
  <c r="AF380" i="1"/>
  <c r="AE381" i="1" s="1"/>
  <c r="AB413" i="1" l="1"/>
  <c r="AC413" i="1"/>
  <c r="V378" i="1"/>
  <c r="W378" i="1"/>
  <c r="AA414" i="1"/>
  <c r="Z414" i="1"/>
  <c r="AA415" i="1" s="1"/>
  <c r="AL425" i="1"/>
  <c r="AK426" i="1" s="1"/>
  <c r="AN425" i="1"/>
  <c r="S378" i="1"/>
  <c r="AF381" i="1"/>
  <c r="AE382" i="1" s="1"/>
  <c r="AG381" i="1"/>
  <c r="AH381" i="1" s="1"/>
  <c r="AB415" i="1" l="1"/>
  <c r="AC415" i="1"/>
  <c r="AB414" i="1"/>
  <c r="AC414" i="1"/>
  <c r="Y415" i="1"/>
  <c r="Z415" i="1" s="1"/>
  <c r="AG382" i="1"/>
  <c r="AH382" i="1" s="1"/>
  <c r="AL426" i="1"/>
  <c r="AK427" i="1" s="1"/>
  <c r="AN426" i="1"/>
  <c r="T378" i="1"/>
  <c r="U379" i="1" s="1"/>
  <c r="AF382" i="1"/>
  <c r="AE383" i="1" s="1"/>
  <c r="V379" i="1" l="1"/>
  <c r="W379" i="1"/>
  <c r="Y416" i="1"/>
  <c r="Z416" i="1" s="1"/>
  <c r="AA416" i="1"/>
  <c r="AL427" i="1"/>
  <c r="AK428" i="1" s="1"/>
  <c r="AG383" i="1"/>
  <c r="AH383" i="1" s="1"/>
  <c r="AN427" i="1"/>
  <c r="S379" i="1"/>
  <c r="AF383" i="1"/>
  <c r="AE384" i="1" s="1"/>
  <c r="AB416" i="1" l="1"/>
  <c r="AC416" i="1"/>
  <c r="AA417" i="1"/>
  <c r="Y417" i="1"/>
  <c r="Z417" i="1" s="1"/>
  <c r="Y418" i="1" s="1"/>
  <c r="AG384" i="1"/>
  <c r="AH384" i="1" s="1"/>
  <c r="AL428" i="1"/>
  <c r="AK429" i="1" s="1"/>
  <c r="AN428" i="1"/>
  <c r="T379" i="1"/>
  <c r="U380" i="1" s="1"/>
  <c r="AF384" i="1"/>
  <c r="AE385" i="1" s="1"/>
  <c r="AB417" i="1" l="1"/>
  <c r="AC417" i="1"/>
  <c r="V380" i="1"/>
  <c r="W380" i="1"/>
  <c r="AA418" i="1"/>
  <c r="Z418" i="1"/>
  <c r="Y419" i="1" s="1"/>
  <c r="AG385" i="1"/>
  <c r="AH385" i="1" s="1"/>
  <c r="AL429" i="1"/>
  <c r="AK430" i="1" s="1"/>
  <c r="AN429" i="1"/>
  <c r="S380" i="1"/>
  <c r="AF385" i="1"/>
  <c r="AE386" i="1" s="1"/>
  <c r="AB418" i="1" l="1"/>
  <c r="AC418" i="1"/>
  <c r="Z419" i="1"/>
  <c r="AA420" i="1" s="1"/>
  <c r="AA419" i="1"/>
  <c r="AL430" i="1"/>
  <c r="AK431" i="1" s="1"/>
  <c r="AN430" i="1"/>
  <c r="AG386" i="1"/>
  <c r="AH386" i="1" s="1"/>
  <c r="T380" i="1"/>
  <c r="S381" i="1" s="1"/>
  <c r="AF386" i="1"/>
  <c r="AE387" i="1" s="1"/>
  <c r="AB419" i="1" l="1"/>
  <c r="AC419" i="1"/>
  <c r="AB420" i="1"/>
  <c r="AC420" i="1"/>
  <c r="AG387" i="1"/>
  <c r="AH387" i="1" s="1"/>
  <c r="Y420" i="1"/>
  <c r="U381" i="1"/>
  <c r="AL431" i="1"/>
  <c r="AK432" i="1" s="1"/>
  <c r="AN431" i="1"/>
  <c r="T381" i="1"/>
  <c r="U382" i="1" s="1"/>
  <c r="AF387" i="1"/>
  <c r="AE388" i="1" s="1"/>
  <c r="V381" i="1" l="1"/>
  <c r="W381" i="1"/>
  <c r="V382" i="1"/>
  <c r="W382" i="1"/>
  <c r="Z420" i="1"/>
  <c r="Y421" i="1" s="1"/>
  <c r="AN432" i="1"/>
  <c r="AL432" i="1"/>
  <c r="AK433" i="1" s="1"/>
  <c r="S382" i="1"/>
  <c r="AF388" i="1"/>
  <c r="AE389" i="1" s="1"/>
  <c r="AG388" i="1"/>
  <c r="AH388" i="1" s="1"/>
  <c r="AA421" i="1" l="1"/>
  <c r="Z421" i="1"/>
  <c r="Y422" i="1" s="1"/>
  <c r="AN433" i="1"/>
  <c r="AL433" i="1"/>
  <c r="AK434" i="1" s="1"/>
  <c r="AG389" i="1"/>
  <c r="AH389" i="1" s="1"/>
  <c r="T382" i="1"/>
  <c r="U383" i="1" s="1"/>
  <c r="AF389" i="1"/>
  <c r="AE390" i="1" s="1"/>
  <c r="AB421" i="1" l="1"/>
  <c r="AC421" i="1"/>
  <c r="V383" i="1"/>
  <c r="W383" i="1"/>
  <c r="AA422" i="1"/>
  <c r="Z422" i="1"/>
  <c r="Y423" i="1" s="1"/>
  <c r="AL434" i="1"/>
  <c r="AK435" i="1" s="1"/>
  <c r="AN434" i="1"/>
  <c r="S383" i="1"/>
  <c r="AF390" i="1"/>
  <c r="AE391" i="1" s="1"/>
  <c r="AG390" i="1"/>
  <c r="AH390" i="1" s="1"/>
  <c r="AB422" i="1" l="1"/>
  <c r="AA517" i="1" s="1"/>
  <c r="AA518" i="1" s="1"/>
  <c r="AC422" i="1"/>
  <c r="AA520" i="1" s="1"/>
  <c r="AA423" i="1"/>
  <c r="Z423" i="1"/>
  <c r="AA424" i="1" s="1"/>
  <c r="AG391" i="1"/>
  <c r="AH391" i="1" s="1"/>
  <c r="AL435" i="1"/>
  <c r="AK436" i="1" s="1"/>
  <c r="AN435" i="1"/>
  <c r="T383" i="1"/>
  <c r="U384" i="1" s="1"/>
  <c r="AF391" i="1"/>
  <c r="AE392" i="1" s="1"/>
  <c r="AB424" i="1" l="1"/>
  <c r="AC424" i="1"/>
  <c r="AB423" i="1"/>
  <c r="AC423" i="1"/>
  <c r="V384" i="1"/>
  <c r="W384" i="1"/>
  <c r="Y424" i="1"/>
  <c r="S384" i="1"/>
  <c r="T384" i="1" s="1"/>
  <c r="S385" i="1" s="1"/>
  <c r="AL436" i="1"/>
  <c r="AK437" i="1" s="1"/>
  <c r="AN436" i="1"/>
  <c r="AF392" i="1"/>
  <c r="AE393" i="1" s="1"/>
  <c r="AG392" i="1"/>
  <c r="AH392" i="1" s="1"/>
  <c r="Z424" i="1" l="1"/>
  <c r="Y425" i="1" s="1"/>
  <c r="AL437" i="1"/>
  <c r="AK438" i="1" s="1"/>
  <c r="AN437" i="1"/>
  <c r="U385" i="1"/>
  <c r="T385" i="1"/>
  <c r="U386" i="1" s="1"/>
  <c r="AF393" i="1"/>
  <c r="AE394" i="1" s="1"/>
  <c r="AG393" i="1"/>
  <c r="AH393" i="1" s="1"/>
  <c r="V385" i="1" l="1"/>
  <c r="W385" i="1"/>
  <c r="V386" i="1"/>
  <c r="W386" i="1"/>
  <c r="AA425" i="1"/>
  <c r="Z425" i="1"/>
  <c r="Y426" i="1" s="1"/>
  <c r="AL438" i="1"/>
  <c r="AK439" i="1" s="1"/>
  <c r="AN438" i="1"/>
  <c r="S386" i="1"/>
  <c r="AF394" i="1"/>
  <c r="AE395" i="1" s="1"/>
  <c r="AG394" i="1"/>
  <c r="AH394" i="1" s="1"/>
  <c r="AB425" i="1" l="1"/>
  <c r="AC425" i="1"/>
  <c r="AA426" i="1"/>
  <c r="Z426" i="1"/>
  <c r="AA427" i="1" s="1"/>
  <c r="AL439" i="1"/>
  <c r="AK440" i="1" s="1"/>
  <c r="AN439" i="1"/>
  <c r="T386" i="1"/>
  <c r="U387" i="1" s="1"/>
  <c r="AF395" i="1"/>
  <c r="AE396" i="1" s="1"/>
  <c r="AG395" i="1"/>
  <c r="AH395" i="1" s="1"/>
  <c r="AB426" i="1" l="1"/>
  <c r="AC426" i="1"/>
  <c r="AB427" i="1"/>
  <c r="AC427" i="1"/>
  <c r="V387" i="1"/>
  <c r="W387" i="1"/>
  <c r="Y427" i="1"/>
  <c r="Z427" i="1" s="1"/>
  <c r="Y428" i="1" s="1"/>
  <c r="AN440" i="1"/>
  <c r="AG396" i="1"/>
  <c r="AH396" i="1" s="1"/>
  <c r="AL440" i="1"/>
  <c r="AK441" i="1" s="1"/>
  <c r="S387" i="1"/>
  <c r="AF396" i="1"/>
  <c r="AE397" i="1" s="1"/>
  <c r="AA428" i="1" l="1"/>
  <c r="Z428" i="1"/>
  <c r="Y429" i="1" s="1"/>
  <c r="AG397" i="1"/>
  <c r="AH397" i="1" s="1"/>
  <c r="AL441" i="1"/>
  <c r="AK442" i="1" s="1"/>
  <c r="AN441" i="1"/>
  <c r="T387" i="1"/>
  <c r="U388" i="1" s="1"/>
  <c r="AF397" i="1"/>
  <c r="AE398" i="1" s="1"/>
  <c r="AB428" i="1" l="1"/>
  <c r="AC428" i="1"/>
  <c r="V388" i="1"/>
  <c r="W388" i="1"/>
  <c r="AA429" i="1"/>
  <c r="Z429" i="1"/>
  <c r="AA430" i="1" s="1"/>
  <c r="AL442" i="1"/>
  <c r="AK443" i="1" s="1"/>
  <c r="AN442" i="1"/>
  <c r="S388" i="1"/>
  <c r="AF398" i="1"/>
  <c r="AE399" i="1" s="1"/>
  <c r="AG398" i="1"/>
  <c r="AH398" i="1" s="1"/>
  <c r="AB430" i="1" l="1"/>
  <c r="AC430" i="1"/>
  <c r="AB429" i="1"/>
  <c r="AC429" i="1"/>
  <c r="Y430" i="1"/>
  <c r="Z430" i="1" s="1"/>
  <c r="Y431" i="1" s="1"/>
  <c r="AG399" i="1"/>
  <c r="AH399" i="1" s="1"/>
  <c r="AL443" i="1"/>
  <c r="AK444" i="1" s="1"/>
  <c r="AN443" i="1"/>
  <c r="T388" i="1"/>
  <c r="U389" i="1" s="1"/>
  <c r="AF399" i="1"/>
  <c r="AE400" i="1" s="1"/>
  <c r="V389" i="1" l="1"/>
  <c r="W389" i="1"/>
  <c r="AA431" i="1"/>
  <c r="Z431" i="1"/>
  <c r="AA432" i="1" s="1"/>
  <c r="AL444" i="1"/>
  <c r="AK445" i="1" s="1"/>
  <c r="AG400" i="1"/>
  <c r="AH400" i="1" s="1"/>
  <c r="S389" i="1"/>
  <c r="T389" i="1" s="1"/>
  <c r="AN444" i="1"/>
  <c r="AF400" i="1"/>
  <c r="AE401" i="1" s="1"/>
  <c r="AB432" i="1" l="1"/>
  <c r="AC432" i="1"/>
  <c r="AB431" i="1"/>
  <c r="AC431" i="1"/>
  <c r="Y432" i="1"/>
  <c r="Z432" i="1" s="1"/>
  <c r="Y433" i="1" s="1"/>
  <c r="AG401" i="1"/>
  <c r="AH401" i="1" s="1"/>
  <c r="U390" i="1"/>
  <c r="S390" i="1"/>
  <c r="T390" i="1" s="1"/>
  <c r="U391" i="1" s="1"/>
  <c r="AL445" i="1"/>
  <c r="AK446" i="1" s="1"/>
  <c r="AN445" i="1"/>
  <c r="AF401" i="1"/>
  <c r="AE402" i="1" s="1"/>
  <c r="V391" i="1" l="1"/>
  <c r="W391" i="1"/>
  <c r="V390" i="1"/>
  <c r="W390" i="1"/>
  <c r="AG402" i="1"/>
  <c r="AH402" i="1" s="1"/>
  <c r="AA433" i="1"/>
  <c r="Z433" i="1"/>
  <c r="AA434" i="1" s="1"/>
  <c r="AN446" i="1"/>
  <c r="AL446" i="1"/>
  <c r="AK447" i="1" s="1"/>
  <c r="S391" i="1"/>
  <c r="AF402" i="1"/>
  <c r="AE403" i="1" s="1"/>
  <c r="AB434" i="1" l="1"/>
  <c r="AC434" i="1"/>
  <c r="AB433" i="1"/>
  <c r="AC433" i="1"/>
  <c r="Y434" i="1"/>
  <c r="Z434" i="1" s="1"/>
  <c r="Y435" i="1" s="1"/>
  <c r="AG403" i="1"/>
  <c r="AH403" i="1" s="1"/>
  <c r="AL447" i="1"/>
  <c r="AK448" i="1" s="1"/>
  <c r="AN447" i="1"/>
  <c r="T391" i="1"/>
  <c r="U392" i="1" s="1"/>
  <c r="AF403" i="1"/>
  <c r="AE404" i="1" s="1"/>
  <c r="V392" i="1" l="1"/>
  <c r="W392" i="1"/>
  <c r="AA435" i="1"/>
  <c r="Z435" i="1"/>
  <c r="AA436" i="1" s="1"/>
  <c r="AG404" i="1"/>
  <c r="AH404" i="1" s="1"/>
  <c r="AL448" i="1"/>
  <c r="AK449" i="1" s="1"/>
  <c r="AN448" i="1"/>
  <c r="S392" i="1"/>
  <c r="AF404" i="1"/>
  <c r="AE405" i="1" s="1"/>
  <c r="AB436" i="1" l="1"/>
  <c r="AC436" i="1"/>
  <c r="AB435" i="1"/>
  <c r="AC435" i="1"/>
  <c r="Y436" i="1"/>
  <c r="AG405" i="1"/>
  <c r="AH405" i="1" s="1"/>
  <c r="AL449" i="1"/>
  <c r="AK450" i="1" s="1"/>
  <c r="AN449" i="1"/>
  <c r="T392" i="1"/>
  <c r="U393" i="1" s="1"/>
  <c r="AF405" i="1"/>
  <c r="AE406" i="1" s="1"/>
  <c r="V393" i="1" l="1"/>
  <c r="W393" i="1"/>
  <c r="AN450" i="1"/>
  <c r="Z436" i="1"/>
  <c r="Y437" i="1" s="1"/>
  <c r="AG406" i="1"/>
  <c r="AH406" i="1" s="1"/>
  <c r="AL450" i="1"/>
  <c r="AK451" i="1" s="1"/>
  <c r="S393" i="1"/>
  <c r="AF406" i="1"/>
  <c r="AE407" i="1" s="1"/>
  <c r="AA437" i="1" l="1"/>
  <c r="Z437" i="1"/>
  <c r="Y438" i="1" s="1"/>
  <c r="AN451" i="1"/>
  <c r="AL451" i="1"/>
  <c r="AK452" i="1" s="1"/>
  <c r="T393" i="1"/>
  <c r="S394" i="1" s="1"/>
  <c r="AF407" i="1"/>
  <c r="AE408" i="1" s="1"/>
  <c r="AG407" i="1"/>
  <c r="AH407" i="1" s="1"/>
  <c r="AB437" i="1" l="1"/>
  <c r="AC437" i="1"/>
  <c r="AA438" i="1"/>
  <c r="Z438" i="1"/>
  <c r="AA439" i="1" s="1"/>
  <c r="AG408" i="1"/>
  <c r="AH408" i="1" s="1"/>
  <c r="U394" i="1"/>
  <c r="AN452" i="1"/>
  <c r="AL452" i="1"/>
  <c r="AK453" i="1" s="1"/>
  <c r="T394" i="1"/>
  <c r="S395" i="1" s="1"/>
  <c r="AF408" i="1"/>
  <c r="AE409" i="1" s="1"/>
  <c r="AB439" i="1" l="1"/>
  <c r="AC439" i="1"/>
  <c r="AB438" i="1"/>
  <c r="AC438" i="1"/>
  <c r="V394" i="1"/>
  <c r="W394" i="1"/>
  <c r="AN453" i="1"/>
  <c r="Y439" i="1"/>
  <c r="U395" i="1"/>
  <c r="AG409" i="1"/>
  <c r="AH409" i="1" s="1"/>
  <c r="AL453" i="1"/>
  <c r="AK454" i="1" s="1"/>
  <c r="T395" i="1"/>
  <c r="U396" i="1" s="1"/>
  <c r="AF409" i="1"/>
  <c r="AE410" i="1" s="1"/>
  <c r="V396" i="1" l="1"/>
  <c r="W396" i="1"/>
  <c r="V395" i="1"/>
  <c r="W395" i="1"/>
  <c r="AG410" i="1"/>
  <c r="AH410" i="1" s="1"/>
  <c r="Z439" i="1"/>
  <c r="Y440" i="1" s="1"/>
  <c r="AN454" i="1"/>
  <c r="AL454" i="1"/>
  <c r="AK455" i="1" s="1"/>
  <c r="S396" i="1"/>
  <c r="T396" i="1" s="1"/>
  <c r="U397" i="1" s="1"/>
  <c r="AF410" i="1"/>
  <c r="AE411" i="1" s="1"/>
  <c r="V397" i="1" l="1"/>
  <c r="W397" i="1"/>
  <c r="AA440" i="1"/>
  <c r="Z440" i="1"/>
  <c r="AA441" i="1" s="1"/>
  <c r="AG411" i="1"/>
  <c r="AH411" i="1" s="1"/>
  <c r="AL455" i="1"/>
  <c r="AK456" i="1" s="1"/>
  <c r="AN455" i="1"/>
  <c r="S397" i="1"/>
  <c r="AF411" i="1"/>
  <c r="AE412" i="1" s="1"/>
  <c r="AB441" i="1" l="1"/>
  <c r="AC441" i="1"/>
  <c r="AB440" i="1"/>
  <c r="AC440" i="1"/>
  <c r="Y441" i="1"/>
  <c r="Z441" i="1" s="1"/>
  <c r="AN456" i="1"/>
  <c r="AG412" i="1"/>
  <c r="AH412" i="1" s="1"/>
  <c r="AL456" i="1"/>
  <c r="AK457" i="1" s="1"/>
  <c r="T397" i="1"/>
  <c r="U398" i="1" s="1"/>
  <c r="AF412" i="1"/>
  <c r="AE413" i="1" s="1"/>
  <c r="V398" i="1" l="1"/>
  <c r="W398" i="1"/>
  <c r="Y442" i="1"/>
  <c r="Z442" i="1" s="1"/>
  <c r="AA442" i="1"/>
  <c r="AG413" i="1"/>
  <c r="AH413" i="1" s="1"/>
  <c r="AL457" i="1"/>
  <c r="AK458" i="1" s="1"/>
  <c r="AN457" i="1"/>
  <c r="S398" i="1"/>
  <c r="AF413" i="1"/>
  <c r="AE414" i="1" s="1"/>
  <c r="AB442" i="1" l="1"/>
  <c r="AC442" i="1"/>
  <c r="Y443" i="1"/>
  <c r="Z443" i="1" s="1"/>
  <c r="AA443" i="1"/>
  <c r="AL458" i="1"/>
  <c r="AK459" i="1" s="1"/>
  <c r="AN458" i="1"/>
  <c r="T398" i="1"/>
  <c r="S399" i="1" s="1"/>
  <c r="AF414" i="1"/>
  <c r="AE415" i="1" s="1"/>
  <c r="AG414" i="1"/>
  <c r="AH414" i="1" s="1"/>
  <c r="AB443" i="1" l="1"/>
  <c r="AC443" i="1"/>
  <c r="AA444" i="1"/>
  <c r="Y444" i="1"/>
  <c r="Z444" i="1" s="1"/>
  <c r="Y445" i="1" s="1"/>
  <c r="U399" i="1"/>
  <c r="AL459" i="1"/>
  <c r="AK460" i="1" s="1"/>
  <c r="AG415" i="1"/>
  <c r="AH415" i="1" s="1"/>
  <c r="AN459" i="1"/>
  <c r="T399" i="1"/>
  <c r="U400" i="1" s="1"/>
  <c r="AF415" i="1"/>
  <c r="AE416" i="1" s="1"/>
  <c r="AB444" i="1" l="1"/>
  <c r="AC444" i="1"/>
  <c r="V400" i="1"/>
  <c r="W400" i="1"/>
  <c r="V399" i="1"/>
  <c r="W399" i="1"/>
  <c r="AA445" i="1"/>
  <c r="Z445" i="1"/>
  <c r="Y446" i="1" s="1"/>
  <c r="AL460" i="1"/>
  <c r="AK461" i="1" s="1"/>
  <c r="AN460" i="1"/>
  <c r="S400" i="1"/>
  <c r="AF416" i="1"/>
  <c r="AE417" i="1" s="1"/>
  <c r="AG416" i="1"/>
  <c r="AH416" i="1" s="1"/>
  <c r="AB445" i="1" l="1"/>
  <c r="AC445" i="1"/>
  <c r="AA446" i="1"/>
  <c r="Z446" i="1"/>
  <c r="AA447" i="1" s="1"/>
  <c r="AG417" i="1"/>
  <c r="AH417" i="1" s="1"/>
  <c r="AL461" i="1"/>
  <c r="AK462" i="1" s="1"/>
  <c r="AN461" i="1"/>
  <c r="T400" i="1"/>
  <c r="U401" i="1" s="1"/>
  <c r="AF417" i="1"/>
  <c r="AE418" i="1" s="1"/>
  <c r="AB447" i="1" l="1"/>
  <c r="AC447" i="1"/>
  <c r="AB446" i="1"/>
  <c r="AC446" i="1"/>
  <c r="V401" i="1"/>
  <c r="W401" i="1"/>
  <c r="Y447" i="1"/>
  <c r="Z447" i="1" s="1"/>
  <c r="AL462" i="1"/>
  <c r="AN463" i="1" s="1"/>
  <c r="AN462" i="1"/>
  <c r="AG418" i="1"/>
  <c r="AH418" i="1" s="1"/>
  <c r="S401" i="1"/>
  <c r="AF418" i="1"/>
  <c r="AE419" i="1" s="1"/>
  <c r="Y448" i="1" l="1"/>
  <c r="Z448" i="1" s="1"/>
  <c r="Y449" i="1" s="1"/>
  <c r="AA448" i="1"/>
  <c r="AK463" i="1"/>
  <c r="T401" i="1"/>
  <c r="U402" i="1" s="1"/>
  <c r="AF419" i="1"/>
  <c r="AE420" i="1" s="1"/>
  <c r="AG419" i="1"/>
  <c r="AH419" i="1" s="1"/>
  <c r="AB448" i="1" l="1"/>
  <c r="AC448" i="1"/>
  <c r="V402" i="1"/>
  <c r="W402" i="1"/>
  <c r="AA449" i="1"/>
  <c r="Z449" i="1"/>
  <c r="AA450" i="1" s="1"/>
  <c r="AG420" i="1"/>
  <c r="AH420" i="1" s="1"/>
  <c r="AL463" i="1"/>
  <c r="AK464" i="1" s="1"/>
  <c r="S402" i="1"/>
  <c r="AF420" i="1"/>
  <c r="AE421" i="1" s="1"/>
  <c r="AB450" i="1" l="1"/>
  <c r="AC450" i="1"/>
  <c r="AB449" i="1"/>
  <c r="AC449" i="1"/>
  <c r="Y450" i="1"/>
  <c r="AG421" i="1"/>
  <c r="AH421" i="1" s="1"/>
  <c r="AL464" i="1"/>
  <c r="AK465" i="1" s="1"/>
  <c r="AN464" i="1"/>
  <c r="T402" i="1"/>
  <c r="U403" i="1" s="1"/>
  <c r="AF421" i="1"/>
  <c r="AE422" i="1" s="1"/>
  <c r="V403" i="1" l="1"/>
  <c r="W403" i="1"/>
  <c r="Z450" i="1"/>
  <c r="Y451" i="1" s="1"/>
  <c r="AG422" i="1"/>
  <c r="AH422" i="1" s="1"/>
  <c r="AG517" i="1" s="1"/>
  <c r="AG518" i="1" s="1"/>
  <c r="AL465" i="1"/>
  <c r="AK466" i="1" s="1"/>
  <c r="AN465" i="1"/>
  <c r="S403" i="1"/>
  <c r="AF422" i="1"/>
  <c r="AE423" i="1" s="1"/>
  <c r="AA451" i="1" l="1"/>
  <c r="Z451" i="1"/>
  <c r="AA452" i="1" s="1"/>
  <c r="AL466" i="1"/>
  <c r="AK467" i="1" s="1"/>
  <c r="AN466" i="1"/>
  <c r="T403" i="1"/>
  <c r="U404" i="1" s="1"/>
  <c r="AF423" i="1"/>
  <c r="AE424" i="1" s="1"/>
  <c r="AH423" i="1"/>
  <c r="AB452" i="1" l="1"/>
  <c r="AC452" i="1"/>
  <c r="AB451" i="1"/>
  <c r="AC451" i="1"/>
  <c r="V404" i="1"/>
  <c r="W404" i="1"/>
  <c r="Y452" i="1"/>
  <c r="S404" i="1"/>
  <c r="AL467" i="1"/>
  <c r="AK468" i="1" s="1"/>
  <c r="AH424" i="1"/>
  <c r="AN467" i="1"/>
  <c r="T404" i="1"/>
  <c r="U405" i="1" s="1"/>
  <c r="AF424" i="1"/>
  <c r="AE425" i="1" s="1"/>
  <c r="V405" i="1" l="1"/>
  <c r="W405" i="1"/>
  <c r="Z452" i="1"/>
  <c r="Y453" i="1" s="1"/>
  <c r="AL468" i="1"/>
  <c r="AK469" i="1" s="1"/>
  <c r="AH425" i="1"/>
  <c r="AN468" i="1"/>
  <c r="S405" i="1"/>
  <c r="AF425" i="1"/>
  <c r="AE426" i="1" s="1"/>
  <c r="AA453" i="1" l="1"/>
  <c r="Z453" i="1"/>
  <c r="Y454" i="1" s="1"/>
  <c r="AH426" i="1"/>
  <c r="AL469" i="1"/>
  <c r="AK470" i="1" s="1"/>
  <c r="AN469" i="1"/>
  <c r="T405" i="1"/>
  <c r="U406" i="1" s="1"/>
  <c r="AF426" i="1"/>
  <c r="AE427" i="1" s="1"/>
  <c r="AB453" i="1" l="1"/>
  <c r="AC453" i="1"/>
  <c r="V406" i="1"/>
  <c r="W406" i="1"/>
  <c r="AA454" i="1"/>
  <c r="Z454" i="1"/>
  <c r="AA455" i="1" s="1"/>
  <c r="AH427" i="1"/>
  <c r="AL470" i="1"/>
  <c r="AK471" i="1" s="1"/>
  <c r="AN470" i="1"/>
  <c r="S406" i="1"/>
  <c r="AF427" i="1"/>
  <c r="AE428" i="1" s="1"/>
  <c r="AB454" i="1" l="1"/>
  <c r="AC454" i="1"/>
  <c r="AB455" i="1"/>
  <c r="AC455" i="1"/>
  <c r="Y455" i="1"/>
  <c r="AH428" i="1"/>
  <c r="AN471" i="1"/>
  <c r="AL471" i="1"/>
  <c r="AK472" i="1" s="1"/>
  <c r="T406" i="1"/>
  <c r="U407" i="1" s="1"/>
  <c r="AF428" i="1"/>
  <c r="AE429" i="1" s="1"/>
  <c r="V407" i="1" l="1"/>
  <c r="W407" i="1"/>
  <c r="Z455" i="1"/>
  <c r="Y456" i="1" s="1"/>
  <c r="S407" i="1"/>
  <c r="T407" i="1" s="1"/>
  <c r="S408" i="1" s="1"/>
  <c r="AN472" i="1"/>
  <c r="AL472" i="1"/>
  <c r="AK473" i="1" s="1"/>
  <c r="AH429" i="1"/>
  <c r="AF429" i="1"/>
  <c r="AE430" i="1" s="1"/>
  <c r="U408" i="1" l="1"/>
  <c r="AA456" i="1"/>
  <c r="Z456" i="1"/>
  <c r="AA457" i="1" s="1"/>
  <c r="AL473" i="1"/>
  <c r="AK474" i="1" s="1"/>
  <c r="AN473" i="1"/>
  <c r="T408" i="1"/>
  <c r="U409" i="1" s="1"/>
  <c r="AF430" i="1"/>
  <c r="AE431" i="1" s="1"/>
  <c r="AH430" i="1"/>
  <c r="AB456" i="1" l="1"/>
  <c r="AC456" i="1"/>
  <c r="AB457" i="1"/>
  <c r="AC457" i="1"/>
  <c r="V409" i="1"/>
  <c r="W409" i="1"/>
  <c r="V408" i="1"/>
  <c r="W408" i="1"/>
  <c r="Y457" i="1"/>
  <c r="AN474" i="1"/>
  <c r="S409" i="1"/>
  <c r="T409" i="1" s="1"/>
  <c r="S410" i="1" s="1"/>
  <c r="AL474" i="1"/>
  <c r="AK475" i="1" s="1"/>
  <c r="AF431" i="1"/>
  <c r="AE432" i="1" s="1"/>
  <c r="AH431" i="1"/>
  <c r="Z457" i="1" l="1"/>
  <c r="Y458" i="1" s="1"/>
  <c r="AA458" i="1"/>
  <c r="U410" i="1"/>
  <c r="AN475" i="1"/>
  <c r="AL475" i="1"/>
  <c r="AK476" i="1" s="1"/>
  <c r="T410" i="1"/>
  <c r="U411" i="1" s="1"/>
  <c r="AF432" i="1"/>
  <c r="AH433" i="1" s="1"/>
  <c r="AH432" i="1"/>
  <c r="AB458" i="1" l="1"/>
  <c r="AC458" i="1"/>
  <c r="V410" i="1"/>
  <c r="W410" i="1"/>
  <c r="V411" i="1"/>
  <c r="W411" i="1"/>
  <c r="Z458" i="1"/>
  <c r="Y459" i="1" s="1"/>
  <c r="S411" i="1"/>
  <c r="T411" i="1" s="1"/>
  <c r="S412" i="1" s="1"/>
  <c r="AL476" i="1"/>
  <c r="AK477" i="1" s="1"/>
  <c r="AN476" i="1"/>
  <c r="AE433" i="1"/>
  <c r="AA459" i="1" l="1"/>
  <c r="Z459" i="1"/>
  <c r="AA460" i="1" s="1"/>
  <c r="U412" i="1"/>
  <c r="AL477" i="1"/>
  <c r="AK478" i="1" s="1"/>
  <c r="AN477" i="1"/>
  <c r="T412" i="1"/>
  <c r="U413" i="1" s="1"/>
  <c r="AF433" i="1"/>
  <c r="AE434" i="1" s="1"/>
  <c r="AB460" i="1" l="1"/>
  <c r="AC460" i="1"/>
  <c r="AB459" i="1"/>
  <c r="AC459" i="1"/>
  <c r="V412" i="1"/>
  <c r="W412" i="1"/>
  <c r="V413" i="1"/>
  <c r="W413" i="1"/>
  <c r="Y460" i="1"/>
  <c r="Z460" i="1" s="1"/>
  <c r="Y461" i="1" s="1"/>
  <c r="Z461" i="1" s="1"/>
  <c r="AA462" i="1" s="1"/>
  <c r="AA461" i="1"/>
  <c r="AL478" i="1"/>
  <c r="AK479" i="1" s="1"/>
  <c r="S413" i="1"/>
  <c r="AN478" i="1"/>
  <c r="Y462" i="1"/>
  <c r="AF434" i="1"/>
  <c r="AE435" i="1" s="1"/>
  <c r="AH434" i="1"/>
  <c r="AB461" i="1" l="1"/>
  <c r="AC461" i="1"/>
  <c r="AB462" i="1"/>
  <c r="AC462" i="1"/>
  <c r="T413" i="1"/>
  <c r="S414" i="1" s="1"/>
  <c r="T414" i="1" s="1"/>
  <c r="S415" i="1" s="1"/>
  <c r="AH435" i="1"/>
  <c r="AL479" i="1"/>
  <c r="AK480" i="1" s="1"/>
  <c r="AN479" i="1"/>
  <c r="Z462" i="1"/>
  <c r="Y463" i="1" s="1"/>
  <c r="AF435" i="1"/>
  <c r="AE436" i="1" s="1"/>
  <c r="U414" i="1" l="1"/>
  <c r="AL480" i="1"/>
  <c r="AK481" i="1" s="1"/>
  <c r="AN480" i="1"/>
  <c r="T415" i="1"/>
  <c r="S416" i="1" s="1"/>
  <c r="U415" i="1"/>
  <c r="Z463" i="1"/>
  <c r="Y464" i="1" s="1"/>
  <c r="AA463" i="1"/>
  <c r="AF436" i="1"/>
  <c r="AE437" i="1" s="1"/>
  <c r="AH436" i="1"/>
  <c r="AB463" i="1" l="1"/>
  <c r="AC463" i="1"/>
  <c r="V415" i="1"/>
  <c r="W415" i="1"/>
  <c r="V414" i="1"/>
  <c r="W414" i="1"/>
  <c r="AH437" i="1"/>
  <c r="U416" i="1"/>
  <c r="AL481" i="1"/>
  <c r="AK482" i="1" s="1"/>
  <c r="AN481" i="1"/>
  <c r="T416" i="1"/>
  <c r="S417" i="1" s="1"/>
  <c r="Z464" i="1"/>
  <c r="AA465" i="1" s="1"/>
  <c r="AA464" i="1"/>
  <c r="AF437" i="1"/>
  <c r="AE438" i="1" s="1"/>
  <c r="AB465" i="1" l="1"/>
  <c r="AC465" i="1"/>
  <c r="AB464" i="1"/>
  <c r="AC464" i="1"/>
  <c r="V416" i="1"/>
  <c r="W416" i="1"/>
  <c r="U417" i="1"/>
  <c r="AL482" i="1"/>
  <c r="AK483" i="1" s="1"/>
  <c r="AN482" i="1"/>
  <c r="T417" i="1"/>
  <c r="U418" i="1" s="1"/>
  <c r="Y465" i="1"/>
  <c r="AF438" i="1"/>
  <c r="AE439" i="1" s="1"/>
  <c r="AH438" i="1"/>
  <c r="V417" i="1" l="1"/>
  <c r="W417" i="1"/>
  <c r="V418" i="1"/>
  <c r="W418" i="1"/>
  <c r="S418" i="1"/>
  <c r="AL483" i="1"/>
  <c r="AK484" i="1" s="1"/>
  <c r="AH439" i="1"/>
  <c r="AN483" i="1"/>
  <c r="T418" i="1"/>
  <c r="S419" i="1" s="1"/>
  <c r="Z465" i="1"/>
  <c r="Y466" i="1" s="1"/>
  <c r="AF439" i="1"/>
  <c r="AE440" i="1" s="1"/>
  <c r="AH440" i="1" l="1"/>
  <c r="AL484" i="1"/>
  <c r="AK485" i="1" s="1"/>
  <c r="AN484" i="1"/>
  <c r="T419" i="1"/>
  <c r="S420" i="1" s="1"/>
  <c r="U419" i="1"/>
  <c r="Z466" i="1"/>
  <c r="Y467" i="1" s="1"/>
  <c r="AA466" i="1"/>
  <c r="AF440" i="1"/>
  <c r="AE441" i="1" s="1"/>
  <c r="AB466" i="1" l="1"/>
  <c r="AC466" i="1"/>
  <c r="V419" i="1"/>
  <c r="W419" i="1"/>
  <c r="U420" i="1"/>
  <c r="AL485" i="1"/>
  <c r="AK486" i="1" s="1"/>
  <c r="AH441" i="1"/>
  <c r="AN485" i="1"/>
  <c r="T420" i="1"/>
  <c r="U421" i="1" s="1"/>
  <c r="Z467" i="1"/>
  <c r="AA468" i="1" s="1"/>
  <c r="AA467" i="1"/>
  <c r="AF441" i="1"/>
  <c r="AE442" i="1" s="1"/>
  <c r="AB467" i="1" l="1"/>
  <c r="AC467" i="1"/>
  <c r="AB468" i="1"/>
  <c r="AC468" i="1"/>
  <c r="V421" i="1"/>
  <c r="W421" i="1"/>
  <c r="V420" i="1"/>
  <c r="W420" i="1"/>
  <c r="S421" i="1"/>
  <c r="AL486" i="1"/>
  <c r="AK487" i="1" s="1"/>
  <c r="AN486" i="1"/>
  <c r="T421" i="1"/>
  <c r="S422" i="1" s="1"/>
  <c r="Y468" i="1"/>
  <c r="AF442" i="1"/>
  <c r="AE443" i="1" s="1"/>
  <c r="AH442" i="1"/>
  <c r="U422" i="1" l="1"/>
  <c r="AH443" i="1"/>
  <c r="AL487" i="1"/>
  <c r="AK488" i="1" s="1"/>
  <c r="AN487" i="1"/>
  <c r="T422" i="1"/>
  <c r="U423" i="1" s="1"/>
  <c r="Z468" i="1"/>
  <c r="Y469" i="1" s="1"/>
  <c r="AF443" i="1"/>
  <c r="AE444" i="1" s="1"/>
  <c r="V423" i="1" l="1"/>
  <c r="W423" i="1"/>
  <c r="V422" i="1"/>
  <c r="U517" i="1" s="1"/>
  <c r="U518" i="1" s="1"/>
  <c r="W422" i="1"/>
  <c r="U520" i="1" s="1"/>
  <c r="AA469" i="1"/>
  <c r="AN488" i="1"/>
  <c r="AL488" i="1"/>
  <c r="AK489" i="1" s="1"/>
  <c r="AH444" i="1"/>
  <c r="S423" i="1"/>
  <c r="Z469" i="1"/>
  <c r="AA470" i="1" s="1"/>
  <c r="AF444" i="1"/>
  <c r="AE445" i="1" s="1"/>
  <c r="AB470" i="1" l="1"/>
  <c r="AC470" i="1"/>
  <c r="AB469" i="1"/>
  <c r="AC469" i="1"/>
  <c r="AH445" i="1"/>
  <c r="AL489" i="1"/>
  <c r="AK490" i="1" s="1"/>
  <c r="AN489" i="1"/>
  <c r="T423" i="1"/>
  <c r="U424" i="1" s="1"/>
  <c r="Y470" i="1"/>
  <c r="AF445" i="1"/>
  <c r="AE446" i="1" s="1"/>
  <c r="V424" i="1" l="1"/>
  <c r="W424" i="1"/>
  <c r="AL490" i="1"/>
  <c r="AK491" i="1" s="1"/>
  <c r="AN490" i="1"/>
  <c r="S424" i="1"/>
  <c r="Z470" i="1"/>
  <c r="Y471" i="1" s="1"/>
  <c r="AF446" i="1"/>
  <c r="AE447" i="1" s="1"/>
  <c r="AH446" i="1"/>
  <c r="AA471" i="1" l="1"/>
  <c r="AL491" i="1"/>
  <c r="AK492" i="1" s="1"/>
  <c r="AH447" i="1"/>
  <c r="AN491" i="1"/>
  <c r="T424" i="1"/>
  <c r="U425" i="1" s="1"/>
  <c r="Z471" i="1"/>
  <c r="Y472" i="1" s="1"/>
  <c r="AF447" i="1"/>
  <c r="AE448" i="1" s="1"/>
  <c r="AB471" i="1" l="1"/>
  <c r="AC471" i="1"/>
  <c r="V425" i="1"/>
  <c r="W425" i="1"/>
  <c r="S425" i="1"/>
  <c r="AH448" i="1"/>
  <c r="AL492" i="1"/>
  <c r="AK493" i="1" s="1"/>
  <c r="AN492" i="1"/>
  <c r="T425" i="1"/>
  <c r="U426" i="1" s="1"/>
  <c r="Z472" i="1"/>
  <c r="Y473" i="1" s="1"/>
  <c r="AA472" i="1"/>
  <c r="AF448" i="1"/>
  <c r="AE449" i="1" s="1"/>
  <c r="AB472" i="1" l="1"/>
  <c r="AC472" i="1"/>
  <c r="V426" i="1"/>
  <c r="W426" i="1"/>
  <c r="S426" i="1"/>
  <c r="T426" i="1" s="1"/>
  <c r="U427" i="1" s="1"/>
  <c r="AL493" i="1"/>
  <c r="AK494" i="1" s="1"/>
  <c r="AA473" i="1"/>
  <c r="AN493" i="1"/>
  <c r="Z473" i="1"/>
  <c r="AA474" i="1" s="1"/>
  <c r="AF449" i="1"/>
  <c r="AE450" i="1" s="1"/>
  <c r="AH449" i="1"/>
  <c r="AB473" i="1" l="1"/>
  <c r="AC473" i="1"/>
  <c r="AB474" i="1"/>
  <c r="AC474" i="1"/>
  <c r="V427" i="1"/>
  <c r="W427" i="1"/>
  <c r="S427" i="1"/>
  <c r="AL494" i="1"/>
  <c r="AK495" i="1" s="1"/>
  <c r="AH450" i="1"/>
  <c r="AN494" i="1"/>
  <c r="T427" i="1"/>
  <c r="S428" i="1" s="1"/>
  <c r="Y474" i="1"/>
  <c r="AF450" i="1"/>
  <c r="AE451" i="1" s="1"/>
  <c r="AL495" i="1" l="1"/>
  <c r="AK496" i="1" s="1"/>
  <c r="U428" i="1"/>
  <c r="AN495" i="1"/>
  <c r="T428" i="1"/>
  <c r="U429" i="1" s="1"/>
  <c r="Z474" i="1"/>
  <c r="Y475" i="1" s="1"/>
  <c r="AF451" i="1"/>
  <c r="AE452" i="1" s="1"/>
  <c r="AH451" i="1"/>
  <c r="V429" i="1" l="1"/>
  <c r="W429" i="1"/>
  <c r="V428" i="1"/>
  <c r="W428" i="1"/>
  <c r="S429" i="1"/>
  <c r="AL496" i="1"/>
  <c r="AK497" i="1" s="1"/>
  <c r="AN496" i="1"/>
  <c r="T429" i="1"/>
  <c r="S430" i="1" s="1"/>
  <c r="Z475" i="1"/>
  <c r="AA476" i="1" s="1"/>
  <c r="AA475" i="1"/>
  <c r="AF452" i="1"/>
  <c r="AE453" i="1" s="1"/>
  <c r="AH452" i="1"/>
  <c r="AB475" i="1" l="1"/>
  <c r="AC475" i="1"/>
  <c r="AB476" i="1"/>
  <c r="AC476" i="1"/>
  <c r="AL497" i="1"/>
  <c r="AK498" i="1" s="1"/>
  <c r="AN497" i="1"/>
  <c r="T430" i="1"/>
  <c r="S431" i="1" s="1"/>
  <c r="U430" i="1"/>
  <c r="Y476" i="1"/>
  <c r="AF453" i="1"/>
  <c r="AE454" i="1" s="1"/>
  <c r="AH453" i="1"/>
  <c r="V430" i="1" l="1"/>
  <c r="W430" i="1"/>
  <c r="U431" i="1"/>
  <c r="AL498" i="1"/>
  <c r="AK499" i="1" s="1"/>
  <c r="AN498" i="1"/>
  <c r="T431" i="1"/>
  <c r="S432" i="1" s="1"/>
  <c r="Z476" i="1"/>
  <c r="AA477" i="1" s="1"/>
  <c r="AF454" i="1"/>
  <c r="AE455" i="1" s="1"/>
  <c r="AH454" i="1"/>
  <c r="AB477" i="1" l="1"/>
  <c r="AC477" i="1"/>
  <c r="V431" i="1"/>
  <c r="W431" i="1"/>
  <c r="Y477" i="1"/>
  <c r="Z477" i="1" s="1"/>
  <c r="AA478" i="1" s="1"/>
  <c r="U432" i="1"/>
  <c r="AL499" i="1"/>
  <c r="AK500" i="1" s="1"/>
  <c r="AN499" i="1"/>
  <c r="T432" i="1"/>
  <c r="S433" i="1" s="1"/>
  <c r="AF455" i="1"/>
  <c r="AE456" i="1" s="1"/>
  <c r="AH455" i="1"/>
  <c r="AB478" i="1" l="1"/>
  <c r="AC478" i="1"/>
  <c r="V432" i="1"/>
  <c r="W432" i="1"/>
  <c r="AL500" i="1"/>
  <c r="AK501" i="1" s="1"/>
  <c r="AN500" i="1"/>
  <c r="T433" i="1"/>
  <c r="U434" i="1" s="1"/>
  <c r="U433" i="1"/>
  <c r="Y478" i="1"/>
  <c r="AF456" i="1"/>
  <c r="AE457" i="1" s="1"/>
  <c r="AH456" i="1"/>
  <c r="V433" i="1" l="1"/>
  <c r="W433" i="1"/>
  <c r="V434" i="1"/>
  <c r="W434" i="1"/>
  <c r="S434" i="1"/>
  <c r="T434" i="1" s="1"/>
  <c r="U435" i="1" s="1"/>
  <c r="AH457" i="1"/>
  <c r="AL501" i="1"/>
  <c r="AK502" i="1" s="1"/>
  <c r="AN501" i="1"/>
  <c r="Z478" i="1"/>
  <c r="Y479" i="1" s="1"/>
  <c r="AF457" i="1"/>
  <c r="AE458" i="1" s="1"/>
  <c r="V435" i="1" l="1"/>
  <c r="W435" i="1"/>
  <c r="S435" i="1"/>
  <c r="AL502" i="1"/>
  <c r="AK503" i="1" s="1"/>
  <c r="AH458" i="1"/>
  <c r="AN502" i="1"/>
  <c r="T435" i="1"/>
  <c r="U436" i="1" s="1"/>
  <c r="S436" i="1"/>
  <c r="Z479" i="1"/>
  <c r="Y480" i="1" s="1"/>
  <c r="AA479" i="1"/>
  <c r="AF458" i="1"/>
  <c r="AE459" i="1" s="1"/>
  <c r="AB479" i="1" l="1"/>
  <c r="AC479" i="1"/>
  <c r="V436" i="1"/>
  <c r="W436" i="1"/>
  <c r="AL503" i="1"/>
  <c r="AK504" i="1" s="1"/>
  <c r="AN503" i="1"/>
  <c r="T436" i="1"/>
  <c r="U437" i="1" s="1"/>
  <c r="Z480" i="1"/>
  <c r="Y481" i="1" s="1"/>
  <c r="AA480" i="1"/>
  <c r="AF459" i="1"/>
  <c r="AE460" i="1" s="1"/>
  <c r="AH459" i="1"/>
  <c r="AB480" i="1" l="1"/>
  <c r="AC480" i="1"/>
  <c r="V437" i="1"/>
  <c r="W437" i="1"/>
  <c r="S437" i="1"/>
  <c r="AL504" i="1"/>
  <c r="AK505" i="1" s="1"/>
  <c r="AH460" i="1"/>
  <c r="AN504" i="1"/>
  <c r="T437" i="1"/>
  <c r="S438" i="1"/>
  <c r="Z481" i="1"/>
  <c r="AA482" i="1" s="1"/>
  <c r="AA481" i="1"/>
  <c r="AF460" i="1"/>
  <c r="AE461" i="1" s="1"/>
  <c r="AB482" i="1" l="1"/>
  <c r="AC482" i="1"/>
  <c r="AB481" i="1"/>
  <c r="AC481" i="1"/>
  <c r="U438" i="1"/>
  <c r="V438" i="1"/>
  <c r="W438" i="1"/>
  <c r="AH461" i="1"/>
  <c r="AL505" i="1"/>
  <c r="AK506" i="1" s="1"/>
  <c r="AN505" i="1"/>
  <c r="T438" i="1"/>
  <c r="U439" i="1" s="1"/>
  <c r="Y482" i="1"/>
  <c r="AF461" i="1"/>
  <c r="AE462" i="1" s="1"/>
  <c r="V439" i="1" l="1"/>
  <c r="W439" i="1"/>
  <c r="S439" i="1"/>
  <c r="T439" i="1" s="1"/>
  <c r="S440" i="1" s="1"/>
  <c r="AN506" i="1"/>
  <c r="AL506" i="1"/>
  <c r="AK507" i="1" s="1"/>
  <c r="Z482" i="1"/>
  <c r="Y483" i="1" s="1"/>
  <c r="AF462" i="1"/>
  <c r="AE463" i="1" s="1"/>
  <c r="AH462" i="1"/>
  <c r="AH463" i="1" l="1"/>
  <c r="AL507" i="1"/>
  <c r="AK508" i="1" s="1"/>
  <c r="AN507" i="1"/>
  <c r="T440" i="1"/>
  <c r="U441" i="1" s="1"/>
  <c r="U440" i="1"/>
  <c r="Z483" i="1"/>
  <c r="Y484" i="1" s="1"/>
  <c r="AA483" i="1"/>
  <c r="AF463" i="1"/>
  <c r="AE464" i="1" s="1"/>
  <c r="AB483" i="1" l="1"/>
  <c r="AC483" i="1"/>
  <c r="V441" i="1"/>
  <c r="W441" i="1"/>
  <c r="V440" i="1"/>
  <c r="W440" i="1"/>
  <c r="S441" i="1"/>
  <c r="AL508" i="1"/>
  <c r="AK509" i="1" s="1"/>
  <c r="AN508" i="1"/>
  <c r="T441" i="1"/>
  <c r="S442" i="1" s="1"/>
  <c r="Z484" i="1"/>
  <c r="AA485" i="1" s="1"/>
  <c r="AA484" i="1"/>
  <c r="AF464" i="1"/>
  <c r="AE465" i="1" s="1"/>
  <c r="AH464" i="1"/>
  <c r="AB485" i="1" l="1"/>
  <c r="AC485" i="1"/>
  <c r="AB484" i="1"/>
  <c r="AC484" i="1"/>
  <c r="AH465" i="1"/>
  <c r="AL509" i="1"/>
  <c r="AK510" i="1" s="1"/>
  <c r="AN509" i="1"/>
  <c r="T442" i="1"/>
  <c r="U443" i="1" s="1"/>
  <c r="U442" i="1"/>
  <c r="Y485" i="1"/>
  <c r="AF465" i="1"/>
  <c r="AE466" i="1" s="1"/>
  <c r="V443" i="1" l="1"/>
  <c r="W443" i="1"/>
  <c r="V442" i="1"/>
  <c r="W442" i="1"/>
  <c r="AL510" i="1"/>
  <c r="AK511" i="1" s="1"/>
  <c r="AN510" i="1"/>
  <c r="S443" i="1"/>
  <c r="Z485" i="1"/>
  <c r="Y486" i="1" s="1"/>
  <c r="AF466" i="1"/>
  <c r="AE467" i="1" s="1"/>
  <c r="AH466" i="1"/>
  <c r="AH467" i="1" l="1"/>
  <c r="AL511" i="1"/>
  <c r="AK512" i="1" s="1"/>
  <c r="AN511" i="1"/>
  <c r="T443" i="1"/>
  <c r="S444" i="1" s="1"/>
  <c r="Z486" i="1"/>
  <c r="AA487" i="1" s="1"/>
  <c r="AA486" i="1"/>
  <c r="AF467" i="1"/>
  <c r="AE468" i="1" s="1"/>
  <c r="AB486" i="1" l="1"/>
  <c r="AC486" i="1"/>
  <c r="AB487" i="1"/>
  <c r="AC487" i="1"/>
  <c r="AH468" i="1"/>
  <c r="AL512" i="1"/>
  <c r="AK513" i="1" s="1"/>
  <c r="AN512" i="1"/>
  <c r="T444" i="1"/>
  <c r="U445" i="1" s="1"/>
  <c r="U444" i="1"/>
  <c r="Y487" i="1"/>
  <c r="AF468" i="1"/>
  <c r="AE469" i="1" s="1"/>
  <c r="V445" i="1" l="1"/>
  <c r="W445" i="1"/>
  <c r="V444" i="1"/>
  <c r="W444" i="1"/>
  <c r="AL513" i="1"/>
  <c r="AK514" i="1" s="1"/>
  <c r="AL514" i="1" s="1"/>
  <c r="AN513" i="1"/>
  <c r="S445" i="1"/>
  <c r="Z487" i="1"/>
  <c r="Y488" i="1" s="1"/>
  <c r="AF469" i="1"/>
  <c r="AE470" i="1" s="1"/>
  <c r="AH469" i="1"/>
  <c r="AH470" i="1" l="1"/>
  <c r="AN514" i="1"/>
  <c r="AN517" i="1" s="1"/>
  <c r="AN518" i="1" s="1"/>
  <c r="T445" i="1"/>
  <c r="S446" i="1" s="1"/>
  <c r="Z488" i="1"/>
  <c r="AA489" i="1" s="1"/>
  <c r="AA488" i="1"/>
  <c r="AF470" i="1"/>
  <c r="AE471" i="1" s="1"/>
  <c r="AB489" i="1" l="1"/>
  <c r="AC489" i="1"/>
  <c r="AB488" i="1"/>
  <c r="AC488" i="1"/>
  <c r="AH471" i="1"/>
  <c r="T446" i="1"/>
  <c r="U447" i="1" s="1"/>
  <c r="U446" i="1"/>
  <c r="Y489" i="1"/>
  <c r="AF471" i="1"/>
  <c r="AE472" i="1" s="1"/>
  <c r="V447" i="1" l="1"/>
  <c r="W447" i="1"/>
  <c r="V446" i="1"/>
  <c r="W446" i="1"/>
  <c r="AH472" i="1"/>
  <c r="S447" i="1"/>
  <c r="Z489" i="1"/>
  <c r="Y490" i="1" s="1"/>
  <c r="AF472" i="1"/>
  <c r="AE473" i="1" s="1"/>
  <c r="T447" i="1" l="1"/>
  <c r="U448" i="1" s="1"/>
  <c r="Z490" i="1"/>
  <c r="Y491" i="1" s="1"/>
  <c r="AA490" i="1"/>
  <c r="AF473" i="1"/>
  <c r="AE474" i="1" s="1"/>
  <c r="AH473" i="1"/>
  <c r="AB490" i="1" l="1"/>
  <c r="AC490" i="1"/>
  <c r="V448" i="1"/>
  <c r="W448" i="1"/>
  <c r="S448" i="1"/>
  <c r="T448" i="1" s="1"/>
  <c r="U449" i="1" s="1"/>
  <c r="AH474" i="1"/>
  <c r="Z491" i="1"/>
  <c r="Y492" i="1" s="1"/>
  <c r="AA491" i="1"/>
  <c r="AF474" i="1"/>
  <c r="AE475" i="1" s="1"/>
  <c r="AB491" i="1" l="1"/>
  <c r="AC491" i="1"/>
  <c r="V449" i="1"/>
  <c r="W449" i="1"/>
  <c r="AH475" i="1"/>
  <c r="S449" i="1"/>
  <c r="T449" i="1" s="1"/>
  <c r="U450" i="1" s="1"/>
  <c r="Z492" i="1"/>
  <c r="AA493" i="1" s="1"/>
  <c r="AA492" i="1"/>
  <c r="AF475" i="1"/>
  <c r="AE476" i="1" s="1"/>
  <c r="AB492" i="1" l="1"/>
  <c r="AC492" i="1"/>
  <c r="AB493" i="1"/>
  <c r="AC493" i="1"/>
  <c r="V450" i="1"/>
  <c r="W450" i="1"/>
  <c r="S450" i="1"/>
  <c r="T450" i="1" s="1"/>
  <c r="Y493" i="1"/>
  <c r="Z493" i="1" s="1"/>
  <c r="Y494" i="1" s="1"/>
  <c r="AH476" i="1"/>
  <c r="AF476" i="1"/>
  <c r="AE477" i="1" s="1"/>
  <c r="U451" i="1" l="1"/>
  <c r="S451" i="1"/>
  <c r="T451" i="1" s="1"/>
  <c r="U452" i="1" s="1"/>
  <c r="Z494" i="1"/>
  <c r="Y495" i="1" s="1"/>
  <c r="AA494" i="1"/>
  <c r="AF477" i="1"/>
  <c r="AE478" i="1" s="1"/>
  <c r="AH477" i="1"/>
  <c r="AB494" i="1" l="1"/>
  <c r="AC494" i="1"/>
  <c r="V452" i="1"/>
  <c r="W452" i="1"/>
  <c r="V451" i="1"/>
  <c r="W451" i="1"/>
  <c r="S452" i="1"/>
  <c r="T452" i="1" s="1"/>
  <c r="U453" i="1" s="1"/>
  <c r="AA495" i="1"/>
  <c r="Z495" i="1"/>
  <c r="Y496" i="1" s="1"/>
  <c r="AF478" i="1"/>
  <c r="AE479" i="1" s="1"/>
  <c r="AH478" i="1"/>
  <c r="AB495" i="1" l="1"/>
  <c r="AC495" i="1"/>
  <c r="V453" i="1"/>
  <c r="W453" i="1"/>
  <c r="S453" i="1"/>
  <c r="T453" i="1" s="1"/>
  <c r="U454" i="1" s="1"/>
  <c r="Z496" i="1"/>
  <c r="Y497" i="1" s="1"/>
  <c r="AA496" i="1"/>
  <c r="AF479" i="1"/>
  <c r="AH480" i="1" s="1"/>
  <c r="AH479" i="1"/>
  <c r="AB496" i="1" l="1"/>
  <c r="AC496" i="1"/>
  <c r="V454" i="1"/>
  <c r="W454" i="1"/>
  <c r="AA497" i="1"/>
  <c r="S454" i="1"/>
  <c r="T454" i="1" s="1"/>
  <c r="S455" i="1" s="1"/>
  <c r="AE480" i="1"/>
  <c r="AF480" i="1" s="1"/>
  <c r="AE481" i="1" s="1"/>
  <c r="Z497" i="1"/>
  <c r="Y498" i="1" s="1"/>
  <c r="AB497" i="1" l="1"/>
  <c r="AC497" i="1"/>
  <c r="AA498" i="1"/>
  <c r="T455" i="1"/>
  <c r="S456" i="1" s="1"/>
  <c r="U455" i="1"/>
  <c r="Z498" i="1"/>
  <c r="Y499" i="1" s="1"/>
  <c r="AF481" i="1"/>
  <c r="AE482" i="1" s="1"/>
  <c r="AH481" i="1"/>
  <c r="AB498" i="1" l="1"/>
  <c r="AC498" i="1"/>
  <c r="V455" i="1"/>
  <c r="W455" i="1"/>
  <c r="U456" i="1"/>
  <c r="T456" i="1"/>
  <c r="S457" i="1" s="1"/>
  <c r="Z499" i="1"/>
  <c r="Y500" i="1" s="1"/>
  <c r="AA499" i="1"/>
  <c r="AF482" i="1"/>
  <c r="AE483" i="1" s="1"/>
  <c r="AH482" i="1"/>
  <c r="AB499" i="1" l="1"/>
  <c r="AC499" i="1"/>
  <c r="V456" i="1"/>
  <c r="W456" i="1"/>
  <c r="AA500" i="1"/>
  <c r="T457" i="1"/>
  <c r="S458" i="1" s="1"/>
  <c r="U457" i="1"/>
  <c r="Z500" i="1"/>
  <c r="Y501" i="1" s="1"/>
  <c r="AF483" i="1"/>
  <c r="AE484" i="1" s="1"/>
  <c r="AH483" i="1"/>
  <c r="AB500" i="1" l="1"/>
  <c r="AC500" i="1"/>
  <c r="V457" i="1"/>
  <c r="W457" i="1"/>
  <c r="T458" i="1"/>
  <c r="S459" i="1" s="1"/>
  <c r="U458" i="1"/>
  <c r="Z501" i="1"/>
  <c r="Y502" i="1" s="1"/>
  <c r="AA501" i="1"/>
  <c r="AF484" i="1"/>
  <c r="AE485" i="1" s="1"/>
  <c r="AH484" i="1"/>
  <c r="AB501" i="1" l="1"/>
  <c r="AC501" i="1"/>
  <c r="V458" i="1"/>
  <c r="W458" i="1"/>
  <c r="U459" i="1"/>
  <c r="T459" i="1"/>
  <c r="U460" i="1" s="1"/>
  <c r="Z502" i="1"/>
  <c r="Y503" i="1" s="1"/>
  <c r="AA502" i="1"/>
  <c r="AF485" i="1"/>
  <c r="AE486" i="1" s="1"/>
  <c r="AH485" i="1"/>
  <c r="AB502" i="1" l="1"/>
  <c r="AC502" i="1"/>
  <c r="V460" i="1"/>
  <c r="W460" i="1"/>
  <c r="V459" i="1"/>
  <c r="W459" i="1"/>
  <c r="S460" i="1"/>
  <c r="Z503" i="1"/>
  <c r="AA504" i="1" s="1"/>
  <c r="AA503" i="1"/>
  <c r="AF486" i="1"/>
  <c r="AE487" i="1" s="1"/>
  <c r="AH486" i="1"/>
  <c r="AB504" i="1" l="1"/>
  <c r="AC504" i="1"/>
  <c r="AB503" i="1"/>
  <c r="AC503" i="1"/>
  <c r="T460" i="1"/>
  <c r="S461" i="1" s="1"/>
  <c r="Y504" i="1"/>
  <c r="AF487" i="1"/>
  <c r="AE488" i="1" s="1"/>
  <c r="AH487" i="1"/>
  <c r="U461" i="1" l="1"/>
  <c r="T461" i="1"/>
  <c r="U462" i="1" s="1"/>
  <c r="Z504" i="1"/>
  <c r="Y505" i="1" s="1"/>
  <c r="AF488" i="1"/>
  <c r="AE489" i="1" s="1"/>
  <c r="AH488" i="1"/>
  <c r="V461" i="1" l="1"/>
  <c r="W461" i="1"/>
  <c r="V462" i="1"/>
  <c r="W462" i="1"/>
  <c r="S462" i="1"/>
  <c r="T462" i="1" s="1"/>
  <c r="S463" i="1" s="1"/>
  <c r="Z505" i="1"/>
  <c r="AA506" i="1" s="1"/>
  <c r="AA505" i="1"/>
  <c r="AF489" i="1"/>
  <c r="AH490" i="1" s="1"/>
  <c r="AH489" i="1"/>
  <c r="AB505" i="1" l="1"/>
  <c r="AC505" i="1"/>
  <c r="AB506" i="1"/>
  <c r="AC506" i="1"/>
  <c r="U463" i="1"/>
  <c r="AE490" i="1"/>
  <c r="AF490" i="1" s="1"/>
  <c r="AE491" i="1" s="1"/>
  <c r="T463" i="1"/>
  <c r="S464" i="1" s="1"/>
  <c r="Y506" i="1"/>
  <c r="V463" i="1" l="1"/>
  <c r="W463" i="1"/>
  <c r="U464" i="1"/>
  <c r="T464" i="1"/>
  <c r="U465" i="1" s="1"/>
  <c r="Z506" i="1"/>
  <c r="Y507" i="1" s="1"/>
  <c r="AF491" i="1"/>
  <c r="AH492" i="1" s="1"/>
  <c r="AH491" i="1"/>
  <c r="V465" i="1" l="1"/>
  <c r="W465" i="1"/>
  <c r="V464" i="1"/>
  <c r="W464" i="1"/>
  <c r="S465" i="1"/>
  <c r="T465" i="1" s="1"/>
  <c r="U466" i="1" s="1"/>
  <c r="AE492" i="1"/>
  <c r="Z507" i="1"/>
  <c r="AA508" i="1" s="1"/>
  <c r="AA507" i="1"/>
  <c r="AB507" i="1" l="1"/>
  <c r="AC507" i="1"/>
  <c r="AB508" i="1"/>
  <c r="AC508" i="1"/>
  <c r="V466" i="1"/>
  <c r="W466" i="1"/>
  <c r="AF492" i="1"/>
  <c r="AE493" i="1" s="1"/>
  <c r="AF493" i="1" s="1"/>
  <c r="AH494" i="1" s="1"/>
  <c r="S466" i="1"/>
  <c r="Y508" i="1"/>
  <c r="AH493" i="1" l="1"/>
  <c r="AE494" i="1"/>
  <c r="AF494" i="1" s="1"/>
  <c r="AE495" i="1" s="1"/>
  <c r="T466" i="1"/>
  <c r="S467" i="1" s="1"/>
  <c r="Z508" i="1"/>
  <c r="Y509" i="1" s="1"/>
  <c r="U467" i="1" l="1"/>
  <c r="AH495" i="1"/>
  <c r="T467" i="1"/>
  <c r="U468" i="1" s="1"/>
  <c r="Z509" i="1"/>
  <c r="Y510" i="1" s="1"/>
  <c r="AA509" i="1"/>
  <c r="AF495" i="1"/>
  <c r="AH496" i="1" s="1"/>
  <c r="AB509" i="1" l="1"/>
  <c r="AC509" i="1"/>
  <c r="V468" i="1"/>
  <c r="W468" i="1"/>
  <c r="V467" i="1"/>
  <c r="W467" i="1"/>
  <c r="S468" i="1"/>
  <c r="T468" i="1" s="1"/>
  <c r="U469" i="1" s="1"/>
  <c r="AE496" i="1"/>
  <c r="AF496" i="1" s="1"/>
  <c r="AH497" i="1" s="1"/>
  <c r="Z510" i="1"/>
  <c r="AA511" i="1" s="1"/>
  <c r="AA510" i="1"/>
  <c r="AB510" i="1" l="1"/>
  <c r="AC510" i="1"/>
  <c r="AB511" i="1"/>
  <c r="AC511" i="1"/>
  <c r="V469" i="1"/>
  <c r="W469" i="1"/>
  <c r="S469" i="1"/>
  <c r="T469" i="1" s="1"/>
  <c r="U470" i="1" s="1"/>
  <c r="AE497" i="1"/>
  <c r="AF497" i="1" s="1"/>
  <c r="AH498" i="1" s="1"/>
  <c r="Y511" i="1"/>
  <c r="V470" i="1" l="1"/>
  <c r="W470" i="1"/>
  <c r="AE498" i="1"/>
  <c r="S470" i="1"/>
  <c r="Z511" i="1"/>
  <c r="Y512" i="1" s="1"/>
  <c r="AF498" i="1"/>
  <c r="AH499" i="1" s="1"/>
  <c r="AE499" i="1" l="1"/>
  <c r="AF499" i="1" s="1"/>
  <c r="AH500" i="1" s="1"/>
  <c r="AA512" i="1"/>
  <c r="T470" i="1"/>
  <c r="S471" i="1" s="1"/>
  <c r="Z512" i="1"/>
  <c r="AA513" i="1" s="1"/>
  <c r="AB512" i="1" l="1"/>
  <c r="AC512" i="1"/>
  <c r="AB513" i="1"/>
  <c r="AC513" i="1"/>
  <c r="U471" i="1"/>
  <c r="AE500" i="1"/>
  <c r="AF500" i="1" s="1"/>
  <c r="AE501" i="1" s="1"/>
  <c r="T471" i="1"/>
  <c r="U472" i="1" s="1"/>
  <c r="Y513" i="1"/>
  <c r="V472" i="1" l="1"/>
  <c r="W472" i="1"/>
  <c r="V471" i="1"/>
  <c r="W471" i="1"/>
  <c r="S472" i="1"/>
  <c r="T472" i="1" s="1"/>
  <c r="U473" i="1" s="1"/>
  <c r="Z513" i="1"/>
  <c r="Y514" i="1" s="1"/>
  <c r="Z514" i="1" s="1"/>
  <c r="AF501" i="1"/>
  <c r="AH502" i="1" s="1"/>
  <c r="AH501" i="1"/>
  <c r="V473" i="1" l="1"/>
  <c r="W473" i="1"/>
  <c r="AA514" i="1"/>
  <c r="AE502" i="1"/>
  <c r="AF502" i="1" s="1"/>
  <c r="AH503" i="1" s="1"/>
  <c r="S473" i="1"/>
  <c r="AB514" i="1" l="1"/>
  <c r="AB517" i="1" s="1"/>
  <c r="AB518" i="1" s="1"/>
  <c r="AC514" i="1"/>
  <c r="AB520" i="1" s="1"/>
  <c r="AE503" i="1"/>
  <c r="AF503" i="1" s="1"/>
  <c r="AE504" i="1" s="1"/>
  <c r="T473" i="1"/>
  <c r="S474" i="1" s="1"/>
  <c r="U474" i="1" l="1"/>
  <c r="T474" i="1"/>
  <c r="U475" i="1" s="1"/>
  <c r="AF504" i="1"/>
  <c r="AH505" i="1" s="1"/>
  <c r="AH504" i="1"/>
  <c r="V475" i="1" l="1"/>
  <c r="W475" i="1"/>
  <c r="V474" i="1"/>
  <c r="W474" i="1"/>
  <c r="AE505" i="1"/>
  <c r="AF505" i="1" s="1"/>
  <c r="AE506" i="1" s="1"/>
  <c r="S475" i="1"/>
  <c r="T475" i="1" l="1"/>
  <c r="U476" i="1" s="1"/>
  <c r="AF506" i="1"/>
  <c r="AH507" i="1" s="1"/>
  <c r="AH506" i="1"/>
  <c r="V476" i="1" l="1"/>
  <c r="W476" i="1"/>
  <c r="S476" i="1"/>
  <c r="T476" i="1" s="1"/>
  <c r="AE507" i="1"/>
  <c r="S477" i="1" l="1"/>
  <c r="T477" i="1" s="1"/>
  <c r="U478" i="1" s="1"/>
  <c r="U477" i="1"/>
  <c r="AF507" i="1"/>
  <c r="AH508" i="1" s="1"/>
  <c r="V477" i="1" l="1"/>
  <c r="W477" i="1"/>
  <c r="V478" i="1"/>
  <c r="W478" i="1"/>
  <c r="S478" i="1"/>
  <c r="T478" i="1" s="1"/>
  <c r="U479" i="1" s="1"/>
  <c r="AE508" i="1"/>
  <c r="V479" i="1" l="1"/>
  <c r="W479" i="1"/>
  <c r="S479" i="1"/>
  <c r="AF508" i="1"/>
  <c r="AE509" i="1" s="1"/>
  <c r="AH509" i="1" l="1"/>
  <c r="T479" i="1"/>
  <c r="U480" i="1" s="1"/>
  <c r="AF509" i="1"/>
  <c r="AH510" i="1" s="1"/>
  <c r="V480" i="1" l="1"/>
  <c r="W480" i="1"/>
  <c r="S480" i="1"/>
  <c r="AE510" i="1"/>
  <c r="T480" i="1" l="1"/>
  <c r="S481" i="1" s="1"/>
  <c r="AF510" i="1"/>
  <c r="AE511" i="1" s="1"/>
  <c r="U481" i="1" l="1"/>
  <c r="T481" i="1"/>
  <c r="U482" i="1" s="1"/>
  <c r="AF511" i="1"/>
  <c r="AE512" i="1" s="1"/>
  <c r="AH511" i="1"/>
  <c r="V482" i="1" l="1"/>
  <c r="W482" i="1"/>
  <c r="V481" i="1"/>
  <c r="W481" i="1"/>
  <c r="S482" i="1"/>
  <c r="T482" i="1" s="1"/>
  <c r="U483" i="1" s="1"/>
  <c r="AH512" i="1"/>
  <c r="AF512" i="1"/>
  <c r="AE513" i="1" s="1"/>
  <c r="V483" i="1" l="1"/>
  <c r="W483" i="1"/>
  <c r="S483" i="1"/>
  <c r="T483" i="1" s="1"/>
  <c r="AH513" i="1"/>
  <c r="AF513" i="1"/>
  <c r="AE514" i="1" s="1"/>
  <c r="AF514" i="1" s="1"/>
  <c r="U484" i="1" l="1"/>
  <c r="S484" i="1"/>
  <c r="AH514" i="1"/>
  <c r="AH517" i="1" s="1"/>
  <c r="AH518" i="1" s="1"/>
  <c r="T484" i="1"/>
  <c r="S485" i="1" s="1"/>
  <c r="V484" i="1" l="1"/>
  <c r="W484" i="1"/>
  <c r="U485" i="1"/>
  <c r="T485" i="1"/>
  <c r="S486" i="1" s="1"/>
  <c r="V485" i="1" l="1"/>
  <c r="W485" i="1"/>
  <c r="U486" i="1"/>
  <c r="T486" i="1"/>
  <c r="U487" i="1" s="1"/>
  <c r="V487" i="1" l="1"/>
  <c r="W487" i="1"/>
  <c r="V486" i="1"/>
  <c r="W486" i="1"/>
  <c r="S487" i="1"/>
  <c r="T487" i="1" s="1"/>
  <c r="S488" i="1" l="1"/>
  <c r="T488" i="1" s="1"/>
  <c r="U489" i="1" s="1"/>
  <c r="U488" i="1"/>
  <c r="V488" i="1" l="1"/>
  <c r="W488" i="1"/>
  <c r="V489" i="1"/>
  <c r="W489" i="1"/>
  <c r="S489" i="1"/>
  <c r="T489" i="1" s="1"/>
  <c r="S490" i="1" l="1"/>
  <c r="T490" i="1" s="1"/>
  <c r="S491" i="1" s="1"/>
  <c r="U490" i="1"/>
  <c r="V490" i="1" l="1"/>
  <c r="W490" i="1"/>
  <c r="T491" i="1"/>
  <c r="S492" i="1" s="1"/>
  <c r="U491" i="1"/>
  <c r="V491" i="1" l="1"/>
  <c r="W491" i="1"/>
  <c r="U492" i="1"/>
  <c r="T492" i="1"/>
  <c r="S493" i="1" s="1"/>
  <c r="V492" i="1" l="1"/>
  <c r="W492" i="1"/>
  <c r="U493" i="1"/>
  <c r="T493" i="1"/>
  <c r="U494" i="1" s="1"/>
  <c r="V494" i="1" l="1"/>
  <c r="W494" i="1"/>
  <c r="V493" i="1"/>
  <c r="W493" i="1"/>
  <c r="S494" i="1"/>
  <c r="T494" i="1" l="1"/>
  <c r="U495" i="1" s="1"/>
  <c r="V495" i="1" l="1"/>
  <c r="W495" i="1"/>
  <c r="S495" i="1"/>
  <c r="T495" i="1" s="1"/>
  <c r="S496" i="1" s="1"/>
  <c r="U496" i="1" l="1"/>
  <c r="T496" i="1"/>
  <c r="U497" i="1" s="1"/>
  <c r="V497" i="1" l="1"/>
  <c r="W497" i="1"/>
  <c r="V496" i="1"/>
  <c r="W496" i="1"/>
  <c r="S497" i="1"/>
  <c r="T497" i="1" s="1"/>
  <c r="S498" i="1" s="1"/>
  <c r="U498" i="1" l="1"/>
  <c r="T498" i="1"/>
  <c r="U499" i="1" s="1"/>
  <c r="V499" i="1" l="1"/>
  <c r="W499" i="1"/>
  <c r="V498" i="1"/>
  <c r="W498" i="1"/>
  <c r="S499" i="1"/>
  <c r="T499" i="1" l="1"/>
  <c r="U500" i="1" s="1"/>
  <c r="V500" i="1" l="1"/>
  <c r="W500" i="1"/>
  <c r="S500" i="1"/>
  <c r="T500" i="1" l="1"/>
  <c r="U501" i="1" s="1"/>
  <c r="V501" i="1" l="1"/>
  <c r="W501" i="1"/>
  <c r="S501" i="1"/>
  <c r="T501" i="1" s="1"/>
  <c r="S502" i="1" s="1"/>
  <c r="U502" i="1" l="1"/>
  <c r="T502" i="1"/>
  <c r="S503" i="1" s="1"/>
  <c r="V502" i="1" l="1"/>
  <c r="W502" i="1"/>
  <c r="U503" i="1"/>
  <c r="T503" i="1"/>
  <c r="S504" i="1" s="1"/>
  <c r="T504" i="1" s="1"/>
  <c r="U505" i="1" s="1"/>
  <c r="V505" i="1" l="1"/>
  <c r="W505" i="1"/>
  <c r="V503" i="1"/>
  <c r="W503" i="1"/>
  <c r="S505" i="1"/>
  <c r="T505" i="1" s="1"/>
  <c r="U506" i="1" s="1"/>
  <c r="U504" i="1"/>
  <c r="V504" i="1" l="1"/>
  <c r="W504" i="1"/>
  <c r="V506" i="1"/>
  <c r="W506" i="1"/>
  <c r="S506" i="1"/>
  <c r="T506" i="1" s="1"/>
  <c r="S507" i="1" l="1"/>
  <c r="T507" i="1" s="1"/>
  <c r="U507" i="1"/>
  <c r="V507" i="1" l="1"/>
  <c r="W507" i="1"/>
  <c r="S508" i="1"/>
  <c r="T508" i="1" s="1"/>
  <c r="S509" i="1" s="1"/>
  <c r="U508" i="1"/>
  <c r="V508" i="1" l="1"/>
  <c r="W508" i="1"/>
  <c r="U509" i="1"/>
  <c r="T509" i="1"/>
  <c r="U510" i="1" s="1"/>
  <c r="V510" i="1" l="1"/>
  <c r="W510" i="1"/>
  <c r="V509" i="1"/>
  <c r="W509" i="1"/>
  <c r="S510" i="1"/>
  <c r="T510" i="1" s="1"/>
  <c r="U511" i="1" s="1"/>
  <c r="V511" i="1" l="1"/>
  <c r="W511" i="1"/>
  <c r="S511" i="1"/>
  <c r="T511" i="1" l="1"/>
  <c r="U512" i="1" s="1"/>
  <c r="V512" i="1" l="1"/>
  <c r="W512" i="1"/>
  <c r="S512" i="1"/>
  <c r="T512" i="1" s="1"/>
  <c r="U513" i="1" s="1"/>
  <c r="V513" i="1" l="1"/>
  <c r="W513" i="1"/>
  <c r="S513" i="1"/>
  <c r="T513" i="1" l="1"/>
  <c r="U514" i="1" s="1"/>
  <c r="V514" i="1" l="1"/>
  <c r="V517" i="1" s="1"/>
  <c r="V518" i="1" s="1"/>
  <c r="W514" i="1"/>
  <c r="V520" i="1" s="1"/>
  <c r="S514" i="1"/>
  <c r="T514" i="1" s="1"/>
</calcChain>
</file>

<file path=xl/sharedStrings.xml><?xml version="1.0" encoding="utf-8"?>
<sst xmlns="http://schemas.openxmlformats.org/spreadsheetml/2006/main" count="139" uniqueCount="36">
  <si>
    <t>t</t>
  </si>
  <si>
    <t>kurs jual (USD)</t>
  </si>
  <si>
    <t>Tanggal</t>
  </si>
  <si>
    <t>naïve (M1)</t>
  </si>
  <si>
    <t>error naïve (M1)</t>
  </si>
  <si>
    <t>*</t>
  </si>
  <si>
    <t xml:space="preserve">naïve (M2) </t>
  </si>
  <si>
    <t>error naïve (M2)</t>
  </si>
  <si>
    <t>MSE</t>
  </si>
  <si>
    <t>RMSE</t>
  </si>
  <si>
    <t>Mt</t>
  </si>
  <si>
    <t>M't</t>
  </si>
  <si>
    <t>DMA</t>
  </si>
  <si>
    <t>n = 10</t>
  </si>
  <si>
    <t>at</t>
  </si>
  <si>
    <t>bt</t>
  </si>
  <si>
    <t>yhat</t>
  </si>
  <si>
    <t>error DMA</t>
  </si>
  <si>
    <t>DES</t>
  </si>
  <si>
    <t>α = 0.5</t>
  </si>
  <si>
    <t>β = 0.5</t>
  </si>
  <si>
    <t>At</t>
  </si>
  <si>
    <t>Tt</t>
  </si>
  <si>
    <t>Yhat</t>
  </si>
  <si>
    <t>Error DES</t>
  </si>
  <si>
    <t>α = 0.3</t>
  </si>
  <si>
    <t>β = 0.7</t>
  </si>
  <si>
    <t>α = 0.7</t>
  </si>
  <si>
    <t>β = 0.3</t>
  </si>
  <si>
    <t>α = 0.9</t>
  </si>
  <si>
    <t>β = 0.1</t>
  </si>
  <si>
    <t>Training</t>
  </si>
  <si>
    <t>Testing</t>
  </si>
  <si>
    <t xml:space="preserve">mape </t>
  </si>
  <si>
    <t>mape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</si>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</sst>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]d\ mmm\ yyyy;@" x16r2:formatCode16="[$-en-VU,1]d\ mmm\ yyyy;@"/>
    <numFmt numFmtId="165" formatCode="#,##0.0000000"/>
    <numFmt numFmtId="166" formatCode="#,##0.000000000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Roboto-Regular"/>
    </font>
    <font>
      <b/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1" fillId="2" borderId="0" xfId="0" applyFont="1" applyFill="1"/>
    <xf numFmtId="0" fontId="5" fillId="2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4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1BCC-EDE8-415B-8DE0-09741BD675DC}">
  <dimension ref="A1:AO520"/>
  <sheetViews>
    <sheetView tabSelected="1" workbookViewId="0">
      <pane xSplit="3" topLeftCell="Q1" activePane="topRight" state="frozen"/>
      <selection pane="topRight" activeCell="Q14" sqref="Q14"/>
    </sheetView>
  </sheetViews>
  <sheetFormatPr defaultRowHeight="15"/>
  <cols>
    <col min="1" max="1" width="17.140625" customWidth="1"/>
    <col min="3" max="3" width="16.28515625" customWidth="1"/>
    <col min="4" max="4" width="14.28515625" style="9" customWidth="1"/>
    <col min="5" max="6" width="14.42578125" style="9" customWidth="1"/>
    <col min="7" max="7" width="14" style="9" customWidth="1"/>
    <col min="8" max="9" width="15" style="9" customWidth="1"/>
    <col min="10" max="10" width="8.85546875" style="9"/>
    <col min="11" max="11" width="12.42578125" style="9" customWidth="1"/>
    <col min="12" max="12" width="12.5703125" style="9" customWidth="1"/>
    <col min="13" max="13" width="10.7109375" style="9" customWidth="1"/>
    <col min="14" max="14" width="12" style="9" customWidth="1"/>
    <col min="15" max="15" width="12.42578125" style="9" customWidth="1"/>
    <col min="16" max="17" width="12.28515625" style="9" customWidth="1"/>
    <col min="18" max="18" width="8.85546875" style="9"/>
    <col min="19" max="19" width="13.140625" style="2" customWidth="1"/>
    <col min="20" max="20" width="11.140625" style="2" customWidth="1"/>
    <col min="21" max="21" width="12.140625" style="2" customWidth="1"/>
    <col min="22" max="23" width="12.42578125" style="2" customWidth="1"/>
    <col min="24" max="26" width="8.85546875" style="9"/>
    <col min="27" max="27" width="13.140625" style="9" customWidth="1"/>
    <col min="28" max="28" width="19" style="9" bestFit="1" customWidth="1"/>
    <col min="29" max="29" width="19" style="9" customWidth="1"/>
    <col min="30" max="32" width="8.85546875" style="9"/>
    <col min="33" max="33" width="12.140625" style="9" customWidth="1"/>
    <col min="34" max="34" width="18.85546875" style="9" bestFit="1" customWidth="1"/>
    <col min="35" max="35" width="18.85546875" style="9" customWidth="1"/>
    <col min="36" max="38" width="8.85546875" style="9"/>
    <col min="39" max="39" width="11" style="9" customWidth="1"/>
    <col min="40" max="40" width="17" style="9" customWidth="1"/>
  </cols>
  <sheetData>
    <row r="1" spans="1:41">
      <c r="A1" s="8" t="s">
        <v>2</v>
      </c>
      <c r="B1" s="8" t="s">
        <v>0</v>
      </c>
      <c r="C1" s="8" t="s">
        <v>1</v>
      </c>
      <c r="D1" s="8" t="s">
        <v>3</v>
      </c>
      <c r="E1" s="8" t="s">
        <v>4</v>
      </c>
      <c r="F1" s="8" t="s">
        <v>33</v>
      </c>
      <c r="G1" s="8" t="s">
        <v>6</v>
      </c>
      <c r="H1" s="8" t="s">
        <v>7</v>
      </c>
      <c r="I1" s="8" t="s">
        <v>34</v>
      </c>
      <c r="J1" s="11"/>
      <c r="K1" s="8" t="s">
        <v>10</v>
      </c>
      <c r="L1" s="8" t="s">
        <v>11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34</v>
      </c>
      <c r="R1" s="8"/>
      <c r="S1" s="8" t="s">
        <v>21</v>
      </c>
      <c r="T1" s="8" t="s">
        <v>22</v>
      </c>
      <c r="U1" s="8" t="s">
        <v>23</v>
      </c>
      <c r="V1" s="8" t="s">
        <v>24</v>
      </c>
      <c r="W1" s="8" t="s">
        <v>34</v>
      </c>
      <c r="X1" s="8"/>
      <c r="Y1" s="8" t="s">
        <v>21</v>
      </c>
      <c r="Z1" s="8" t="s">
        <v>22</v>
      </c>
      <c r="AA1" s="8" t="s">
        <v>23</v>
      </c>
      <c r="AB1" s="8" t="s">
        <v>24</v>
      </c>
      <c r="AC1" s="8" t="s">
        <v>34</v>
      </c>
      <c r="AD1" s="8"/>
      <c r="AE1" s="8" t="s">
        <v>21</v>
      </c>
      <c r="AF1" s="8" t="s">
        <v>22</v>
      </c>
      <c r="AG1" s="8" t="s">
        <v>23</v>
      </c>
      <c r="AH1" s="8" t="s">
        <v>24</v>
      </c>
      <c r="AI1" s="8" t="s">
        <v>34</v>
      </c>
      <c r="AJ1" s="8"/>
      <c r="AK1" s="8" t="s">
        <v>21</v>
      </c>
      <c r="AL1" s="8" t="s">
        <v>22</v>
      </c>
      <c r="AM1" s="8" t="s">
        <v>23</v>
      </c>
      <c r="AN1" s="8" t="s">
        <v>24</v>
      </c>
      <c r="AO1" s="8" t="s">
        <v>34</v>
      </c>
    </row>
    <row r="2" spans="1:41">
      <c r="A2" s="1">
        <v>44927</v>
      </c>
      <c r="B2" s="2">
        <v>1</v>
      </c>
      <c r="C2" s="3">
        <v>15809.66</v>
      </c>
      <c r="D2" s="9" t="s">
        <v>5</v>
      </c>
      <c r="E2" s="9" t="s">
        <v>5</v>
      </c>
      <c r="F2" s="9" t="s">
        <v>5</v>
      </c>
      <c r="G2" s="9" t="s">
        <v>5</v>
      </c>
      <c r="H2" s="9" t="s">
        <v>5</v>
      </c>
      <c r="I2" s="9" t="s">
        <v>5</v>
      </c>
      <c r="J2" s="11"/>
      <c r="K2" s="9" t="s">
        <v>5</v>
      </c>
      <c r="L2" s="9" t="s">
        <v>5</v>
      </c>
      <c r="M2" s="9" t="s">
        <v>5</v>
      </c>
      <c r="N2" s="9" t="s">
        <v>5</v>
      </c>
      <c r="O2" s="10" t="s">
        <v>5</v>
      </c>
      <c r="R2" s="11"/>
      <c r="S2" s="2">
        <f>0.5*C2</f>
        <v>7904.83</v>
      </c>
      <c r="T2" s="2" t="s">
        <v>5</v>
      </c>
      <c r="U2" s="2" t="s">
        <v>5</v>
      </c>
      <c r="V2" s="2" t="s">
        <v>5</v>
      </c>
      <c r="X2" s="11"/>
      <c r="Y2" s="9">
        <f>0.3*C2</f>
        <v>4742.8980000000001</v>
      </c>
      <c r="Z2" s="2" t="s">
        <v>5</v>
      </c>
      <c r="AA2" s="2" t="s">
        <v>5</v>
      </c>
      <c r="AB2" s="2" t="s">
        <v>5</v>
      </c>
      <c r="AC2" s="2"/>
      <c r="AD2" s="11"/>
      <c r="AE2" s="9">
        <f>(0.7*C2)</f>
        <v>11066.761999999999</v>
      </c>
      <c r="AF2" s="2" t="s">
        <v>5</v>
      </c>
      <c r="AG2" s="2" t="s">
        <v>5</v>
      </c>
      <c r="AH2" s="2" t="s">
        <v>5</v>
      </c>
      <c r="AI2" s="2"/>
      <c r="AJ2" s="11"/>
      <c r="AK2" s="9">
        <f>0.9*C2</f>
        <v>14228.694</v>
      </c>
      <c r="AL2" s="2" t="s">
        <v>5</v>
      </c>
      <c r="AM2" s="2" t="s">
        <v>5</v>
      </c>
      <c r="AN2" s="2"/>
    </row>
    <row r="3" spans="1:41" ht="15.75" thickBot="1">
      <c r="A3" s="1">
        <v>44928</v>
      </c>
      <c r="B3" s="2">
        <v>2</v>
      </c>
      <c r="C3" s="4">
        <v>15669.96</v>
      </c>
      <c r="D3" s="9" t="s">
        <v>5</v>
      </c>
      <c r="E3" s="9" t="s">
        <v>5</v>
      </c>
      <c r="F3" s="9" t="s">
        <v>5</v>
      </c>
      <c r="G3" s="9" t="s">
        <v>5</v>
      </c>
      <c r="H3" s="9" t="s">
        <v>5</v>
      </c>
      <c r="I3" s="9" t="s">
        <v>5</v>
      </c>
      <c r="J3" s="11"/>
      <c r="K3" s="13">
        <f>AVERAGE(C2)</f>
        <v>15809.66</v>
      </c>
      <c r="L3" s="9" t="s">
        <v>5</v>
      </c>
      <c r="M3" s="9" t="s">
        <v>5</v>
      </c>
      <c r="N3" s="9" t="s">
        <v>5</v>
      </c>
      <c r="O3" s="10" t="s">
        <v>5</v>
      </c>
      <c r="R3" s="11"/>
      <c r="S3" s="2">
        <f>(0.5*C3)+(0.5*S2)</f>
        <v>11787.395</v>
      </c>
      <c r="T3" s="2">
        <f>0.5*(S3-S2)</f>
        <v>1941.2825000000003</v>
      </c>
      <c r="U3" s="2" t="s">
        <v>5</v>
      </c>
      <c r="V3" s="2" t="s">
        <v>5</v>
      </c>
      <c r="X3" s="11"/>
      <c r="Y3" s="9">
        <f>(0.3*C3)+(0.7*Y2)</f>
        <v>8021.016599999999</v>
      </c>
      <c r="Z3" s="9">
        <f>(0.7)*(Y3-Y2)</f>
        <v>2294.683019999999</v>
      </c>
      <c r="AA3" s="9" t="s">
        <v>5</v>
      </c>
      <c r="AB3" s="9" t="s">
        <v>5</v>
      </c>
      <c r="AD3" s="11"/>
      <c r="AE3" s="9">
        <f>(0.7*C3)+(0.3*AE2)</f>
        <v>14289.000599999998</v>
      </c>
      <c r="AF3" s="9">
        <f>(0.3*(AE3-AE2))</f>
        <v>966.67157999999961</v>
      </c>
      <c r="AG3" s="9" t="s">
        <v>5</v>
      </c>
      <c r="AH3" s="9" t="s">
        <v>5</v>
      </c>
      <c r="AJ3" s="11"/>
      <c r="AK3" s="9">
        <f>(0.9*C3)+(0.1*AK2)</f>
        <v>15525.8334</v>
      </c>
      <c r="AL3" s="9">
        <f>(0.1*(AK3-AK2))</f>
        <v>129.71394000000001</v>
      </c>
      <c r="AM3" s="9" t="s">
        <v>5</v>
      </c>
    </row>
    <row r="4" spans="1:41" ht="15.75" thickBot="1">
      <c r="A4" s="1">
        <v>44929</v>
      </c>
      <c r="B4" s="2">
        <v>3</v>
      </c>
      <c r="C4" s="5">
        <v>15649.86</v>
      </c>
      <c r="D4" s="13">
        <f>C3+(C3-C2)</f>
        <v>15530.259999999998</v>
      </c>
      <c r="E4" s="13">
        <f>(C4-D4)^2</f>
        <v>14304.160000000522</v>
      </c>
      <c r="F4" s="13">
        <f>ABS((C4-D4)/C4)*100</f>
        <v>0.76422408890560156</v>
      </c>
      <c r="G4" s="9">
        <f>C3*C3/C2</f>
        <v>15531.494440841863</v>
      </c>
      <c r="H4" s="13">
        <f>(C4-G4)^2</f>
        <v>14010.405594818509</v>
      </c>
      <c r="I4" s="13">
        <f>ABS((C4-G4)/C4)*100</f>
        <v>0.75633621743668844</v>
      </c>
      <c r="J4" s="11"/>
      <c r="K4" s="13">
        <f>AVERAGE(C2:C3)</f>
        <v>15739.81</v>
      </c>
      <c r="L4" s="9" t="s">
        <v>5</v>
      </c>
      <c r="M4" s="9" t="s">
        <v>5</v>
      </c>
      <c r="N4" s="9" t="s">
        <v>5</v>
      </c>
      <c r="O4" s="10" t="s">
        <v>5</v>
      </c>
      <c r="R4" s="11"/>
      <c r="S4" s="2">
        <f>0.5*C4+(0.5*(S3+T3))</f>
        <v>14689.268750000001</v>
      </c>
      <c r="T4" s="2">
        <f>(0.5*(S4-S3))+(0.5*T3)</f>
        <v>2421.5781250000005</v>
      </c>
      <c r="U4" s="2">
        <f>S3+T3</f>
        <v>13728.677500000002</v>
      </c>
      <c r="V4" s="3">
        <f>(C4-U4)^2</f>
        <v>3690942.1983062462</v>
      </c>
      <c r="W4" s="3">
        <f>ABS((C4-U4)/C4)*100</f>
        <v>12.276036335149316</v>
      </c>
      <c r="X4" s="11"/>
      <c r="Y4" s="9">
        <f>(0.3*C4)+(0.7*(Y3+Z3))</f>
        <v>11915.947733999998</v>
      </c>
      <c r="Z4" s="9">
        <f>(0.7*(Y4-Y3))+(0.3*Z3)</f>
        <v>3414.8566997999988</v>
      </c>
      <c r="AA4" s="9">
        <f>Y3+Z3</f>
        <v>10315.699619999998</v>
      </c>
      <c r="AB4" s="27">
        <f>(C4-AA4)^2</f>
        <v>28453266.959561776</v>
      </c>
      <c r="AC4" s="27">
        <f>ABS((C4-AA4)/C4)*100</f>
        <v>34.084396793325965</v>
      </c>
      <c r="AD4" s="11"/>
      <c r="AE4" s="9">
        <f>(0.7*C4)+(0.3*(AE3+AF3))</f>
        <v>15531.603653999999</v>
      </c>
      <c r="AF4" s="9">
        <f>(0.3*(AE4-AE3))+(0.7*AF3)</f>
        <v>1049.4510221999999</v>
      </c>
      <c r="AG4" s="9">
        <f>AE3+AF3</f>
        <v>15255.672179999998</v>
      </c>
      <c r="AH4" s="28">
        <f>(C4-AG4)^2</f>
        <v>155384.03743635464</v>
      </c>
      <c r="AI4" s="28">
        <f>ABS((C4-AG4)/C4)*100</f>
        <v>2.5187945451269393</v>
      </c>
      <c r="AJ4" s="11"/>
      <c r="AK4" s="9">
        <f>(0.9*C4)+(0.1*(AK3+AL3))</f>
        <v>15650.428734000001</v>
      </c>
      <c r="AL4" s="9">
        <f>(0.1*(AK4-AK3))+(0.9*AL3)</f>
        <v>129.20207940000014</v>
      </c>
      <c r="AM4" s="9">
        <f>AK3+AL3</f>
        <v>15655.547339999999</v>
      </c>
      <c r="AN4" s="28">
        <f>(C4-AM4)^2</f>
        <v>32.345836275583906</v>
      </c>
      <c r="AO4">
        <f>ABS((C4-AM4)/C4)*100</f>
        <v>3.634115576751859E-2</v>
      </c>
    </row>
    <row r="5" spans="1:41">
      <c r="A5" s="1">
        <v>44930</v>
      </c>
      <c r="B5" s="2">
        <v>4</v>
      </c>
      <c r="C5" s="4">
        <v>15667.95</v>
      </c>
      <c r="D5" s="13">
        <f>C4+(C4-C3)</f>
        <v>15629.760000000002</v>
      </c>
      <c r="E5" s="13">
        <f t="shared" ref="E5:E68" si="0">(C5-D5)^2</f>
        <v>1458.4760999999</v>
      </c>
      <c r="F5" s="13">
        <f t="shared" ref="F5:F68" si="1">ABS((C5-D5)/C5)*100</f>
        <v>0.24374599101987618</v>
      </c>
      <c r="G5" s="9">
        <f>C4*C4/C3</f>
        <v>15629.785782452542</v>
      </c>
      <c r="H5" s="13">
        <f t="shared" ref="H5:H68" si="2">(C5-G5)^2</f>
        <v>1456.5075010097755</v>
      </c>
      <c r="I5" s="13">
        <f t="shared" ref="I5:I68" si="3">ABS((C5-G5)/C5)*100</f>
        <v>0.24358143565341331</v>
      </c>
      <c r="J5" s="12" t="s">
        <v>12</v>
      </c>
      <c r="K5" s="13">
        <f>AVERAGE(C2:C4)</f>
        <v>15709.826666666666</v>
      </c>
      <c r="L5" s="9" t="s">
        <v>5</v>
      </c>
      <c r="M5" s="9" t="s">
        <v>5</v>
      </c>
      <c r="N5" s="9" t="s">
        <v>5</v>
      </c>
      <c r="O5" s="10" t="s">
        <v>5</v>
      </c>
      <c r="R5" s="12" t="s">
        <v>18</v>
      </c>
      <c r="S5" s="2">
        <f>0.5*C5+(0.5*(S4+T4))</f>
        <v>16389.3984375</v>
      </c>
      <c r="T5" s="2">
        <f>(0.5*(S5-S4))+(0.5*T4)</f>
        <v>2060.8539062499995</v>
      </c>
      <c r="U5" s="2">
        <f t="shared" ref="U5:U68" si="4">S4+T4</f>
        <v>17110.846875000003</v>
      </c>
      <c r="V5" s="3">
        <f t="shared" ref="V5:V68" si="5">(C5-U5)^2</f>
        <v>2081951.3918847719</v>
      </c>
      <c r="W5" s="3">
        <f t="shared" ref="W5:W68" si="6">ABS((C5-U5)/C5)*100</f>
        <v>9.2092256804495936</v>
      </c>
      <c r="X5" s="12" t="s">
        <v>18</v>
      </c>
      <c r="Y5" s="9">
        <f t="shared" ref="Y5:Y68" si="7">(0.3*C5)+(0.7*(Y4+Z4))</f>
        <v>15431.948103659997</v>
      </c>
      <c r="Z5" s="9">
        <f t="shared" ref="Z5:Z68" si="8">(0.7*(Y5-Y4))+(0.3*Z4)</f>
        <v>3485.6572687019989</v>
      </c>
      <c r="AA5" s="9">
        <f t="shared" ref="AA5:AA68" si="9">Y4+Z4</f>
        <v>15330.804433799996</v>
      </c>
      <c r="AB5" s="27">
        <f t="shared" ref="AB5:AB68" si="10">(C5-AA5)^2</f>
        <v>113667.13280832155</v>
      </c>
      <c r="AC5" s="27">
        <f t="shared" ref="AC5:AC68" si="11">ABS((C5-AA5)/C5)*100</f>
        <v>2.1518167099078331</v>
      </c>
      <c r="AD5" s="12" t="s">
        <v>18</v>
      </c>
      <c r="AE5" s="9">
        <f t="shared" ref="AE5:AE68" si="12">(0.7*C5)+(0.3*(AE4+AF4))</f>
        <v>15941.881402859999</v>
      </c>
      <c r="AF5" s="9">
        <f t="shared" ref="AF5:AF68" si="13">(0.3*(AE5-AE4))+(0.7*AF4)</f>
        <v>857.69904019800003</v>
      </c>
      <c r="AG5" s="9">
        <f t="shared" ref="AG5:AG68" si="14">AE4+AF4</f>
        <v>16581.054676199998</v>
      </c>
      <c r="AH5" s="28">
        <f t="shared" ref="AH5:AH68" si="15">(C5-AG5)^2</f>
        <v>833760.14969830122</v>
      </c>
      <c r="AI5" s="28">
        <f t="shared" ref="AI5:AI68" si="16">ABS((C5-AG5)/C5)*100</f>
        <v>5.827850332685494</v>
      </c>
      <c r="AJ5" s="12" t="s">
        <v>18</v>
      </c>
      <c r="AK5" s="9">
        <f t="shared" ref="AK5:AK68" si="17">(0.9*C5)+(0.1*(AK4+AL4))</f>
        <v>15679.118081340001</v>
      </c>
      <c r="AL5" s="9">
        <f t="shared" ref="AL5:AL68" si="18">(0.1*(AK5-AK4))+(0.9*AL4)</f>
        <v>119.1508061940001</v>
      </c>
      <c r="AM5" s="9">
        <f t="shared" ref="AM5:AM68" si="19">AK4+AL4</f>
        <v>15779.630813400001</v>
      </c>
      <c r="AN5" s="28">
        <f t="shared" ref="AN5:AN68" si="20">(C5-AM5)^2</f>
        <v>12472.604081685678</v>
      </c>
      <c r="AO5">
        <f t="shared" ref="AO5:AO68" si="21">ABS((C5-AM5)/C5)*100</f>
        <v>0.7127978669832381</v>
      </c>
    </row>
    <row r="6" spans="1:41">
      <c r="A6" s="1">
        <v>44931</v>
      </c>
      <c r="B6" s="2">
        <v>5</v>
      </c>
      <c r="C6" s="4">
        <v>15693.08</v>
      </c>
      <c r="D6" s="13">
        <f t="shared" ref="D6:D69" si="22">C5+(C5-C4)</f>
        <v>15686.04</v>
      </c>
      <c r="E6" s="13">
        <f t="shared" si="0"/>
        <v>49.561599999986683</v>
      </c>
      <c r="F6" s="13">
        <f t="shared" si="1"/>
        <v>4.4860537255905497E-2</v>
      </c>
      <c r="G6" s="9">
        <f t="shared" ref="G6:G69" si="23">C5*C5/C4</f>
        <v>15686.060910608785</v>
      </c>
      <c r="H6" s="13">
        <f t="shared" si="2"/>
        <v>49.267615881866227</v>
      </c>
      <c r="I6" s="13">
        <f t="shared" si="3"/>
        <v>4.4727289934257314E-2</v>
      </c>
      <c r="J6" s="12" t="s">
        <v>13</v>
      </c>
      <c r="K6" s="13">
        <f>AVERAGE(C2:C5)</f>
        <v>15699.357499999998</v>
      </c>
      <c r="L6" s="9" t="s">
        <v>5</v>
      </c>
      <c r="M6" s="9" t="s">
        <v>5</v>
      </c>
      <c r="N6" s="9" t="s">
        <v>5</v>
      </c>
      <c r="O6" s="10" t="s">
        <v>5</v>
      </c>
      <c r="R6" s="15" t="s">
        <v>19</v>
      </c>
      <c r="S6" s="2">
        <f t="shared" ref="S6:S69" si="24">0.5*C6+(0.5*(S5+T5))</f>
        <v>17071.666171875</v>
      </c>
      <c r="T6" s="2">
        <f>(0.5*(S6-S5))+(0.5*T5)</f>
        <v>1371.5608203124998</v>
      </c>
      <c r="U6" s="2">
        <f t="shared" si="4"/>
        <v>18450.252343749999</v>
      </c>
      <c r="V6" s="3">
        <f t="shared" si="5"/>
        <v>7601999.333139861</v>
      </c>
      <c r="W6" s="3">
        <f t="shared" si="6"/>
        <v>17.569351228375808</v>
      </c>
      <c r="X6" s="15" t="s">
        <v>25</v>
      </c>
      <c r="Y6" s="9">
        <f t="shared" si="7"/>
        <v>17950.247760653398</v>
      </c>
      <c r="Z6" s="9">
        <f t="shared" si="8"/>
        <v>2808.5069405059794</v>
      </c>
      <c r="AA6" s="9">
        <f t="shared" si="9"/>
        <v>18917.605372361995</v>
      </c>
      <c r="AB6" s="27">
        <f t="shared" si="10"/>
        <v>10397563.877006264</v>
      </c>
      <c r="AC6" s="27">
        <f t="shared" si="11"/>
        <v>20.54743474424393</v>
      </c>
      <c r="AD6" s="15" t="s">
        <v>27</v>
      </c>
      <c r="AE6" s="9">
        <f t="shared" si="12"/>
        <v>16025.0301329174</v>
      </c>
      <c r="AF6" s="9">
        <f t="shared" si="13"/>
        <v>625.33394715582028</v>
      </c>
      <c r="AG6" s="9">
        <f t="shared" si="14"/>
        <v>16799.580443057999</v>
      </c>
      <c r="AH6" s="28">
        <f>(C6-AG6)^2</f>
        <v>1224343.2304875487</v>
      </c>
      <c r="AI6" s="28">
        <f t="shared" si="16"/>
        <v>7.0508812996428958</v>
      </c>
      <c r="AJ6" s="15" t="s">
        <v>29</v>
      </c>
      <c r="AK6" s="9">
        <f t="shared" si="17"/>
        <v>15703.5988887534</v>
      </c>
      <c r="AL6" s="9">
        <f t="shared" si="18"/>
        <v>109.68380631594007</v>
      </c>
      <c r="AM6" s="9">
        <f t="shared" si="19"/>
        <v>15798.268887534001</v>
      </c>
      <c r="AN6" s="28">
        <f t="shared" si="20"/>
        <v>11064.702060640704</v>
      </c>
      <c r="AO6">
        <f t="shared" si="21"/>
        <v>0.67028835342712179</v>
      </c>
    </row>
    <row r="7" spans="1:41">
      <c r="A7" s="1">
        <v>44932</v>
      </c>
      <c r="B7" s="2">
        <v>6</v>
      </c>
      <c r="C7" s="4">
        <v>15688.05</v>
      </c>
      <c r="D7" s="13">
        <f t="shared" si="22"/>
        <v>15718.21</v>
      </c>
      <c r="E7" s="13">
        <f t="shared" si="0"/>
        <v>909.62559999999121</v>
      </c>
      <c r="F7" s="13">
        <f t="shared" si="1"/>
        <v>0.19224823990234513</v>
      </c>
      <c r="G7" s="9">
        <f t="shared" si="23"/>
        <v>15718.250306287675</v>
      </c>
      <c r="H7" s="13">
        <f t="shared" si="2"/>
        <v>912.05849986942019</v>
      </c>
      <c r="I7" s="13">
        <f t="shared" si="3"/>
        <v>0.19250516340574916</v>
      </c>
      <c r="J7" s="11"/>
      <c r="K7" s="13">
        <f>AVERAGE(C2:C6)</f>
        <v>15698.101999999999</v>
      </c>
      <c r="L7" s="9" t="s">
        <v>5</v>
      </c>
      <c r="M7" s="9" t="s">
        <v>5</v>
      </c>
      <c r="N7" s="9" t="s">
        <v>5</v>
      </c>
      <c r="O7" s="10" t="s">
        <v>5</v>
      </c>
      <c r="R7" s="15" t="s">
        <v>20</v>
      </c>
      <c r="S7" s="2">
        <f t="shared" si="24"/>
        <v>17065.63849609375</v>
      </c>
      <c r="T7" s="2">
        <f t="shared" ref="T7:T70" si="25">(0.5*(S7-S6))+(0.5*T6)</f>
        <v>682.76657226562497</v>
      </c>
      <c r="U7" s="2">
        <f t="shared" si="4"/>
        <v>18443.226992187501</v>
      </c>
      <c r="V7" s="3">
        <f t="shared" si="5"/>
        <v>7591000.2582793711</v>
      </c>
      <c r="W7" s="3">
        <f t="shared" si="6"/>
        <v>17.562265496269465</v>
      </c>
      <c r="X7" s="15" t="s">
        <v>26</v>
      </c>
      <c r="Y7" s="9">
        <f t="shared" si="7"/>
        <v>19237.543290811562</v>
      </c>
      <c r="Z7" s="9">
        <f t="shared" si="8"/>
        <v>1743.6589532625087</v>
      </c>
      <c r="AA7" s="9">
        <f t="shared" si="9"/>
        <v>20758.754701159378</v>
      </c>
      <c r="AB7" s="27">
        <f t="shared" si="10"/>
        <v>25712046.166359823</v>
      </c>
      <c r="AC7" s="27">
        <f t="shared" si="11"/>
        <v>32.322084014006705</v>
      </c>
      <c r="AD7" s="15" t="s">
        <v>28</v>
      </c>
      <c r="AE7" s="9">
        <f t="shared" si="12"/>
        <v>15976.744224021964</v>
      </c>
      <c r="AF7" s="9">
        <f t="shared" si="13"/>
        <v>423.24799034044349</v>
      </c>
      <c r="AG7" s="9">
        <f t="shared" si="14"/>
        <v>16650.364080073221</v>
      </c>
      <c r="AH7" s="28">
        <f t="shared" si="15"/>
        <v>926048.38870717096</v>
      </c>
      <c r="AI7" s="28">
        <f t="shared" si="16"/>
        <v>6.1340579617812399</v>
      </c>
      <c r="AJ7" s="15" t="s">
        <v>30</v>
      </c>
      <c r="AK7" s="9">
        <f t="shared" si="17"/>
        <v>15700.573269506933</v>
      </c>
      <c r="AL7" s="9">
        <f t="shared" si="18"/>
        <v>98.412863759699306</v>
      </c>
      <c r="AM7" s="9">
        <f t="shared" si="19"/>
        <v>15813.28269506934</v>
      </c>
      <c r="AN7" s="28">
        <f t="shared" si="20"/>
        <v>15683.227914330415</v>
      </c>
      <c r="AO7">
        <f t="shared" si="21"/>
        <v>0.79826807709906888</v>
      </c>
    </row>
    <row r="8" spans="1:41">
      <c r="A8" s="1">
        <v>44935</v>
      </c>
      <c r="B8" s="2">
        <v>7</v>
      </c>
      <c r="C8" s="4">
        <v>15713.17</v>
      </c>
      <c r="D8" s="13">
        <f t="shared" si="22"/>
        <v>15683.019999999999</v>
      </c>
      <c r="E8" s="13">
        <f t="shared" si="0"/>
        <v>909.0225000000878</v>
      </c>
      <c r="F8" s="13">
        <f t="shared" si="1"/>
        <v>0.1918772596490807</v>
      </c>
      <c r="G8" s="9">
        <f t="shared" si="23"/>
        <v>15683.021612232906</v>
      </c>
      <c r="H8" s="13">
        <f t="shared" si="2"/>
        <v>908.92528495508668</v>
      </c>
      <c r="I8" s="13">
        <f t="shared" si="3"/>
        <v>0.1918669992566388</v>
      </c>
      <c r="J8" s="11"/>
      <c r="K8" s="13">
        <f>AVERAGE(C2:C7)</f>
        <v>15696.426666666666</v>
      </c>
      <c r="L8" s="9" t="s">
        <v>5</v>
      </c>
      <c r="M8" s="9" t="s">
        <v>5</v>
      </c>
      <c r="N8" s="9" t="s">
        <v>5</v>
      </c>
      <c r="O8" s="10" t="s">
        <v>5</v>
      </c>
      <c r="R8" s="11"/>
      <c r="S8" s="2">
        <f t="shared" si="24"/>
        <v>16730.787534179686</v>
      </c>
      <c r="T8" s="2">
        <f t="shared" si="25"/>
        <v>173.95780517578044</v>
      </c>
      <c r="U8" s="2">
        <f t="shared" si="4"/>
        <v>17748.405068359374</v>
      </c>
      <c r="V8" s="3">
        <f t="shared" si="5"/>
        <v>4142181.783479786</v>
      </c>
      <c r="W8" s="3">
        <f t="shared" si="6"/>
        <v>12.952415511060938</v>
      </c>
      <c r="X8" s="11"/>
      <c r="Y8" s="9">
        <f t="shared" si="7"/>
        <v>19400.792570851849</v>
      </c>
      <c r="Z8" s="9">
        <f t="shared" si="8"/>
        <v>637.37218200695338</v>
      </c>
      <c r="AA8" s="9">
        <f t="shared" si="9"/>
        <v>20981.202244074069</v>
      </c>
      <c r="AB8" s="27">
        <f t="shared" si="10"/>
        <v>27752163.724604074</v>
      </c>
      <c r="AC8" s="27">
        <f t="shared" si="11"/>
        <v>33.526221914954583</v>
      </c>
      <c r="AD8" s="11"/>
      <c r="AE8" s="9">
        <f t="shared" si="12"/>
        <v>15919.216664308722</v>
      </c>
      <c r="AF8" s="9">
        <f t="shared" si="13"/>
        <v>279.01532532433777</v>
      </c>
      <c r="AG8" s="9">
        <f t="shared" si="14"/>
        <v>16399.992214362406</v>
      </c>
      <c r="AH8" s="28">
        <f t="shared" si="15"/>
        <v>471724.75414167898</v>
      </c>
      <c r="AI8" s="28">
        <f t="shared" si="16"/>
        <v>4.37099715946818</v>
      </c>
      <c r="AJ8" s="11"/>
      <c r="AK8" s="9">
        <f t="shared" si="17"/>
        <v>15721.751613326664</v>
      </c>
      <c r="AL8" s="9">
        <f t="shared" si="18"/>
        <v>90.689411765702459</v>
      </c>
      <c r="AM8" s="9">
        <f t="shared" si="19"/>
        <v>15798.986133266631</v>
      </c>
      <c r="AN8" s="28">
        <f t="shared" si="20"/>
        <v>7364.4087288362352</v>
      </c>
      <c r="AO8">
        <f t="shared" si="21"/>
        <v>0.54614144228460182</v>
      </c>
    </row>
    <row r="9" spans="1:41">
      <c r="A9" s="1">
        <v>44936</v>
      </c>
      <c r="B9" s="2">
        <v>8</v>
      </c>
      <c r="C9" s="4">
        <v>15651.87</v>
      </c>
      <c r="D9" s="13">
        <f t="shared" si="22"/>
        <v>15738.29</v>
      </c>
      <c r="E9" s="13">
        <f t="shared" si="0"/>
        <v>7468.4164000000128</v>
      </c>
      <c r="F9" s="13">
        <f t="shared" si="1"/>
        <v>0.55213849846695684</v>
      </c>
      <c r="G9" s="9">
        <f t="shared" si="23"/>
        <v>15738.330222615305</v>
      </c>
      <c r="H9" s="13">
        <f t="shared" si="2"/>
        <v>7475.3700946878889</v>
      </c>
      <c r="I9" s="13">
        <f t="shared" si="3"/>
        <v>0.55239548127670235</v>
      </c>
      <c r="J9" s="11"/>
      <c r="K9" s="13">
        <f>AVERAGE(C2:C8)</f>
        <v>15698.81857142857</v>
      </c>
      <c r="L9" s="9" t="s">
        <v>5</v>
      </c>
      <c r="M9" s="9" t="s">
        <v>5</v>
      </c>
      <c r="N9" s="9" t="s">
        <v>5</v>
      </c>
      <c r="O9" s="10" t="s">
        <v>5</v>
      </c>
      <c r="R9" s="11"/>
      <c r="S9" s="2">
        <f t="shared" si="24"/>
        <v>16278.307669677735</v>
      </c>
      <c r="T9" s="2">
        <f t="shared" si="25"/>
        <v>-139.26102966308525</v>
      </c>
      <c r="U9" s="2">
        <f t="shared" si="4"/>
        <v>16904.745339355468</v>
      </c>
      <c r="V9" s="3">
        <f t="shared" si="5"/>
        <v>1569696.6159650767</v>
      </c>
      <c r="W9" s="3">
        <f t="shared" si="6"/>
        <v>8.0046367581347599</v>
      </c>
      <c r="X9" s="11"/>
      <c r="Y9" s="9">
        <f t="shared" si="7"/>
        <v>18722.276327001164</v>
      </c>
      <c r="Z9" s="9">
        <f t="shared" si="8"/>
        <v>-283.74971609339343</v>
      </c>
      <c r="AA9" s="9">
        <f t="shared" si="9"/>
        <v>20038.164752858804</v>
      </c>
      <c r="AB9" s="27">
        <f t="shared" si="10"/>
        <v>19239581.658956666</v>
      </c>
      <c r="AC9" s="27">
        <f t="shared" si="11"/>
        <v>28.024093944421995</v>
      </c>
      <c r="AD9" s="11"/>
      <c r="AE9" s="9">
        <f t="shared" si="12"/>
        <v>15815.778596889917</v>
      </c>
      <c r="AF9" s="9">
        <f t="shared" si="13"/>
        <v>164.27930750139492</v>
      </c>
      <c r="AG9" s="9">
        <f t="shared" si="14"/>
        <v>16198.231989633059</v>
      </c>
      <c r="AH9" s="28">
        <f t="shared" si="15"/>
        <v>298511.42371579411</v>
      </c>
      <c r="AI9" s="28">
        <f t="shared" si="16"/>
        <v>3.4907138229046009</v>
      </c>
      <c r="AJ9" s="11"/>
      <c r="AK9" s="9">
        <f t="shared" si="17"/>
        <v>15667.927102509238</v>
      </c>
      <c r="AL9" s="9">
        <f t="shared" si="18"/>
        <v>76.238019507389694</v>
      </c>
      <c r="AM9" s="9">
        <f t="shared" si="19"/>
        <v>15812.441025092367</v>
      </c>
      <c r="AN9" s="28">
        <f t="shared" si="20"/>
        <v>25783.05409921315</v>
      </c>
      <c r="AO9">
        <f t="shared" si="21"/>
        <v>1.0258903574612219</v>
      </c>
    </row>
    <row r="10" spans="1:41">
      <c r="A10" s="1">
        <v>44937</v>
      </c>
      <c r="B10" s="2">
        <v>9</v>
      </c>
      <c r="C10" s="4">
        <v>15666.94</v>
      </c>
      <c r="D10" s="13">
        <f t="shared" si="22"/>
        <v>15590.570000000002</v>
      </c>
      <c r="E10" s="13">
        <f t="shared" si="0"/>
        <v>5832.3768999998447</v>
      </c>
      <c r="F10" s="13">
        <f t="shared" si="1"/>
        <v>0.48745958049241894</v>
      </c>
      <c r="G10" s="9">
        <f t="shared" si="23"/>
        <v>15590.809142706406</v>
      </c>
      <c r="H10" s="13">
        <f t="shared" si="2"/>
        <v>5795.9074322575889</v>
      </c>
      <c r="I10" s="13">
        <f t="shared" si="3"/>
        <v>0.48593316431666994</v>
      </c>
      <c r="J10" s="11"/>
      <c r="K10" s="13">
        <f>AVERAGE(C2:C9)</f>
        <v>15692.949999999999</v>
      </c>
      <c r="L10" s="9" t="s">
        <v>5</v>
      </c>
      <c r="M10" s="9" t="s">
        <v>5</v>
      </c>
      <c r="N10" s="9" t="s">
        <v>5</v>
      </c>
      <c r="O10" s="10" t="s">
        <v>5</v>
      </c>
      <c r="R10" s="11"/>
      <c r="S10" s="2">
        <f t="shared" si="24"/>
        <v>15902.993320007325</v>
      </c>
      <c r="T10" s="2">
        <f t="shared" si="25"/>
        <v>-257.28768966674795</v>
      </c>
      <c r="U10" s="2">
        <f t="shared" si="4"/>
        <v>16139.046640014651</v>
      </c>
      <c r="V10" s="3">
        <f t="shared" si="5"/>
        <v>222884.67954592244</v>
      </c>
      <c r="W10" s="3">
        <f t="shared" si="6"/>
        <v>3.0133940642821768</v>
      </c>
      <c r="X10" s="11"/>
      <c r="Y10" s="9">
        <f t="shared" si="7"/>
        <v>17607.050627635439</v>
      </c>
      <c r="Z10" s="9">
        <f t="shared" si="8"/>
        <v>-865.7829043840253</v>
      </c>
      <c r="AA10" s="9">
        <f t="shared" si="9"/>
        <v>18438.526610907771</v>
      </c>
      <c r="AB10" s="27">
        <f t="shared" si="10"/>
        <v>7681692.3417632217</v>
      </c>
      <c r="AC10" s="27">
        <f t="shared" si="11"/>
        <v>17.690669721769346</v>
      </c>
      <c r="AD10" s="11"/>
      <c r="AE10" s="9">
        <f t="shared" si="12"/>
        <v>15760.875371317394</v>
      </c>
      <c r="AF10" s="9">
        <f t="shared" si="13"/>
        <v>98.524547579219444</v>
      </c>
      <c r="AG10" s="9">
        <f t="shared" si="14"/>
        <v>15980.057904391311</v>
      </c>
      <c r="AH10" s="28">
        <f t="shared" si="15"/>
        <v>98042.822050406001</v>
      </c>
      <c r="AI10" s="28">
        <f t="shared" si="16"/>
        <v>1.9985900526287248</v>
      </c>
      <c r="AJ10" s="11"/>
      <c r="AK10" s="9">
        <f t="shared" si="17"/>
        <v>15674.662512201663</v>
      </c>
      <c r="AL10" s="9">
        <f t="shared" si="18"/>
        <v>69.287758525893182</v>
      </c>
      <c r="AM10" s="9">
        <f t="shared" si="19"/>
        <v>15744.165122016628</v>
      </c>
      <c r="AN10" s="28">
        <f t="shared" si="20"/>
        <v>5963.7194704829608</v>
      </c>
      <c r="AO10">
        <f t="shared" si="21"/>
        <v>0.49291771090351533</v>
      </c>
    </row>
    <row r="11" spans="1:41">
      <c r="A11" s="1">
        <v>44938</v>
      </c>
      <c r="B11" s="2">
        <v>10</v>
      </c>
      <c r="C11" s="4">
        <v>15604.64</v>
      </c>
      <c r="D11" s="13">
        <f t="shared" si="22"/>
        <v>15682.01</v>
      </c>
      <c r="E11" s="13">
        <f t="shared" si="0"/>
        <v>5986.1169000001237</v>
      </c>
      <c r="F11" s="13">
        <f t="shared" si="1"/>
        <v>0.49581406555999241</v>
      </c>
      <c r="G11" s="9">
        <f t="shared" si="23"/>
        <v>15682.024509761453</v>
      </c>
      <c r="H11" s="13">
        <f t="shared" si="2"/>
        <v>5988.3623510205625</v>
      </c>
      <c r="I11" s="13">
        <f t="shared" si="3"/>
        <v>0.49590704919468792</v>
      </c>
      <c r="J11" s="11"/>
      <c r="K11" s="13">
        <f>AVERAGE(C2:C10)</f>
        <v>15690.059999999998</v>
      </c>
      <c r="L11" s="9" t="s">
        <v>5</v>
      </c>
      <c r="M11" s="9" t="s">
        <v>5</v>
      </c>
      <c r="N11" s="9" t="s">
        <v>5</v>
      </c>
      <c r="O11" s="10" t="s">
        <v>5</v>
      </c>
      <c r="R11" s="11"/>
      <c r="S11" s="2">
        <f t="shared" si="24"/>
        <v>15625.172815170288</v>
      </c>
      <c r="T11" s="2">
        <f t="shared" si="25"/>
        <v>-267.55409725189219</v>
      </c>
      <c r="U11" s="2">
        <f t="shared" si="4"/>
        <v>15645.705630340577</v>
      </c>
      <c r="V11" s="3">
        <f t="shared" si="5"/>
        <v>1686.3859952689697</v>
      </c>
      <c r="W11" s="3">
        <f t="shared" si="6"/>
        <v>0.2631629460248851</v>
      </c>
      <c r="X11" s="11"/>
      <c r="Y11" s="9">
        <f t="shared" si="7"/>
        <v>16400.279406275989</v>
      </c>
      <c r="Z11" s="9">
        <f t="shared" si="8"/>
        <v>-1104.4747262668222</v>
      </c>
      <c r="AA11" s="9">
        <f t="shared" si="9"/>
        <v>16741.267723251414</v>
      </c>
      <c r="AB11" s="27">
        <f t="shared" si="10"/>
        <v>1291922.5812636949</v>
      </c>
      <c r="AC11" s="27">
        <f t="shared" si="11"/>
        <v>7.2839086531404433</v>
      </c>
      <c r="AD11" s="11"/>
      <c r="AE11" s="9">
        <f t="shared" si="12"/>
        <v>15681.067975668982</v>
      </c>
      <c r="AF11" s="9">
        <f t="shared" si="13"/>
        <v>45.024964610930205</v>
      </c>
      <c r="AG11" s="9">
        <f t="shared" si="14"/>
        <v>15859.399918896614</v>
      </c>
      <c r="AH11" s="28">
        <f t="shared" si="15"/>
        <v>64902.616276209432</v>
      </c>
      <c r="AI11" s="28">
        <f t="shared" si="16"/>
        <v>1.6325908120700907</v>
      </c>
      <c r="AJ11" s="11"/>
      <c r="AK11" s="9">
        <f t="shared" si="17"/>
        <v>15618.571027072756</v>
      </c>
      <c r="AL11" s="9">
        <f t="shared" si="18"/>
        <v>56.749834160413144</v>
      </c>
      <c r="AM11" s="9">
        <f t="shared" si="19"/>
        <v>15743.950270727557</v>
      </c>
      <c r="AN11" s="28">
        <f t="shared" si="20"/>
        <v>19407.351530185366</v>
      </c>
      <c r="AO11">
        <f t="shared" si="21"/>
        <v>0.89274902033983172</v>
      </c>
    </row>
    <row r="12" spans="1:41">
      <c r="A12" s="1">
        <v>44939</v>
      </c>
      <c r="B12" s="2">
        <v>11</v>
      </c>
      <c r="C12" s="4">
        <v>15442.83</v>
      </c>
      <c r="D12" s="13">
        <f t="shared" si="22"/>
        <v>15542.339999999998</v>
      </c>
      <c r="E12" s="13">
        <f t="shared" si="0"/>
        <v>9902.2400999996808</v>
      </c>
      <c r="F12" s="13">
        <f t="shared" si="1"/>
        <v>0.64437671074536473</v>
      </c>
      <c r="G12" s="9">
        <f t="shared" si="23"/>
        <v>15542.587737592663</v>
      </c>
      <c r="H12" s="13">
        <f t="shared" si="2"/>
        <v>9951.6062096066162</v>
      </c>
      <c r="I12" s="13">
        <f t="shared" si="3"/>
        <v>0.64598093479409557</v>
      </c>
      <c r="K12" s="13">
        <f>AVERAGE(C2:C11)</f>
        <v>15681.518</v>
      </c>
      <c r="L12" s="13">
        <f>AVERAGE(K3:K12)</f>
        <v>15711.652940476188</v>
      </c>
      <c r="M12" s="9">
        <f>2*K12-L12</f>
        <v>15651.383059523812</v>
      </c>
      <c r="N12" s="9">
        <f>(2/9)*(K12-L12)</f>
        <v>-6.6966534391528203</v>
      </c>
      <c r="O12" s="9" t="s">
        <v>5</v>
      </c>
      <c r="S12" s="2">
        <f t="shared" si="24"/>
        <v>15400.224358959198</v>
      </c>
      <c r="T12" s="2">
        <f t="shared" si="25"/>
        <v>-246.25127673149117</v>
      </c>
      <c r="U12" s="2">
        <f t="shared" si="4"/>
        <v>15357.618717918396</v>
      </c>
      <c r="V12" s="3">
        <f t="shared" si="5"/>
        <v>7260.9625939906382</v>
      </c>
      <c r="W12" s="3">
        <f t="shared" si="6"/>
        <v>0.55178540514661956</v>
      </c>
      <c r="Y12" s="9">
        <f t="shared" si="7"/>
        <v>15339.912276006417</v>
      </c>
      <c r="Z12" s="9">
        <f t="shared" si="8"/>
        <v>-1073.5994090687477</v>
      </c>
      <c r="AA12" s="9">
        <f t="shared" si="9"/>
        <v>15295.804680009167</v>
      </c>
      <c r="AB12" s="27">
        <f t="shared" si="10"/>
        <v>21616.444718406819</v>
      </c>
      <c r="AC12" s="27">
        <f t="shared" si="11"/>
        <v>0.95206202484151503</v>
      </c>
      <c r="AE12" s="9">
        <f t="shared" si="12"/>
        <v>15527.808882083973</v>
      </c>
      <c r="AF12" s="9">
        <f t="shared" si="13"/>
        <v>-14.460252847851677</v>
      </c>
      <c r="AG12" s="9">
        <f t="shared" si="14"/>
        <v>15726.092940279912</v>
      </c>
      <c r="AH12" s="28">
        <f t="shared" si="15"/>
        <v>80237.893336021036</v>
      </c>
      <c r="AI12" s="28">
        <f t="shared" si="16"/>
        <v>1.8342683321639366</v>
      </c>
      <c r="AK12" s="9">
        <f t="shared" si="17"/>
        <v>15466.079086123318</v>
      </c>
      <c r="AL12" s="9">
        <f t="shared" si="18"/>
        <v>35.825656649428055</v>
      </c>
      <c r="AM12" s="9">
        <f t="shared" si="19"/>
        <v>15675.320861233169</v>
      </c>
      <c r="AN12" s="28">
        <f t="shared" si="20"/>
        <v>54052.000556940737</v>
      </c>
      <c r="AO12">
        <f t="shared" si="21"/>
        <v>1.5054938844316048</v>
      </c>
    </row>
    <row r="13" spans="1:41">
      <c r="A13" s="1">
        <v>44942</v>
      </c>
      <c r="B13" s="2">
        <v>12</v>
      </c>
      <c r="C13" s="4">
        <v>15252.89</v>
      </c>
      <c r="D13" s="13">
        <f t="shared" si="22"/>
        <v>15281.02</v>
      </c>
      <c r="E13" s="13">
        <f t="shared" si="0"/>
        <v>791.29690000005735</v>
      </c>
      <c r="F13" s="13">
        <f t="shared" si="1"/>
        <v>0.18442406652117085</v>
      </c>
      <c r="G13" s="9">
        <f t="shared" si="23"/>
        <v>15282.697864795344</v>
      </c>
      <c r="H13" s="13">
        <f t="shared" si="2"/>
        <v>888.50880365752948</v>
      </c>
      <c r="I13" s="13">
        <f t="shared" si="3"/>
        <v>0.19542437397335427</v>
      </c>
      <c r="K13" s="13">
        <f t="shared" ref="K13:K76" si="26">AVERAGE(C3:C12)</f>
        <v>15644.835000000001</v>
      </c>
      <c r="L13" s="13">
        <f t="shared" ref="L13:L76" si="27">AVERAGE(K4:K13)</f>
        <v>15695.170440476188</v>
      </c>
      <c r="M13" s="9">
        <f t="shared" ref="M13:M76" si="28">2*K13-L13</f>
        <v>15594.499559523814</v>
      </c>
      <c r="N13" s="9">
        <f t="shared" ref="N13:N76" si="29">(2/9)*(K13-L13)</f>
        <v>-11.185653439152601</v>
      </c>
      <c r="O13" s="9">
        <f>M12+N12</f>
        <v>15644.68640608466</v>
      </c>
      <c r="P13" s="13">
        <f>(C13-O13)^2</f>
        <v>153504.42382085635</v>
      </c>
      <c r="Q13" s="13">
        <f>ABS((C13-O13)/C13)*100</f>
        <v>2.5686699771955395</v>
      </c>
      <c r="S13" s="2">
        <f t="shared" si="24"/>
        <v>15203.431541113852</v>
      </c>
      <c r="T13" s="2">
        <f t="shared" si="25"/>
        <v>-221.52204728841849</v>
      </c>
      <c r="U13" s="2">
        <f t="shared" si="4"/>
        <v>15153.973082227707</v>
      </c>
      <c r="V13" s="3">
        <f t="shared" si="5"/>
        <v>9784.5566215704639</v>
      </c>
      <c r="W13" s="3">
        <f t="shared" si="6"/>
        <v>0.64851262791702058</v>
      </c>
      <c r="Y13" s="9">
        <f t="shared" si="7"/>
        <v>14562.286006856368</v>
      </c>
      <c r="Z13" s="9">
        <f t="shared" si="8"/>
        <v>-866.41821112565833</v>
      </c>
      <c r="AA13" s="9">
        <f t="shared" si="9"/>
        <v>14266.312866937669</v>
      </c>
      <c r="AB13" s="27">
        <f t="shared" si="10"/>
        <v>973334.4394814868</v>
      </c>
      <c r="AC13" s="27">
        <f t="shared" si="11"/>
        <v>6.468132485465576</v>
      </c>
      <c r="AE13" s="9">
        <f t="shared" si="12"/>
        <v>15331.027588770836</v>
      </c>
      <c r="AF13" s="9">
        <f t="shared" si="13"/>
        <v>-69.156564987437335</v>
      </c>
      <c r="AG13" s="9">
        <f t="shared" si="14"/>
        <v>15513.348629236121</v>
      </c>
      <c r="AH13" s="28">
        <f t="shared" si="15"/>
        <v>67838.697543559581</v>
      </c>
      <c r="AI13" s="28">
        <f t="shared" si="16"/>
        <v>1.7076018330698106</v>
      </c>
      <c r="AK13" s="9">
        <f t="shared" si="17"/>
        <v>15277.791474277275</v>
      </c>
      <c r="AL13" s="9">
        <f t="shared" si="18"/>
        <v>13.414329799880985</v>
      </c>
      <c r="AM13" s="9">
        <f t="shared" si="19"/>
        <v>15501.904742772746</v>
      </c>
      <c r="AN13" s="28">
        <f t="shared" si="20"/>
        <v>62008.342118176908</v>
      </c>
      <c r="AO13">
        <f t="shared" si="21"/>
        <v>1.6325741729780134</v>
      </c>
    </row>
    <row r="14" spans="1:41">
      <c r="A14" s="1">
        <v>44943</v>
      </c>
      <c r="B14" s="2">
        <v>13</v>
      </c>
      <c r="C14" s="4">
        <v>15094.09</v>
      </c>
      <c r="D14" s="13">
        <f t="shared" si="22"/>
        <v>15062.949999999999</v>
      </c>
      <c r="E14" s="13">
        <f t="shared" si="0"/>
        <v>969.699600000077</v>
      </c>
      <c r="F14" s="13">
        <f t="shared" si="1"/>
        <v>0.2063059117840243</v>
      </c>
      <c r="G14" s="9">
        <f t="shared" si="23"/>
        <v>15065.286178252301</v>
      </c>
      <c r="H14" s="13">
        <f t="shared" si="2"/>
        <v>829.66014727320339</v>
      </c>
      <c r="I14" s="13">
        <f t="shared" si="3"/>
        <v>0.19082847490440794</v>
      </c>
      <c r="K14" s="13">
        <f t="shared" si="26"/>
        <v>15603.127999999997</v>
      </c>
      <c r="L14" s="13">
        <f t="shared" si="27"/>
        <v>15681.502240476189</v>
      </c>
      <c r="M14" s="9">
        <f t="shared" si="28"/>
        <v>15524.753759523805</v>
      </c>
      <c r="N14" s="9">
        <f t="shared" si="29"/>
        <v>-17.416497883598318</v>
      </c>
      <c r="O14" s="9">
        <f t="shared" ref="O14:O77" si="30">M13+N13</f>
        <v>15583.313906084662</v>
      </c>
      <c r="P14" s="13">
        <f t="shared" ref="P14:P77" si="31">(C14-O14)^2</f>
        <v>239340.03028473447</v>
      </c>
      <c r="Q14" s="13">
        <f t="shared" ref="Q14:Q77" si="32">ABS((C14-O14)/C14)*100</f>
        <v>3.2411619785271073</v>
      </c>
      <c r="S14" s="2">
        <f t="shared" si="24"/>
        <v>15037.999746912716</v>
      </c>
      <c r="T14" s="2">
        <f t="shared" si="25"/>
        <v>-193.47692074477757</v>
      </c>
      <c r="U14" s="2">
        <f t="shared" si="4"/>
        <v>14981.909493825433</v>
      </c>
      <c r="V14" s="3">
        <f t="shared" si="5"/>
        <v>12584.465965582109</v>
      </c>
      <c r="W14" s="3">
        <f t="shared" si="6"/>
        <v>0.74320814421119263</v>
      </c>
      <c r="Y14" s="9">
        <f t="shared" si="7"/>
        <v>14115.334457011497</v>
      </c>
      <c r="Z14" s="9">
        <f t="shared" si="8"/>
        <v>-572.79154822910709</v>
      </c>
      <c r="AA14" s="9">
        <f t="shared" si="9"/>
        <v>13695.86779573071</v>
      </c>
      <c r="AB14" s="27">
        <f t="shared" si="10"/>
        <v>1955025.3325116725</v>
      </c>
      <c r="AC14" s="27">
        <f t="shared" si="11"/>
        <v>9.2633752963530096</v>
      </c>
      <c r="AE14" s="9">
        <f t="shared" si="12"/>
        <v>15144.424307135017</v>
      </c>
      <c r="AF14" s="9">
        <f t="shared" si="13"/>
        <v>-104.39057998195165</v>
      </c>
      <c r="AG14" s="9">
        <f t="shared" si="14"/>
        <v>15261.871023783398</v>
      </c>
      <c r="AH14" s="28">
        <f t="shared" si="15"/>
        <v>28150.471941805255</v>
      </c>
      <c r="AI14" s="28">
        <f t="shared" si="16"/>
        <v>1.1115676651152753</v>
      </c>
      <c r="AK14" s="9">
        <f t="shared" si="17"/>
        <v>15113.801580407717</v>
      </c>
      <c r="AL14" s="9">
        <f t="shared" si="18"/>
        <v>-4.3260925670629859</v>
      </c>
      <c r="AM14" s="9">
        <f t="shared" si="19"/>
        <v>15291.205804077157</v>
      </c>
      <c r="AN14" s="28">
        <f t="shared" si="20"/>
        <v>38854.640216984146</v>
      </c>
      <c r="AO14">
        <f t="shared" si="21"/>
        <v>1.3059137985606089</v>
      </c>
    </row>
    <row r="15" spans="1:41">
      <c r="A15" s="1">
        <v>44944</v>
      </c>
      <c r="B15" s="2">
        <v>14</v>
      </c>
      <c r="C15" s="6">
        <v>15229.77</v>
      </c>
      <c r="D15" s="13">
        <f t="shared" si="22"/>
        <v>14935.29</v>
      </c>
      <c r="E15" s="13">
        <f t="shared" si="0"/>
        <v>86718.470399999744</v>
      </c>
      <c r="F15" s="13">
        <f t="shared" si="1"/>
        <v>1.9335814001130651</v>
      </c>
      <c r="G15" s="9">
        <f t="shared" si="23"/>
        <v>14936.943289311075</v>
      </c>
      <c r="H15" s="13">
        <f t="shared" si="2"/>
        <v>85747.48249289552</v>
      </c>
      <c r="I15" s="13">
        <f t="shared" si="3"/>
        <v>1.9227257580969721</v>
      </c>
      <c r="K15" s="13">
        <f t="shared" si="26"/>
        <v>15547.550999999998</v>
      </c>
      <c r="L15" s="13">
        <f t="shared" si="27"/>
        <v>15665.274673809525</v>
      </c>
      <c r="M15" s="9">
        <f t="shared" si="28"/>
        <v>15429.827326190471</v>
      </c>
      <c r="N15" s="9">
        <f t="shared" si="29"/>
        <v>-26.160816402117131</v>
      </c>
      <c r="O15" s="9">
        <f t="shared" si="30"/>
        <v>15507.337261640207</v>
      </c>
      <c r="P15" s="13">
        <f t="shared" si="31"/>
        <v>77043.584734442687</v>
      </c>
      <c r="Q15" s="13">
        <f t="shared" si="32"/>
        <v>1.8225308828708917</v>
      </c>
      <c r="S15" s="2">
        <f t="shared" si="24"/>
        <v>15037.14641308397</v>
      </c>
      <c r="T15" s="2">
        <f t="shared" si="25"/>
        <v>-97.165127286761404</v>
      </c>
      <c r="U15" s="2">
        <f t="shared" si="4"/>
        <v>14844.522826167939</v>
      </c>
      <c r="V15" s="3">
        <f t="shared" si="5"/>
        <v>148415.38494559092</v>
      </c>
      <c r="W15" s="3">
        <f t="shared" si="6"/>
        <v>2.5295665911702008</v>
      </c>
      <c r="Y15" s="9">
        <f t="shared" si="7"/>
        <v>14048.711036147673</v>
      </c>
      <c r="Z15" s="9">
        <f t="shared" si="8"/>
        <v>-218.47385907340851</v>
      </c>
      <c r="AA15" s="9">
        <f t="shared" si="9"/>
        <v>13542.54290878239</v>
      </c>
      <c r="AB15" s="27">
        <f t="shared" si="10"/>
        <v>2846735.257338637</v>
      </c>
      <c r="AC15" s="27">
        <f t="shared" si="11"/>
        <v>11.078480444666006</v>
      </c>
      <c r="AE15" s="9">
        <f t="shared" si="12"/>
        <v>15172.849118145919</v>
      </c>
      <c r="AF15" s="9">
        <f t="shared" si="13"/>
        <v>-64.545962684095556</v>
      </c>
      <c r="AG15" s="9">
        <f t="shared" si="14"/>
        <v>15040.033727153066</v>
      </c>
      <c r="AH15" s="28">
        <f t="shared" si="15"/>
        <v>35999.853233846297</v>
      </c>
      <c r="AI15" s="28">
        <f t="shared" si="16"/>
        <v>1.2458249392271472</v>
      </c>
      <c r="AK15" s="9">
        <f t="shared" si="17"/>
        <v>15217.740548784066</v>
      </c>
      <c r="AL15" s="9">
        <f t="shared" si="18"/>
        <v>6.5004135272782424</v>
      </c>
      <c r="AM15" s="9">
        <f t="shared" si="19"/>
        <v>15109.475487840653</v>
      </c>
      <c r="AN15" s="28">
        <f t="shared" si="20"/>
        <v>14470.769655655406</v>
      </c>
      <c r="AO15">
        <f t="shared" si="21"/>
        <v>0.78986427345486832</v>
      </c>
    </row>
    <row r="16" spans="1:41">
      <c r="A16" s="1">
        <v>44945</v>
      </c>
      <c r="B16" s="2">
        <v>15</v>
      </c>
      <c r="C16" s="4">
        <v>15212.68</v>
      </c>
      <c r="D16" s="13">
        <f t="shared" si="22"/>
        <v>15365.45</v>
      </c>
      <c r="E16" s="13">
        <f t="shared" si="0"/>
        <v>23338.672900000132</v>
      </c>
      <c r="F16" s="13">
        <f t="shared" si="1"/>
        <v>1.0042280518620021</v>
      </c>
      <c r="G16" s="9">
        <f t="shared" si="23"/>
        <v>15366.669620553475</v>
      </c>
      <c r="H16" s="13">
        <f t="shared" si="2"/>
        <v>23712.803238203243</v>
      </c>
      <c r="I16" s="13">
        <f t="shared" si="3"/>
        <v>1.0122451833173058</v>
      </c>
      <c r="K16" s="13">
        <f t="shared" si="26"/>
        <v>15503.732999999998</v>
      </c>
      <c r="L16" s="13">
        <f t="shared" si="27"/>
        <v>15645.712223809523</v>
      </c>
      <c r="M16" s="9">
        <f t="shared" si="28"/>
        <v>15361.753776190473</v>
      </c>
      <c r="N16" s="9">
        <f t="shared" si="29"/>
        <v>-31.550938624338919</v>
      </c>
      <c r="O16" s="9">
        <f t="shared" si="30"/>
        <v>15403.666509788354</v>
      </c>
      <c r="P16" s="13">
        <f t="shared" si="31"/>
        <v>36475.846921137017</v>
      </c>
      <c r="Q16" s="13">
        <f t="shared" si="32"/>
        <v>1.2554428923000678</v>
      </c>
      <c r="S16" s="2">
        <f t="shared" si="24"/>
        <v>15076.330642898603</v>
      </c>
      <c r="T16" s="2">
        <f t="shared" si="25"/>
        <v>-28.990448736064202</v>
      </c>
      <c r="U16" s="2">
        <f t="shared" si="4"/>
        <v>14939.981285797208</v>
      </c>
      <c r="V16" s="3">
        <f t="shared" si="5"/>
        <v>74364.588727856011</v>
      </c>
      <c r="W16" s="3">
        <f t="shared" si="6"/>
        <v>1.7925751031559984</v>
      </c>
      <c r="Y16" s="9">
        <f t="shared" si="7"/>
        <v>14244.970023951984</v>
      </c>
      <c r="Z16" s="9">
        <f t="shared" si="8"/>
        <v>71.839133740995067</v>
      </c>
      <c r="AA16" s="9">
        <f t="shared" si="9"/>
        <v>13830.237177074265</v>
      </c>
      <c r="AB16" s="27">
        <f t="shared" si="10"/>
        <v>1911148.1586588765</v>
      </c>
      <c r="AC16" s="27">
        <f t="shared" si="11"/>
        <v>9.0874377356635083</v>
      </c>
      <c r="AE16" s="9">
        <f t="shared" si="12"/>
        <v>15181.366946638547</v>
      </c>
      <c r="AF16" s="9">
        <f t="shared" si="13"/>
        <v>-42.626825331078543</v>
      </c>
      <c r="AG16" s="9">
        <f t="shared" si="14"/>
        <v>15108.303155461825</v>
      </c>
      <c r="AH16" s="28">
        <f t="shared" si="15"/>
        <v>10894.525675746487</v>
      </c>
      <c r="AI16" s="28">
        <f t="shared" si="16"/>
        <v>0.68611740034087121</v>
      </c>
      <c r="AK16" s="9">
        <f t="shared" si="17"/>
        <v>15213.836096231134</v>
      </c>
      <c r="AL16" s="9">
        <f t="shared" si="18"/>
        <v>5.4599269192572573</v>
      </c>
      <c r="AM16" s="9">
        <f t="shared" si="19"/>
        <v>15224.240962311344</v>
      </c>
      <c r="AN16" s="28">
        <f t="shared" si="20"/>
        <v>133.65584956429896</v>
      </c>
      <c r="AO16">
        <f t="shared" si="21"/>
        <v>7.5995566273288115E-2</v>
      </c>
    </row>
    <row r="17" spans="1:41">
      <c r="A17" s="1">
        <v>44946</v>
      </c>
      <c r="B17" s="2">
        <v>16</v>
      </c>
      <c r="C17" s="3">
        <v>15188.57</v>
      </c>
      <c r="D17" s="13">
        <f t="shared" si="22"/>
        <v>15195.59</v>
      </c>
      <c r="E17" s="13">
        <f t="shared" si="0"/>
        <v>49.280400000006132</v>
      </c>
      <c r="F17" s="13">
        <f t="shared" si="1"/>
        <v>4.6218965972441364E-2</v>
      </c>
      <c r="G17" s="9">
        <f t="shared" si="23"/>
        <v>15195.60917744654</v>
      </c>
      <c r="H17" s="13">
        <f t="shared" si="2"/>
        <v>49.550019123886322</v>
      </c>
      <c r="I17" s="13">
        <f t="shared" si="3"/>
        <v>4.6345228329860114E-2</v>
      </c>
      <c r="K17" s="13">
        <f t="shared" si="26"/>
        <v>15455.692999999999</v>
      </c>
      <c r="L17" s="13">
        <f t="shared" si="27"/>
        <v>15621.471323809523</v>
      </c>
      <c r="M17" s="9">
        <f t="shared" si="28"/>
        <v>15289.914676190476</v>
      </c>
      <c r="N17" s="9">
        <f t="shared" si="29"/>
        <v>-36.839627513227441</v>
      </c>
      <c r="O17" s="9">
        <f t="shared" si="30"/>
        <v>15330.202837566134</v>
      </c>
      <c r="P17" s="13">
        <f t="shared" si="31"/>
        <v>20059.860677034951</v>
      </c>
      <c r="Q17" s="13">
        <f t="shared" si="32"/>
        <v>0.93249619658818572</v>
      </c>
      <c r="S17" s="2">
        <f t="shared" si="24"/>
        <v>15117.955097081271</v>
      </c>
      <c r="T17" s="2">
        <f t="shared" si="25"/>
        <v>6.317002723301524</v>
      </c>
      <c r="U17" s="2">
        <f t="shared" si="4"/>
        <v>15047.34019416254</v>
      </c>
      <c r="V17" s="3">
        <f t="shared" si="5"/>
        <v>19945.858056886631</v>
      </c>
      <c r="W17" s="3">
        <f t="shared" si="6"/>
        <v>0.92984267668029275</v>
      </c>
      <c r="Y17" s="9">
        <f t="shared" si="7"/>
        <v>14578.337410385086</v>
      </c>
      <c r="Z17" s="9">
        <f t="shared" si="8"/>
        <v>254.90891062546939</v>
      </c>
      <c r="AA17" s="9">
        <f t="shared" si="9"/>
        <v>14316.80915769298</v>
      </c>
      <c r="AB17" s="27">
        <f t="shared" si="10"/>
        <v>759966.96617984434</v>
      </c>
      <c r="AC17" s="27">
        <f t="shared" si="11"/>
        <v>5.7395847160530558</v>
      </c>
      <c r="AE17" s="9">
        <f t="shared" si="12"/>
        <v>15173.62103639224</v>
      </c>
      <c r="AF17" s="9">
        <f t="shared" si="13"/>
        <v>-32.162550805647129</v>
      </c>
      <c r="AG17" s="9">
        <f t="shared" si="14"/>
        <v>15138.740121307468</v>
      </c>
      <c r="AH17" s="28">
        <f t="shared" si="15"/>
        <v>2483.0168105124112</v>
      </c>
      <c r="AI17" s="28">
        <f t="shared" si="16"/>
        <v>0.32807485294883959</v>
      </c>
      <c r="AK17" s="9">
        <f t="shared" si="17"/>
        <v>15191.642602315038</v>
      </c>
      <c r="AL17" s="9">
        <f t="shared" si="18"/>
        <v>2.6945848357218831</v>
      </c>
      <c r="AM17" s="9">
        <f t="shared" si="19"/>
        <v>15219.296023150391</v>
      </c>
      <c r="AN17" s="28">
        <f t="shared" si="20"/>
        <v>944.08849863839339</v>
      </c>
      <c r="AO17">
        <f t="shared" si="21"/>
        <v>0.20229701117611126</v>
      </c>
    </row>
    <row r="18" spans="1:41">
      <c r="A18" s="1">
        <v>44947</v>
      </c>
      <c r="B18" s="2">
        <v>17</v>
      </c>
      <c r="C18" s="3">
        <v>15188.57</v>
      </c>
      <c r="D18" s="13">
        <f t="shared" si="22"/>
        <v>15164.46</v>
      </c>
      <c r="E18" s="13">
        <f t="shared" si="0"/>
        <v>581.29210000002809</v>
      </c>
      <c r="F18" s="13">
        <f t="shared" si="1"/>
        <v>0.15873778769166935</v>
      </c>
      <c r="G18" s="9">
        <f t="shared" si="23"/>
        <v>15164.498211025275</v>
      </c>
      <c r="H18" s="13">
        <f t="shared" si="2"/>
        <v>579.45102444368092</v>
      </c>
      <c r="I18" s="13">
        <f t="shared" si="3"/>
        <v>0.15848621018782391</v>
      </c>
      <c r="K18" s="13">
        <f t="shared" si="26"/>
        <v>15405.745000000001</v>
      </c>
      <c r="L18" s="13">
        <f t="shared" si="27"/>
        <v>15592.403157142855</v>
      </c>
      <c r="M18" s="9">
        <f t="shared" si="28"/>
        <v>15219.086842857147</v>
      </c>
      <c r="N18" s="9">
        <f t="shared" si="29"/>
        <v>-41.479590476189813</v>
      </c>
      <c r="O18" s="9">
        <f t="shared" si="30"/>
        <v>15253.075048677249</v>
      </c>
      <c r="P18" s="13">
        <f t="shared" si="31"/>
        <v>4160.9013048542438</v>
      </c>
      <c r="Q18" s="13">
        <f t="shared" si="32"/>
        <v>0.42469467946784228</v>
      </c>
      <c r="S18" s="2">
        <f t="shared" si="24"/>
        <v>15156.421049902285</v>
      </c>
      <c r="T18" s="2">
        <f t="shared" si="25"/>
        <v>22.391477772157799</v>
      </c>
      <c r="U18" s="2">
        <f t="shared" si="4"/>
        <v>15124.272099804572</v>
      </c>
      <c r="V18" s="3">
        <f t="shared" si="5"/>
        <v>4134.2199695412401</v>
      </c>
      <c r="W18" s="3">
        <f t="shared" si="6"/>
        <v>0.42333083493329626</v>
      </c>
      <c r="Y18" s="9">
        <f t="shared" si="7"/>
        <v>14939.843424707387</v>
      </c>
      <c r="Z18" s="9">
        <f t="shared" si="8"/>
        <v>329.52688321325206</v>
      </c>
      <c r="AA18" s="9">
        <f t="shared" si="9"/>
        <v>14833.246321010554</v>
      </c>
      <c r="AB18" s="27">
        <f t="shared" si="10"/>
        <v>126254.91685059444</v>
      </c>
      <c r="AC18" s="27">
        <f t="shared" si="11"/>
        <v>2.339414961312654</v>
      </c>
      <c r="AE18" s="9">
        <f t="shared" si="12"/>
        <v>15174.436545675977</v>
      </c>
      <c r="AF18" s="9">
        <f t="shared" si="13"/>
        <v>-22.269132778831921</v>
      </c>
      <c r="AG18" s="9">
        <f t="shared" si="14"/>
        <v>15141.458485586592</v>
      </c>
      <c r="AH18" s="28">
        <f t="shared" si="15"/>
        <v>2219.4947903246884</v>
      </c>
      <c r="AI18" s="28">
        <f t="shared" si="16"/>
        <v>0.3101774190289629</v>
      </c>
      <c r="AK18" s="9">
        <f t="shared" si="17"/>
        <v>15189.146718715076</v>
      </c>
      <c r="AL18" s="9">
        <f t="shared" si="18"/>
        <v>2.1755379921534623</v>
      </c>
      <c r="AM18" s="9">
        <f t="shared" si="19"/>
        <v>15194.337187150761</v>
      </c>
      <c r="AN18" s="28">
        <f t="shared" si="20"/>
        <v>33.260447631902167</v>
      </c>
      <c r="AO18">
        <f t="shared" si="21"/>
        <v>3.7970573600812629E-2</v>
      </c>
    </row>
    <row r="19" spans="1:41">
      <c r="A19" s="1">
        <v>44948</v>
      </c>
      <c r="B19" s="2">
        <v>18</v>
      </c>
      <c r="C19" s="6">
        <v>15188.57</v>
      </c>
      <c r="D19" s="13">
        <f t="shared" si="22"/>
        <v>15188.57</v>
      </c>
      <c r="E19" s="13">
        <f t="shared" si="0"/>
        <v>0</v>
      </c>
      <c r="F19" s="13">
        <f t="shared" si="1"/>
        <v>0</v>
      </c>
      <c r="G19" s="9">
        <f t="shared" si="23"/>
        <v>15188.57</v>
      </c>
      <c r="H19" s="13">
        <f t="shared" si="2"/>
        <v>0</v>
      </c>
      <c r="I19" s="13">
        <f t="shared" si="3"/>
        <v>0</v>
      </c>
      <c r="K19" s="13">
        <f t="shared" si="26"/>
        <v>15353.285</v>
      </c>
      <c r="L19" s="13">
        <f t="shared" si="27"/>
        <v>15557.849799999996</v>
      </c>
      <c r="M19" s="9">
        <f t="shared" si="28"/>
        <v>15148.720200000003</v>
      </c>
      <c r="N19" s="9">
        <f t="shared" si="29"/>
        <v>-45.458844444443656</v>
      </c>
      <c r="O19" s="9">
        <f t="shared" si="30"/>
        <v>15177.607252380956</v>
      </c>
      <c r="P19" s="13">
        <f t="shared" si="31"/>
        <v>120.18183535884418</v>
      </c>
      <c r="Q19" s="13">
        <f t="shared" si="32"/>
        <v>7.2177615266239767E-2</v>
      </c>
      <c r="S19" s="2">
        <f t="shared" si="24"/>
        <v>15183.691263837221</v>
      </c>
      <c r="T19" s="2">
        <f t="shared" si="25"/>
        <v>24.830845853547245</v>
      </c>
      <c r="U19" s="2">
        <f t="shared" si="4"/>
        <v>15178.812527674443</v>
      </c>
      <c r="V19" s="3">
        <f t="shared" si="5"/>
        <v>95.208266184002753</v>
      </c>
      <c r="W19" s="3">
        <f t="shared" si="6"/>
        <v>6.4242205326482948E-2</v>
      </c>
      <c r="Y19" s="9">
        <f t="shared" si="7"/>
        <v>15245.130215544446</v>
      </c>
      <c r="Z19" s="9">
        <f t="shared" si="8"/>
        <v>312.55881854991691</v>
      </c>
      <c r="AA19" s="9">
        <f t="shared" si="9"/>
        <v>15269.370307920639</v>
      </c>
      <c r="AB19" s="27">
        <f t="shared" si="10"/>
        <v>6528.689760070105</v>
      </c>
      <c r="AC19" s="27">
        <f t="shared" si="11"/>
        <v>0.53198100888127831</v>
      </c>
      <c r="AE19" s="9">
        <f t="shared" si="12"/>
        <v>15177.649223869143</v>
      </c>
      <c r="AF19" s="9">
        <f t="shared" si="13"/>
        <v>-14.624589487232655</v>
      </c>
      <c r="AG19" s="9">
        <f t="shared" si="14"/>
        <v>15152.167412897144</v>
      </c>
      <c r="AH19" s="28">
        <f t="shared" si="15"/>
        <v>1325.1483477809634</v>
      </c>
      <c r="AI19" s="28">
        <f t="shared" si="16"/>
        <v>0.23967093085692234</v>
      </c>
      <c r="AK19" s="9">
        <f t="shared" si="17"/>
        <v>15188.845225670722</v>
      </c>
      <c r="AL19" s="9">
        <f t="shared" si="18"/>
        <v>1.9278348885027896</v>
      </c>
      <c r="AM19" s="9">
        <f t="shared" si="19"/>
        <v>15191.32225670723</v>
      </c>
      <c r="AN19" s="28">
        <f t="shared" si="20"/>
        <v>7.5749169824931668</v>
      </c>
      <c r="AO19">
        <f t="shared" si="21"/>
        <v>1.8120578219214298E-2</v>
      </c>
    </row>
    <row r="20" spans="1:41">
      <c r="A20" s="1">
        <v>44949</v>
      </c>
      <c r="B20" s="2">
        <v>19</v>
      </c>
      <c r="C20" s="7">
        <v>15196.6</v>
      </c>
      <c r="D20" s="13">
        <f t="shared" si="22"/>
        <v>15188.57</v>
      </c>
      <c r="E20" s="13">
        <f t="shared" si="0"/>
        <v>64.480900000010521</v>
      </c>
      <c r="F20" s="13">
        <f t="shared" si="1"/>
        <v>5.2840767013678423E-2</v>
      </c>
      <c r="G20" s="9">
        <f t="shared" si="23"/>
        <v>15188.57</v>
      </c>
      <c r="H20" s="13">
        <f t="shared" si="2"/>
        <v>64.480900000010521</v>
      </c>
      <c r="I20" s="13">
        <f t="shared" si="3"/>
        <v>5.2840767013678423E-2</v>
      </c>
      <c r="K20" s="13">
        <f t="shared" si="26"/>
        <v>15306.955000000002</v>
      </c>
      <c r="L20" s="13">
        <f t="shared" si="27"/>
        <v>15519.250299999996</v>
      </c>
      <c r="M20" s="9">
        <f t="shared" si="28"/>
        <v>15094.659700000007</v>
      </c>
      <c r="N20" s="9">
        <f t="shared" si="29"/>
        <v>-47.176733333332066</v>
      </c>
      <c r="O20" s="9">
        <f t="shared" si="30"/>
        <v>15103.26135555556</v>
      </c>
      <c r="P20" s="13">
        <f t="shared" si="31"/>
        <v>8712.1025467256713</v>
      </c>
      <c r="Q20" s="13">
        <f t="shared" si="32"/>
        <v>0.61420741774107646</v>
      </c>
      <c r="S20" s="2">
        <f t="shared" si="24"/>
        <v>15202.561054845384</v>
      </c>
      <c r="T20" s="2">
        <f t="shared" si="25"/>
        <v>21.850318430855019</v>
      </c>
      <c r="U20" s="2">
        <f t="shared" si="4"/>
        <v>15208.522109690768</v>
      </c>
      <c r="V20" s="3">
        <f t="shared" si="5"/>
        <v>142.13669947869673</v>
      </c>
      <c r="W20" s="3">
        <f t="shared" si="6"/>
        <v>7.8452480757325221E-2</v>
      </c>
      <c r="Y20" s="9">
        <f t="shared" si="7"/>
        <v>15449.362323866053</v>
      </c>
      <c r="Z20" s="9">
        <f t="shared" si="8"/>
        <v>236.73012139009967</v>
      </c>
      <c r="AA20" s="9">
        <f t="shared" si="9"/>
        <v>15557.689034094363</v>
      </c>
      <c r="AB20" s="27">
        <f t="shared" si="10"/>
        <v>130385.29054319963</v>
      </c>
      <c r="AC20" s="27">
        <f t="shared" si="11"/>
        <v>2.3761172505321086</v>
      </c>
      <c r="AE20" s="9">
        <f t="shared" si="12"/>
        <v>15186.527390314572</v>
      </c>
      <c r="AF20" s="9">
        <f t="shared" si="13"/>
        <v>-7.5737627074341312</v>
      </c>
      <c r="AG20" s="9">
        <f t="shared" si="14"/>
        <v>15163.024634381911</v>
      </c>
      <c r="AH20" s="28">
        <f t="shared" si="15"/>
        <v>1127.3051763883907</v>
      </c>
      <c r="AI20" s="28">
        <f t="shared" si="16"/>
        <v>0.22093998406281382</v>
      </c>
      <c r="AK20" s="9">
        <f t="shared" si="17"/>
        <v>15196.017306055923</v>
      </c>
      <c r="AL20" s="9">
        <f t="shared" si="18"/>
        <v>2.4522594381725495</v>
      </c>
      <c r="AM20" s="9">
        <f t="shared" si="19"/>
        <v>15190.773060559226</v>
      </c>
      <c r="AN20" s="28">
        <f t="shared" si="20"/>
        <v>33.953223246451898</v>
      </c>
      <c r="AO20">
        <f t="shared" si="21"/>
        <v>3.8343704781163994E-2</v>
      </c>
    </row>
    <row r="21" spans="1:41">
      <c r="A21" s="1">
        <v>44950</v>
      </c>
      <c r="B21" s="2">
        <v>20</v>
      </c>
      <c r="C21" s="7">
        <v>15196.6</v>
      </c>
      <c r="D21" s="13">
        <f t="shared" si="22"/>
        <v>15204.630000000001</v>
      </c>
      <c r="E21" s="13">
        <f t="shared" si="0"/>
        <v>64.480900000010521</v>
      </c>
      <c r="F21" s="13">
        <f t="shared" si="1"/>
        <v>5.2840767013678423E-2</v>
      </c>
      <c r="G21" s="9">
        <f t="shared" si="23"/>
        <v>15204.63424535687</v>
      </c>
      <c r="H21" s="13">
        <f t="shared" si="2"/>
        <v>64.549098454388556</v>
      </c>
      <c r="I21" s="13">
        <f t="shared" si="3"/>
        <v>5.2868703241975755E-2</v>
      </c>
      <c r="K21" s="13">
        <f t="shared" si="26"/>
        <v>15259.921000000002</v>
      </c>
      <c r="L21" s="13">
        <f t="shared" si="27"/>
        <v>15476.2364</v>
      </c>
      <c r="M21" s="9">
        <f t="shared" si="28"/>
        <v>15043.605600000004</v>
      </c>
      <c r="N21" s="9">
        <f t="shared" si="29"/>
        <v>-48.070088888888371</v>
      </c>
      <c r="O21" s="9">
        <f t="shared" si="30"/>
        <v>15047.482966666676</v>
      </c>
      <c r="P21" s="13">
        <f t="shared" si="31"/>
        <v>22235.8896301319</v>
      </c>
      <c r="Q21" s="13">
        <f t="shared" si="32"/>
        <v>0.98125260474925169</v>
      </c>
      <c r="S21" s="2">
        <f t="shared" si="24"/>
        <v>15210.50568663812</v>
      </c>
      <c r="T21" s="2">
        <f t="shared" si="25"/>
        <v>14.897475111795455</v>
      </c>
      <c r="U21" s="2">
        <f t="shared" si="4"/>
        <v>15224.41137327624</v>
      </c>
      <c r="V21" s="3">
        <f t="shared" si="5"/>
        <v>773.4724835103267</v>
      </c>
      <c r="W21" s="3">
        <f t="shared" si="6"/>
        <v>0.1830104975865619</v>
      </c>
      <c r="Y21" s="9">
        <f t="shared" si="7"/>
        <v>15539.244711679305</v>
      </c>
      <c r="Z21" s="9">
        <f t="shared" si="8"/>
        <v>133.93670788630604</v>
      </c>
      <c r="AA21" s="9">
        <f t="shared" si="9"/>
        <v>15686.092445256152</v>
      </c>
      <c r="AB21" s="27">
        <f t="shared" si="10"/>
        <v>239602.85396284674</v>
      </c>
      <c r="AC21" s="27">
        <f t="shared" si="11"/>
        <v>3.2210655360814378</v>
      </c>
      <c r="AE21" s="9">
        <f t="shared" si="12"/>
        <v>15191.306088282141</v>
      </c>
      <c r="AF21" s="9">
        <f t="shared" si="13"/>
        <v>-3.8680245049330972</v>
      </c>
      <c r="AG21" s="9">
        <f t="shared" si="14"/>
        <v>15178.953627607138</v>
      </c>
      <c r="AH21" s="28">
        <f t="shared" si="15"/>
        <v>311.3944586275889</v>
      </c>
      <c r="AI21" s="28">
        <f t="shared" si="16"/>
        <v>0.11612052954517957</v>
      </c>
      <c r="AK21" s="9">
        <f t="shared" si="17"/>
        <v>15196.786956549411</v>
      </c>
      <c r="AL21" s="9">
        <f t="shared" si="18"/>
        <v>2.2839985437041315</v>
      </c>
      <c r="AM21" s="9">
        <f t="shared" si="19"/>
        <v>15198.469565494095</v>
      </c>
      <c r="AN21" s="28">
        <f t="shared" si="20"/>
        <v>3.4952751367098815</v>
      </c>
      <c r="AO21">
        <f t="shared" si="21"/>
        <v>1.2302524868028282E-2</v>
      </c>
    </row>
    <row r="22" spans="1:41">
      <c r="A22" s="1">
        <v>44951</v>
      </c>
      <c r="B22" s="2">
        <v>21</v>
      </c>
      <c r="C22" s="7">
        <v>15004.65</v>
      </c>
      <c r="D22" s="13">
        <f t="shared" si="22"/>
        <v>15196.6</v>
      </c>
      <c r="E22" s="13">
        <f t="shared" si="0"/>
        <v>36844.802500000282</v>
      </c>
      <c r="F22" s="13">
        <f t="shared" si="1"/>
        <v>1.2792700929378609</v>
      </c>
      <c r="G22" s="9">
        <f t="shared" si="23"/>
        <v>15196.6</v>
      </c>
      <c r="H22" s="13">
        <f t="shared" si="2"/>
        <v>36844.802500000282</v>
      </c>
      <c r="I22" s="13">
        <f t="shared" si="3"/>
        <v>1.2792700929378609</v>
      </c>
      <c r="K22" s="13">
        <f t="shared" si="26"/>
        <v>15219.117000000004</v>
      </c>
      <c r="L22" s="13">
        <f t="shared" si="27"/>
        <v>15429.996300000003</v>
      </c>
      <c r="M22" s="9">
        <f t="shared" si="28"/>
        <v>15008.237700000005</v>
      </c>
      <c r="N22" s="9">
        <f t="shared" si="29"/>
        <v>-46.862066666666372</v>
      </c>
      <c r="O22" s="9">
        <f t="shared" si="30"/>
        <v>14995.535511111117</v>
      </c>
      <c r="P22" s="13">
        <f t="shared" si="31"/>
        <v>83.073907705571443</v>
      </c>
      <c r="Q22" s="13">
        <f t="shared" si="32"/>
        <v>6.074442848638914E-2</v>
      </c>
      <c r="S22" s="2">
        <f t="shared" si="24"/>
        <v>15115.026580874957</v>
      </c>
      <c r="T22" s="2">
        <f t="shared" si="25"/>
        <v>-40.290815325683674</v>
      </c>
      <c r="U22" s="2">
        <f t="shared" si="4"/>
        <v>15225.403161749915</v>
      </c>
      <c r="V22" s="3">
        <f t="shared" si="5"/>
        <v>48731.95842258427</v>
      </c>
      <c r="W22" s="3">
        <f t="shared" si="6"/>
        <v>1.4712316631838485</v>
      </c>
      <c r="Y22" s="9">
        <f t="shared" si="7"/>
        <v>15472.621993695924</v>
      </c>
      <c r="Z22" s="9">
        <f t="shared" si="8"/>
        <v>-6.4548902224744822</v>
      </c>
      <c r="AA22" s="9">
        <f t="shared" si="9"/>
        <v>15673.18141956561</v>
      </c>
      <c r="AB22" s="27">
        <f t="shared" si="10"/>
        <v>446934.25894640986</v>
      </c>
      <c r="AC22" s="27">
        <f t="shared" si="11"/>
        <v>4.4554949270100277</v>
      </c>
      <c r="AE22" s="9">
        <f t="shared" si="12"/>
        <v>15059.486419133162</v>
      </c>
      <c r="AF22" s="9">
        <f t="shared" si="13"/>
        <v>-42.25351789814696</v>
      </c>
      <c r="AG22" s="9">
        <f t="shared" si="14"/>
        <v>15187.438063777208</v>
      </c>
      <c r="AH22" s="28">
        <f t="shared" si="15"/>
        <v>33411.476259420902</v>
      </c>
      <c r="AI22" s="28">
        <f t="shared" si="16"/>
        <v>1.2182094469195128</v>
      </c>
      <c r="AK22" s="9">
        <f t="shared" si="17"/>
        <v>15024.092095509312</v>
      </c>
      <c r="AL22" s="9">
        <f t="shared" si="18"/>
        <v>-15.213887414676238</v>
      </c>
      <c r="AM22" s="9">
        <f t="shared" si="19"/>
        <v>15199.070955093115</v>
      </c>
      <c r="AN22" s="28">
        <f t="shared" si="20"/>
        <v>37799.507779319225</v>
      </c>
      <c r="AO22">
        <f t="shared" si="21"/>
        <v>1.2957380218340013</v>
      </c>
    </row>
    <row r="23" spans="1:41">
      <c r="A23" s="1">
        <v>44952</v>
      </c>
      <c r="B23" s="2">
        <v>22</v>
      </c>
      <c r="C23" s="7">
        <v>15032.79</v>
      </c>
      <c r="D23" s="13">
        <f t="shared" si="22"/>
        <v>14812.699999999999</v>
      </c>
      <c r="E23" s="13">
        <f t="shared" si="0"/>
        <v>48439.608100000863</v>
      </c>
      <c r="F23" s="13">
        <f t="shared" si="1"/>
        <v>1.4640662179143191</v>
      </c>
      <c r="G23" s="9">
        <f t="shared" si="23"/>
        <v>14815.124542496347</v>
      </c>
      <c r="H23" s="13">
        <f t="shared" si="2"/>
        <v>47378.251390274861</v>
      </c>
      <c r="I23" s="13">
        <f t="shared" si="3"/>
        <v>1.4479378578670603</v>
      </c>
      <c r="K23" s="13">
        <f t="shared" si="26"/>
        <v>15175.299000000003</v>
      </c>
      <c r="L23" s="13">
        <f t="shared" si="27"/>
        <v>15383.0427</v>
      </c>
      <c r="M23" s="9">
        <f t="shared" si="28"/>
        <v>14967.555300000005</v>
      </c>
      <c r="N23" s="9">
        <f t="shared" si="29"/>
        <v>-46.165266666666056</v>
      </c>
      <c r="O23" s="9">
        <f t="shared" si="30"/>
        <v>14961.375633333339</v>
      </c>
      <c r="P23" s="13">
        <f t="shared" si="31"/>
        <v>5100.0117664004902</v>
      </c>
      <c r="Q23" s="13">
        <f t="shared" si="32"/>
        <v>0.47505730251445222</v>
      </c>
      <c r="S23" s="2">
        <f t="shared" si="24"/>
        <v>15053.762882774638</v>
      </c>
      <c r="T23" s="2">
        <f t="shared" si="25"/>
        <v>-50.777256713001705</v>
      </c>
      <c r="U23" s="2">
        <f t="shared" si="4"/>
        <v>15074.735765549274</v>
      </c>
      <c r="V23" s="3">
        <f t="shared" si="5"/>
        <v>1759.4472475146067</v>
      </c>
      <c r="W23" s="3">
        <f t="shared" si="6"/>
        <v>0.27902848073626618</v>
      </c>
      <c r="Y23" s="9">
        <f t="shared" si="7"/>
        <v>15336.153972431413</v>
      </c>
      <c r="Z23" s="9">
        <f t="shared" si="8"/>
        <v>-97.464081951899857</v>
      </c>
      <c r="AA23" s="9">
        <f t="shared" si="9"/>
        <v>15466.16710347345</v>
      </c>
      <c r="AB23" s="27">
        <f t="shared" si="10"/>
        <v>187815.71381503661</v>
      </c>
      <c r="AC23" s="27">
        <f t="shared" si="11"/>
        <v>2.8828787169477463</v>
      </c>
      <c r="AE23" s="9">
        <f t="shared" si="12"/>
        <v>15028.122870370504</v>
      </c>
      <c r="AF23" s="9">
        <f t="shared" si="13"/>
        <v>-38.986527157500255</v>
      </c>
      <c r="AG23" s="9">
        <f t="shared" si="14"/>
        <v>15017.232901235015</v>
      </c>
      <c r="AH23" s="28">
        <f t="shared" si="15"/>
        <v>242.02332198353582</v>
      </c>
      <c r="AI23" s="28">
        <f t="shared" si="16"/>
        <v>0.10348776750680493</v>
      </c>
      <c r="AK23" s="9">
        <f t="shared" si="17"/>
        <v>15030.398820809463</v>
      </c>
      <c r="AL23" s="9">
        <f t="shared" si="18"/>
        <v>-13.061826143193434</v>
      </c>
      <c r="AM23" s="9">
        <f t="shared" si="19"/>
        <v>15008.878208094635</v>
      </c>
      <c r="AN23" s="28">
        <f t="shared" si="20"/>
        <v>571.7737921255291</v>
      </c>
      <c r="AO23">
        <f t="shared" si="21"/>
        <v>0.15906423162544042</v>
      </c>
    </row>
    <row r="24" spans="1:41">
      <c r="A24" s="1">
        <v>44953</v>
      </c>
      <c r="B24" s="2">
        <v>23</v>
      </c>
      <c r="C24" s="7">
        <v>15038.82</v>
      </c>
      <c r="D24" s="13">
        <f t="shared" si="22"/>
        <v>15060.930000000002</v>
      </c>
      <c r="E24" s="13">
        <f t="shared" si="0"/>
        <v>488.85210000010619</v>
      </c>
      <c r="F24" s="13">
        <f t="shared" si="1"/>
        <v>0.14701951349908041</v>
      </c>
      <c r="G24" s="9">
        <f t="shared" si="23"/>
        <v>15060.982774279975</v>
      </c>
      <c r="H24" s="13">
        <f t="shared" si="2"/>
        <v>491.18856378514641</v>
      </c>
      <c r="I24" s="13">
        <f t="shared" si="3"/>
        <v>0.14737043385036569</v>
      </c>
      <c r="K24" s="13">
        <f t="shared" si="26"/>
        <v>15153.289000000001</v>
      </c>
      <c r="L24" s="13">
        <f t="shared" si="27"/>
        <v>15338.058799999999</v>
      </c>
      <c r="M24" s="9">
        <f t="shared" si="28"/>
        <v>14968.519200000002</v>
      </c>
      <c r="N24" s="9">
        <f t="shared" si="29"/>
        <v>-41.059955555555156</v>
      </c>
      <c r="O24" s="9">
        <f t="shared" si="30"/>
        <v>14921.390033333339</v>
      </c>
      <c r="P24" s="13">
        <f t="shared" si="31"/>
        <v>13789.797071333143</v>
      </c>
      <c r="Q24" s="13">
        <f t="shared" si="32"/>
        <v>0.78084561599022484</v>
      </c>
      <c r="S24" s="2">
        <f t="shared" si="24"/>
        <v>15020.902813030818</v>
      </c>
      <c r="T24" s="2">
        <f t="shared" si="25"/>
        <v>-41.818663228410664</v>
      </c>
      <c r="U24" s="2">
        <f t="shared" si="4"/>
        <v>15002.985626061636</v>
      </c>
      <c r="V24" s="3">
        <f t="shared" si="5"/>
        <v>1284.1023555544703</v>
      </c>
      <c r="W24" s="3">
        <f t="shared" si="6"/>
        <v>0.23827915979022005</v>
      </c>
      <c r="Y24" s="9">
        <f t="shared" si="7"/>
        <v>15178.728923335661</v>
      </c>
      <c r="Z24" s="9">
        <f t="shared" si="8"/>
        <v>-139.43675895259699</v>
      </c>
      <c r="AA24" s="9">
        <f t="shared" si="9"/>
        <v>15238.689890479514</v>
      </c>
      <c r="AB24" s="27">
        <f t="shared" si="10"/>
        <v>39947.97312029318</v>
      </c>
      <c r="AC24" s="27">
        <f t="shared" si="11"/>
        <v>1.3290264161650625</v>
      </c>
      <c r="AE24" s="9">
        <f t="shared" si="12"/>
        <v>15023.914902963901</v>
      </c>
      <c r="AF24" s="9">
        <f t="shared" si="13"/>
        <v>-28.552959232230965</v>
      </c>
      <c r="AG24" s="9">
        <f t="shared" si="14"/>
        <v>14989.136343213004</v>
      </c>
      <c r="AH24" s="28">
        <f t="shared" si="15"/>
        <v>2468.4657517280061</v>
      </c>
      <c r="AI24" s="28">
        <f t="shared" si="16"/>
        <v>0.33036938261775806</v>
      </c>
      <c r="AK24" s="9">
        <f t="shared" si="17"/>
        <v>15036.671699466628</v>
      </c>
      <c r="AL24" s="9">
        <f t="shared" si="18"/>
        <v>-11.128355663157665</v>
      </c>
      <c r="AM24" s="9">
        <f t="shared" si="19"/>
        <v>15017.33699466627</v>
      </c>
      <c r="AN24" s="28">
        <f t="shared" si="20"/>
        <v>461.51951816907308</v>
      </c>
      <c r="AO24">
        <f t="shared" si="21"/>
        <v>0.14285033888117576</v>
      </c>
    </row>
    <row r="25" spans="1:41">
      <c r="A25" s="1">
        <v>44954</v>
      </c>
      <c r="B25" s="2">
        <v>24</v>
      </c>
      <c r="C25" s="7">
        <v>15038.82</v>
      </c>
      <c r="D25" s="13">
        <f t="shared" si="22"/>
        <v>15044.849999999999</v>
      </c>
      <c r="E25" s="13">
        <f t="shared" si="0"/>
        <v>36.360899999985961</v>
      </c>
      <c r="F25" s="13">
        <f t="shared" si="1"/>
        <v>4.0096230954282552E-2</v>
      </c>
      <c r="G25" s="9">
        <f t="shared" si="23"/>
        <v>15044.852418772562</v>
      </c>
      <c r="H25" s="13">
        <f t="shared" si="2"/>
        <v>36.390076247556841</v>
      </c>
      <c r="I25" s="13">
        <f t="shared" si="3"/>
        <v>4.0112314480536829E-2</v>
      </c>
      <c r="K25" s="13">
        <f t="shared" si="26"/>
        <v>15147.762000000002</v>
      </c>
      <c r="L25" s="13">
        <f t="shared" si="27"/>
        <v>15298.079900000001</v>
      </c>
      <c r="M25" s="9">
        <f t="shared" si="28"/>
        <v>14997.444100000004</v>
      </c>
      <c r="N25" s="9">
        <f t="shared" si="29"/>
        <v>-33.403977777777371</v>
      </c>
      <c r="O25" s="9">
        <f t="shared" si="30"/>
        <v>14927.459244444448</v>
      </c>
      <c r="P25" s="13">
        <f t="shared" si="31"/>
        <v>12401.217877903362</v>
      </c>
      <c r="Q25" s="13">
        <f t="shared" si="32"/>
        <v>0.74048865240458894</v>
      </c>
      <c r="S25" s="2">
        <f t="shared" si="24"/>
        <v>15008.952074901204</v>
      </c>
      <c r="T25" s="2">
        <f t="shared" si="25"/>
        <v>-26.88470067901206</v>
      </c>
      <c r="U25" s="2">
        <f t="shared" si="4"/>
        <v>14979.084149802407</v>
      </c>
      <c r="V25" s="3">
        <f t="shared" si="5"/>
        <v>3568.3717988291878</v>
      </c>
      <c r="W25" s="3">
        <f t="shared" si="6"/>
        <v>0.39721101919959351</v>
      </c>
      <c r="Y25" s="9">
        <f t="shared" si="7"/>
        <v>15039.150515068144</v>
      </c>
      <c r="Z25" s="9">
        <f t="shared" si="8"/>
        <v>-139.53591347304055</v>
      </c>
      <c r="AA25" s="9">
        <f t="shared" si="9"/>
        <v>15039.292164383063</v>
      </c>
      <c r="AB25" s="27">
        <f t="shared" si="10"/>
        <v>0.22293920463373584</v>
      </c>
      <c r="AC25" s="27">
        <f t="shared" si="11"/>
        <v>3.1396371727535825E-3</v>
      </c>
      <c r="AE25" s="9">
        <f t="shared" si="12"/>
        <v>15025.7825831195</v>
      </c>
      <c r="AF25" s="9">
        <f t="shared" si="13"/>
        <v>-19.426767415881862</v>
      </c>
      <c r="AG25" s="9">
        <f t="shared" si="14"/>
        <v>14995.36194373167</v>
      </c>
      <c r="AH25" s="28">
        <f t="shared" si="15"/>
        <v>1888.6026546212954</v>
      </c>
      <c r="AI25" s="28">
        <f t="shared" si="16"/>
        <v>0.28897251425530412</v>
      </c>
      <c r="AK25" s="9">
        <f t="shared" si="17"/>
        <v>15037.492334380348</v>
      </c>
      <c r="AL25" s="9">
        <f t="shared" si="18"/>
        <v>-9.9334566054699067</v>
      </c>
      <c r="AM25" s="9">
        <f t="shared" si="19"/>
        <v>15025.543343803471</v>
      </c>
      <c r="AN25" s="28">
        <f t="shared" si="20"/>
        <v>176.26959976083387</v>
      </c>
      <c r="AO25">
        <f t="shared" si="21"/>
        <v>8.8282566029309978E-2</v>
      </c>
    </row>
    <row r="26" spans="1:41">
      <c r="A26" s="1">
        <v>44955</v>
      </c>
      <c r="B26" s="2">
        <v>25</v>
      </c>
      <c r="C26" s="7">
        <v>15038.82</v>
      </c>
      <c r="D26" s="13">
        <f t="shared" si="22"/>
        <v>15038.82</v>
      </c>
      <c r="E26" s="13">
        <f t="shared" si="0"/>
        <v>0</v>
      </c>
      <c r="F26" s="13">
        <f t="shared" si="1"/>
        <v>0</v>
      </c>
      <c r="G26" s="9">
        <f t="shared" si="23"/>
        <v>15038.82</v>
      </c>
      <c r="H26" s="13">
        <f t="shared" si="2"/>
        <v>0</v>
      </c>
      <c r="I26" s="13">
        <f t="shared" si="3"/>
        <v>0</v>
      </c>
      <c r="K26" s="13">
        <f t="shared" si="26"/>
        <v>15128.667000000001</v>
      </c>
      <c r="L26" s="13">
        <f t="shared" si="27"/>
        <v>15260.5733</v>
      </c>
      <c r="M26" s="9">
        <f t="shared" si="28"/>
        <v>14996.760700000003</v>
      </c>
      <c r="N26" s="9">
        <f t="shared" si="29"/>
        <v>-29.31251111111083</v>
      </c>
      <c r="O26" s="9">
        <f t="shared" si="30"/>
        <v>14964.040122222226</v>
      </c>
      <c r="P26" s="13">
        <f t="shared" si="31"/>
        <v>5592.0301204587331</v>
      </c>
      <c r="Q26" s="13">
        <f t="shared" si="32"/>
        <v>0.49724564678461103</v>
      </c>
      <c r="S26" s="2">
        <f t="shared" si="24"/>
        <v>15010.443687111096</v>
      </c>
      <c r="T26" s="2">
        <f t="shared" si="25"/>
        <v>-12.696544234560443</v>
      </c>
      <c r="U26" s="2">
        <f t="shared" si="4"/>
        <v>14982.067374222192</v>
      </c>
      <c r="V26" s="3">
        <f t="shared" si="5"/>
        <v>3220.8605326759325</v>
      </c>
      <c r="W26" s="3">
        <f t="shared" si="6"/>
        <v>0.37737419410437878</v>
      </c>
      <c r="Y26" s="9">
        <f t="shared" si="7"/>
        <v>14941.37622111657</v>
      </c>
      <c r="Z26" s="9">
        <f t="shared" si="8"/>
        <v>-110.30277980801381</v>
      </c>
      <c r="AA26" s="9">
        <f t="shared" si="9"/>
        <v>14899.614601595104</v>
      </c>
      <c r="AB26" s="27">
        <f t="shared" si="10"/>
        <v>19378.142945065872</v>
      </c>
      <c r="AC26" s="27">
        <f t="shared" si="11"/>
        <v>0.9256404319281446</v>
      </c>
      <c r="AE26" s="9">
        <f t="shared" si="12"/>
        <v>15029.080744711086</v>
      </c>
      <c r="AF26" s="9">
        <f t="shared" si="13"/>
        <v>-12.609288713641778</v>
      </c>
      <c r="AG26" s="9">
        <f t="shared" si="14"/>
        <v>15006.355815703619</v>
      </c>
      <c r="AH26" s="28">
        <f t="shared" si="15"/>
        <v>1053.9232620293949</v>
      </c>
      <c r="AI26" s="28">
        <f t="shared" si="16"/>
        <v>0.21586922575295842</v>
      </c>
      <c r="AK26" s="9">
        <f t="shared" si="17"/>
        <v>15037.693887777488</v>
      </c>
      <c r="AL26" s="9">
        <f t="shared" si="18"/>
        <v>-8.9199556052088411</v>
      </c>
      <c r="AM26" s="9">
        <f t="shared" si="19"/>
        <v>15027.558877774878</v>
      </c>
      <c r="AN26" s="28">
        <f t="shared" si="20"/>
        <v>126.81287376912886</v>
      </c>
      <c r="AO26">
        <f t="shared" si="21"/>
        <v>7.488035780148744E-2</v>
      </c>
    </row>
    <row r="27" spans="1:41">
      <c r="A27" s="1">
        <v>44956</v>
      </c>
      <c r="B27" s="2">
        <v>26</v>
      </c>
      <c r="C27" s="7">
        <v>15052.89</v>
      </c>
      <c r="D27" s="13">
        <f t="shared" si="22"/>
        <v>15038.82</v>
      </c>
      <c r="E27" s="13">
        <f t="shared" si="0"/>
        <v>197.96489999999181</v>
      </c>
      <c r="F27" s="13">
        <f t="shared" si="1"/>
        <v>9.3470423287486393E-2</v>
      </c>
      <c r="G27" s="9">
        <f t="shared" si="23"/>
        <v>15038.82</v>
      </c>
      <c r="H27" s="13">
        <f t="shared" si="2"/>
        <v>197.96489999999181</v>
      </c>
      <c r="I27" s="13">
        <f t="shared" si="3"/>
        <v>9.3470423287486393E-2</v>
      </c>
      <c r="K27" s="13">
        <f t="shared" si="26"/>
        <v>15111.281000000003</v>
      </c>
      <c r="L27" s="13">
        <f t="shared" si="27"/>
        <v>15226.132099999999</v>
      </c>
      <c r="M27" s="9">
        <f t="shared" si="28"/>
        <v>14996.429900000006</v>
      </c>
      <c r="N27" s="9">
        <f t="shared" si="29"/>
        <v>-25.522466666665824</v>
      </c>
      <c r="O27" s="9">
        <f t="shared" si="30"/>
        <v>14967.448188888891</v>
      </c>
      <c r="P27" s="13">
        <f t="shared" si="31"/>
        <v>7300.303085946277</v>
      </c>
      <c r="Q27" s="13">
        <f t="shared" si="32"/>
        <v>0.56761067882053284</v>
      </c>
      <c r="S27" s="2">
        <f t="shared" si="24"/>
        <v>15025.318571438267</v>
      </c>
      <c r="T27" s="2">
        <f t="shared" si="25"/>
        <v>1.0891700463055072</v>
      </c>
      <c r="U27" s="2">
        <f t="shared" si="4"/>
        <v>14997.747142876535</v>
      </c>
      <c r="V27" s="3">
        <f t="shared" si="5"/>
        <v>3040.7346917388345</v>
      </c>
      <c r="W27" s="3">
        <f t="shared" si="6"/>
        <v>0.36632737715790548</v>
      </c>
      <c r="Y27" s="9">
        <f t="shared" si="7"/>
        <v>14897.618408915991</v>
      </c>
      <c r="Z27" s="9">
        <f t="shared" si="8"/>
        <v>-63.721302482809989</v>
      </c>
      <c r="AA27" s="9">
        <f t="shared" si="9"/>
        <v>14831.073441308557</v>
      </c>
      <c r="AB27" s="27">
        <f t="shared" si="10"/>
        <v>49202.585709713923</v>
      </c>
      <c r="AC27" s="27">
        <f t="shared" si="11"/>
        <v>1.4735812105943906</v>
      </c>
      <c r="AE27" s="9">
        <f t="shared" si="12"/>
        <v>15041.964436799233</v>
      </c>
      <c r="AF27" s="9">
        <f t="shared" si="13"/>
        <v>-4.9613944731049475</v>
      </c>
      <c r="AG27" s="9">
        <f t="shared" si="14"/>
        <v>15016.471455997444</v>
      </c>
      <c r="AH27" s="28">
        <f t="shared" si="15"/>
        <v>1326.3103472660923</v>
      </c>
      <c r="AI27" s="28">
        <f t="shared" si="16"/>
        <v>0.24193722270312076</v>
      </c>
      <c r="AK27" s="9">
        <f t="shared" si="17"/>
        <v>15050.478393217229</v>
      </c>
      <c r="AL27" s="9">
        <f t="shared" si="18"/>
        <v>-6.7495095007139252</v>
      </c>
      <c r="AM27" s="9">
        <f t="shared" si="19"/>
        <v>15028.77393217228</v>
      </c>
      <c r="AN27" s="28">
        <f t="shared" si="20"/>
        <v>581.58472747115468</v>
      </c>
      <c r="AO27">
        <f t="shared" si="21"/>
        <v>0.16020888897560029</v>
      </c>
    </row>
    <row r="28" spans="1:41">
      <c r="A28" s="1">
        <v>44957</v>
      </c>
      <c r="B28" s="2">
        <v>27</v>
      </c>
      <c r="C28" s="7">
        <v>15053.9</v>
      </c>
      <c r="D28" s="13">
        <f t="shared" si="22"/>
        <v>15066.96</v>
      </c>
      <c r="E28" s="13">
        <f t="shared" si="0"/>
        <v>170.56359999998671</v>
      </c>
      <c r="F28" s="13">
        <f t="shared" si="1"/>
        <v>8.6754927294584741E-2</v>
      </c>
      <c r="G28" s="9">
        <f t="shared" si="23"/>
        <v>15066.973163592622</v>
      </c>
      <c r="H28" s="13">
        <f t="shared" si="2"/>
        <v>170.90760631946318</v>
      </c>
      <c r="I28" s="13">
        <f t="shared" si="3"/>
        <v>8.6842370366630728E-2</v>
      </c>
      <c r="K28" s="13">
        <f t="shared" si="26"/>
        <v>15097.713</v>
      </c>
      <c r="L28" s="13">
        <f t="shared" si="27"/>
        <v>15195.328900000002</v>
      </c>
      <c r="M28" s="9">
        <f t="shared" si="28"/>
        <v>15000.097099999997</v>
      </c>
      <c r="N28" s="9">
        <f t="shared" si="29"/>
        <v>-21.692422222222778</v>
      </c>
      <c r="O28" s="9">
        <f t="shared" si="30"/>
        <v>14970.907433333341</v>
      </c>
      <c r="P28" s="13">
        <f t="shared" si="31"/>
        <v>6887.7661219197726</v>
      </c>
      <c r="Q28" s="13">
        <f t="shared" si="32"/>
        <v>0.55130276318202331</v>
      </c>
      <c r="S28" s="2">
        <f t="shared" si="24"/>
        <v>15040.153870742286</v>
      </c>
      <c r="T28" s="2">
        <f t="shared" si="25"/>
        <v>7.9622346751622128</v>
      </c>
      <c r="U28" s="2">
        <f t="shared" si="4"/>
        <v>15026.407741484572</v>
      </c>
      <c r="V28" s="3">
        <f t="shared" si="5"/>
        <v>755.82427827908145</v>
      </c>
      <c r="W28" s="3">
        <f t="shared" si="6"/>
        <v>0.18262548917840055</v>
      </c>
      <c r="Y28" s="9">
        <f t="shared" si="7"/>
        <v>14899.897974503225</v>
      </c>
      <c r="Z28" s="9">
        <f t="shared" si="8"/>
        <v>-17.520694833779075</v>
      </c>
      <c r="AA28" s="9">
        <f t="shared" si="9"/>
        <v>14833.89710643318</v>
      </c>
      <c r="AB28" s="27">
        <f t="shared" si="10"/>
        <v>48401.273177773393</v>
      </c>
      <c r="AC28" s="27">
        <f t="shared" si="11"/>
        <v>1.4614345356805858</v>
      </c>
      <c r="AE28" s="9">
        <f t="shared" si="12"/>
        <v>15048.830912697838</v>
      </c>
      <c r="AF28" s="9">
        <f t="shared" si="13"/>
        <v>-1.4130333615919239</v>
      </c>
      <c r="AG28" s="9">
        <f t="shared" si="14"/>
        <v>15037.003042326129</v>
      </c>
      <c r="AH28" s="28">
        <f t="shared" si="15"/>
        <v>285.50717863258569</v>
      </c>
      <c r="AI28" s="28">
        <f t="shared" si="16"/>
        <v>0.1122430577715471</v>
      </c>
      <c r="AK28" s="9">
        <f t="shared" si="17"/>
        <v>15052.882888371652</v>
      </c>
      <c r="AL28" s="9">
        <f t="shared" si="18"/>
        <v>-5.8341090352001546</v>
      </c>
      <c r="AM28" s="9">
        <f t="shared" si="19"/>
        <v>15043.728883716514</v>
      </c>
      <c r="AN28" s="28">
        <f t="shared" si="20"/>
        <v>103.45160645218164</v>
      </c>
      <c r="AO28">
        <f t="shared" si="21"/>
        <v>6.7564659546598488E-2</v>
      </c>
    </row>
    <row r="29" spans="1:41">
      <c r="A29" s="1">
        <v>44958</v>
      </c>
      <c r="B29" s="2">
        <v>28</v>
      </c>
      <c r="C29" s="7">
        <v>15066.96</v>
      </c>
      <c r="D29" s="13">
        <f t="shared" si="22"/>
        <v>15054.91</v>
      </c>
      <c r="E29" s="13">
        <f t="shared" si="0"/>
        <v>145.20249999998248</v>
      </c>
      <c r="F29" s="13">
        <f t="shared" si="1"/>
        <v>7.9976319045111113E-2</v>
      </c>
      <c r="G29" s="9">
        <f t="shared" si="23"/>
        <v>15054.910067767716</v>
      </c>
      <c r="H29" s="13">
        <f t="shared" si="2"/>
        <v>145.2008668026134</v>
      </c>
      <c r="I29" s="13">
        <f t="shared" si="3"/>
        <v>7.9975869268140529E-2</v>
      </c>
      <c r="K29" s="13">
        <f t="shared" si="26"/>
        <v>15084.245999999999</v>
      </c>
      <c r="L29" s="13">
        <f t="shared" si="27"/>
        <v>15168.424999999999</v>
      </c>
      <c r="M29" s="9">
        <f t="shared" si="28"/>
        <v>15000.066999999999</v>
      </c>
      <c r="N29" s="9">
        <f t="shared" si="29"/>
        <v>-18.706444444444461</v>
      </c>
      <c r="O29" s="9">
        <f t="shared" si="30"/>
        <v>14978.404677777775</v>
      </c>
      <c r="P29" s="13">
        <f t="shared" si="31"/>
        <v>7842.0450938819686</v>
      </c>
      <c r="Q29" s="13">
        <f t="shared" si="32"/>
        <v>0.58774512059648587</v>
      </c>
      <c r="S29" s="2">
        <f t="shared" si="24"/>
        <v>15057.538052708724</v>
      </c>
      <c r="T29" s="2">
        <f t="shared" si="25"/>
        <v>12.673208320799912</v>
      </c>
      <c r="U29" s="2">
        <f t="shared" si="4"/>
        <v>15048.116105417448</v>
      </c>
      <c r="V29" s="3">
        <f t="shared" si="5"/>
        <v>355.09236303829499</v>
      </c>
      <c r="W29" s="3">
        <f t="shared" si="6"/>
        <v>0.12506766184121415</v>
      </c>
      <c r="Y29" s="9">
        <f t="shared" si="7"/>
        <v>14937.752095768612</v>
      </c>
      <c r="Z29" s="9">
        <f t="shared" si="8"/>
        <v>21.241676435637331</v>
      </c>
      <c r="AA29" s="9">
        <f t="shared" si="9"/>
        <v>14882.377279669447</v>
      </c>
      <c r="AB29" s="27">
        <f t="shared" si="10"/>
        <v>34070.780644626975</v>
      </c>
      <c r="AC29" s="27">
        <f t="shared" si="11"/>
        <v>1.2250826996988946</v>
      </c>
      <c r="AE29" s="9">
        <f t="shared" si="12"/>
        <v>15061.097363800873</v>
      </c>
      <c r="AF29" s="9">
        <f t="shared" si="13"/>
        <v>2.6908119777959554</v>
      </c>
      <c r="AG29" s="9">
        <f t="shared" si="14"/>
        <v>15047.417879336246</v>
      </c>
      <c r="AH29" s="28">
        <f t="shared" si="15"/>
        <v>381.89448003667962</v>
      </c>
      <c r="AI29" s="28">
        <f t="shared" si="16"/>
        <v>0.12970181552053592</v>
      </c>
      <c r="AK29" s="9">
        <f t="shared" si="17"/>
        <v>15064.968877933645</v>
      </c>
      <c r="AL29" s="9">
        <f t="shared" si="18"/>
        <v>-4.0420991754809004</v>
      </c>
      <c r="AM29" s="9">
        <f t="shared" si="19"/>
        <v>15047.048779336452</v>
      </c>
      <c r="AN29" s="28">
        <f t="shared" si="20"/>
        <v>396.4567083124723</v>
      </c>
      <c r="AO29">
        <f t="shared" si="21"/>
        <v>0.13215154658635375</v>
      </c>
    </row>
    <row r="30" spans="1:41">
      <c r="A30" s="1">
        <v>44959</v>
      </c>
      <c r="B30" s="2">
        <v>29</v>
      </c>
      <c r="C30" s="7">
        <v>15065.95</v>
      </c>
      <c r="D30" s="13">
        <f t="shared" si="22"/>
        <v>15080.019999999999</v>
      </c>
      <c r="E30" s="13">
        <f t="shared" si="0"/>
        <v>197.96489999994063</v>
      </c>
      <c r="F30" s="13">
        <f t="shared" si="1"/>
        <v>9.3389397947012232E-2</v>
      </c>
      <c r="G30" s="9">
        <f t="shared" si="23"/>
        <v>15080.031330193504</v>
      </c>
      <c r="H30" s="13">
        <f t="shared" si="2"/>
        <v>198.28386001846383</v>
      </c>
      <c r="I30" s="13">
        <f t="shared" si="3"/>
        <v>9.3464601923563817E-2</v>
      </c>
      <c r="K30" s="13">
        <f t="shared" si="26"/>
        <v>15072.085000000001</v>
      </c>
      <c r="L30" s="13">
        <f t="shared" si="27"/>
        <v>15144.938000000004</v>
      </c>
      <c r="M30" s="9">
        <f t="shared" si="28"/>
        <v>14999.231999999998</v>
      </c>
      <c r="N30" s="9">
        <f t="shared" si="29"/>
        <v>-16.189555555556176</v>
      </c>
      <c r="O30" s="9">
        <f t="shared" si="30"/>
        <v>14981.360555555555</v>
      </c>
      <c r="P30" s="13">
        <f t="shared" si="31"/>
        <v>7155.3741114199638</v>
      </c>
      <c r="Q30" s="13">
        <f t="shared" si="32"/>
        <v>0.56146107244777577</v>
      </c>
      <c r="S30" s="2">
        <f t="shared" si="24"/>
        <v>15068.080630514763</v>
      </c>
      <c r="T30" s="2">
        <f t="shared" si="25"/>
        <v>11.607893063419878</v>
      </c>
      <c r="U30" s="2">
        <f t="shared" si="4"/>
        <v>15070.211261029524</v>
      </c>
      <c r="V30" s="3">
        <f t="shared" si="5"/>
        <v>18.158345561737097</v>
      </c>
      <c r="W30" s="3">
        <f t="shared" si="6"/>
        <v>2.8284051317863566E-2</v>
      </c>
      <c r="Y30" s="9">
        <f t="shared" si="7"/>
        <v>14991.080640542974</v>
      </c>
      <c r="Z30" s="9">
        <f t="shared" si="8"/>
        <v>43.702484272744556</v>
      </c>
      <c r="AA30" s="9">
        <f t="shared" si="9"/>
        <v>14958.993772204249</v>
      </c>
      <c r="AB30" s="27">
        <f t="shared" si="10"/>
        <v>11439.634664296806</v>
      </c>
      <c r="AC30" s="27">
        <f t="shared" si="11"/>
        <v>0.70992023600073051</v>
      </c>
      <c r="AE30" s="9">
        <f t="shared" si="12"/>
        <v>15065.3014527336</v>
      </c>
      <c r="AF30" s="9">
        <f t="shared" si="13"/>
        <v>3.1447950642753422</v>
      </c>
      <c r="AG30" s="9">
        <f t="shared" si="14"/>
        <v>15063.788175778669</v>
      </c>
      <c r="AH30" s="28">
        <f t="shared" si="15"/>
        <v>4.6734839639364063</v>
      </c>
      <c r="AI30" s="28">
        <f t="shared" si="16"/>
        <v>1.434907338290449E-2</v>
      </c>
      <c r="AK30" s="9">
        <f t="shared" si="17"/>
        <v>15065.447677875818</v>
      </c>
      <c r="AL30" s="9">
        <f t="shared" si="18"/>
        <v>-3.5900092637154826</v>
      </c>
      <c r="AM30" s="9">
        <f t="shared" si="19"/>
        <v>15060.926778758163</v>
      </c>
      <c r="AN30" s="28">
        <f t="shared" si="20"/>
        <v>25.232751644449944</v>
      </c>
      <c r="AO30">
        <f t="shared" si="21"/>
        <v>3.3341549931054766E-2</v>
      </c>
    </row>
    <row r="31" spans="1:41">
      <c r="A31" s="1">
        <v>44960</v>
      </c>
      <c r="B31" s="2">
        <v>30</v>
      </c>
      <c r="C31" s="7">
        <v>14942.34</v>
      </c>
      <c r="D31" s="13">
        <f t="shared" si="22"/>
        <v>15064.940000000002</v>
      </c>
      <c r="E31" s="13">
        <f t="shared" si="0"/>
        <v>15030.760000000535</v>
      </c>
      <c r="F31" s="13">
        <f t="shared" si="1"/>
        <v>0.82048728646250979</v>
      </c>
      <c r="G31" s="9">
        <f t="shared" si="23"/>
        <v>15064.940067704438</v>
      </c>
      <c r="H31" s="13">
        <f t="shared" si="2"/>
        <v>15030.776601132686</v>
      </c>
      <c r="I31" s="13">
        <f t="shared" si="3"/>
        <v>0.82048773956714693</v>
      </c>
      <c r="K31" s="13">
        <f t="shared" si="26"/>
        <v>15059.02</v>
      </c>
      <c r="L31" s="13">
        <f t="shared" si="27"/>
        <v>15124.847899999999</v>
      </c>
      <c r="M31" s="9">
        <f t="shared" si="28"/>
        <v>14993.192100000002</v>
      </c>
      <c r="N31" s="9">
        <f t="shared" si="29"/>
        <v>-14.628422222221868</v>
      </c>
      <c r="O31" s="9">
        <f t="shared" si="30"/>
        <v>14983.042444444442</v>
      </c>
      <c r="P31" s="13">
        <f t="shared" si="31"/>
        <v>1656.6889837528406</v>
      </c>
      <c r="Q31" s="13">
        <f t="shared" si="32"/>
        <v>0.27239672263140463</v>
      </c>
      <c r="S31" s="2">
        <f t="shared" si="24"/>
        <v>15011.014261789092</v>
      </c>
      <c r="T31" s="2">
        <f t="shared" si="25"/>
        <v>-22.729237831125587</v>
      </c>
      <c r="U31" s="2">
        <f t="shared" si="4"/>
        <v>15079.688523578183</v>
      </c>
      <c r="V31" s="3">
        <f t="shared" si="5"/>
        <v>18864.616929106614</v>
      </c>
      <c r="W31" s="3">
        <f t="shared" si="6"/>
        <v>0.91919019094855781</v>
      </c>
      <c r="Y31" s="9">
        <f t="shared" si="7"/>
        <v>15007.050187371002</v>
      </c>
      <c r="Z31" s="9">
        <f t="shared" si="8"/>
        <v>24.289428061442887</v>
      </c>
      <c r="AA31" s="9">
        <f t="shared" si="9"/>
        <v>15034.783124815718</v>
      </c>
      <c r="AB31" s="27">
        <f t="shared" si="10"/>
        <v>8545.7313256944108</v>
      </c>
      <c r="AC31" s="27">
        <f t="shared" si="11"/>
        <v>0.61866564952823966</v>
      </c>
      <c r="AE31" s="9">
        <f t="shared" si="12"/>
        <v>14980.171874339361</v>
      </c>
      <c r="AF31" s="9">
        <f t="shared" si="13"/>
        <v>-23.337516973278873</v>
      </c>
      <c r="AG31" s="9">
        <f t="shared" si="14"/>
        <v>15068.446247797876</v>
      </c>
      <c r="AH31" s="28">
        <f t="shared" si="15"/>
        <v>15902.785733659246</v>
      </c>
      <c r="AI31" s="28">
        <f t="shared" si="16"/>
        <v>0.84395247195469902</v>
      </c>
      <c r="AK31" s="9">
        <f t="shared" si="17"/>
        <v>14954.29176686121</v>
      </c>
      <c r="AL31" s="9">
        <f t="shared" si="18"/>
        <v>-14.346599438804748</v>
      </c>
      <c r="AM31" s="9">
        <f t="shared" si="19"/>
        <v>15061.857668612103</v>
      </c>
      <c r="AN31" s="28">
        <f t="shared" si="20"/>
        <v>14284.473110472491</v>
      </c>
      <c r="AO31">
        <f t="shared" si="21"/>
        <v>0.79985911585536851</v>
      </c>
    </row>
    <row r="32" spans="1:41">
      <c r="A32" s="1">
        <v>44961</v>
      </c>
      <c r="B32" s="2">
        <v>31</v>
      </c>
      <c r="C32" s="7">
        <v>14942.34</v>
      </c>
      <c r="D32" s="13">
        <f t="shared" si="22"/>
        <v>14818.73</v>
      </c>
      <c r="E32" s="13">
        <f t="shared" si="0"/>
        <v>15279.432100000144</v>
      </c>
      <c r="F32" s="13">
        <f t="shared" si="1"/>
        <v>0.82724660260709226</v>
      </c>
      <c r="G32" s="9">
        <f t="shared" si="23"/>
        <v>14819.744169839936</v>
      </c>
      <c r="H32" s="13">
        <f t="shared" si="2"/>
        <v>15029.737572635257</v>
      </c>
      <c r="I32" s="13">
        <f t="shared" si="3"/>
        <v>0.82045938025813903</v>
      </c>
      <c r="K32" s="13">
        <f t="shared" si="26"/>
        <v>15033.594000000001</v>
      </c>
      <c r="L32" s="13">
        <f t="shared" si="27"/>
        <v>15106.295600000003</v>
      </c>
      <c r="M32" s="9">
        <f t="shared" si="28"/>
        <v>14960.892399999999</v>
      </c>
      <c r="N32" s="9">
        <f t="shared" si="29"/>
        <v>-16.155911111111585</v>
      </c>
      <c r="O32" s="9">
        <f t="shared" si="30"/>
        <v>14978.56367777778</v>
      </c>
      <c r="P32" s="13">
        <f t="shared" si="31"/>
        <v>1312.1548317484189</v>
      </c>
      <c r="Q32" s="13">
        <f t="shared" si="32"/>
        <v>0.24242305942563086</v>
      </c>
      <c r="S32" s="2">
        <f t="shared" si="24"/>
        <v>14965.312511978984</v>
      </c>
      <c r="T32" s="2">
        <f t="shared" si="25"/>
        <v>-34.215493820617091</v>
      </c>
      <c r="U32" s="2">
        <f t="shared" si="4"/>
        <v>14988.285023957967</v>
      </c>
      <c r="V32" s="3">
        <f t="shared" si="5"/>
        <v>2110.9452264981937</v>
      </c>
      <c r="W32" s="3">
        <f t="shared" si="6"/>
        <v>0.30748212099287897</v>
      </c>
      <c r="Y32" s="9">
        <f t="shared" si="7"/>
        <v>15004.639730802712</v>
      </c>
      <c r="Z32" s="9">
        <f t="shared" si="8"/>
        <v>5.5995088206297954</v>
      </c>
      <c r="AA32" s="9">
        <f t="shared" si="9"/>
        <v>15031.339615432445</v>
      </c>
      <c r="AB32" s="27">
        <f t="shared" si="10"/>
        <v>7920.9315471231648</v>
      </c>
      <c r="AC32" s="27">
        <f t="shared" si="11"/>
        <v>0.59562033411396975</v>
      </c>
      <c r="AE32" s="9">
        <f t="shared" si="12"/>
        <v>14946.688307209824</v>
      </c>
      <c r="AF32" s="9">
        <f t="shared" si="13"/>
        <v>-26.381332020156258</v>
      </c>
      <c r="AG32" s="9">
        <f t="shared" si="14"/>
        <v>14956.834357366082</v>
      </c>
      <c r="AH32" s="28">
        <f t="shared" si="15"/>
        <v>210.08639545569881</v>
      </c>
      <c r="AI32" s="28">
        <f t="shared" si="16"/>
        <v>9.7001924505011342E-2</v>
      </c>
      <c r="AK32" s="9">
        <f t="shared" si="17"/>
        <v>14942.100516742241</v>
      </c>
      <c r="AL32" s="9">
        <f t="shared" si="18"/>
        <v>-14.131064506821179</v>
      </c>
      <c r="AM32" s="9">
        <f t="shared" si="19"/>
        <v>14939.945167422406</v>
      </c>
      <c r="AN32" s="28">
        <f t="shared" si="20"/>
        <v>5.7352230747082542</v>
      </c>
      <c r="AO32">
        <f t="shared" si="21"/>
        <v>1.6027158916170896E-2</v>
      </c>
    </row>
    <row r="33" spans="1:41">
      <c r="A33" s="1">
        <v>44962</v>
      </c>
      <c r="B33" s="2">
        <v>32</v>
      </c>
      <c r="C33" s="7">
        <v>14942.34</v>
      </c>
      <c r="D33" s="13">
        <f t="shared" si="22"/>
        <v>14942.34</v>
      </c>
      <c r="E33" s="13">
        <f t="shared" si="0"/>
        <v>0</v>
      </c>
      <c r="F33" s="13">
        <f t="shared" si="1"/>
        <v>0</v>
      </c>
      <c r="G33" s="9">
        <f t="shared" si="23"/>
        <v>14942.34</v>
      </c>
      <c r="H33" s="13">
        <f t="shared" si="2"/>
        <v>0</v>
      </c>
      <c r="I33" s="13">
        <f t="shared" si="3"/>
        <v>0</v>
      </c>
      <c r="K33" s="13">
        <f t="shared" si="26"/>
        <v>15027.363000000001</v>
      </c>
      <c r="L33" s="13">
        <f t="shared" si="27"/>
        <v>15091.502000000004</v>
      </c>
      <c r="M33" s="9">
        <f t="shared" si="28"/>
        <v>14963.223999999998</v>
      </c>
      <c r="N33" s="9">
        <f t="shared" si="29"/>
        <v>-14.253111111111744</v>
      </c>
      <c r="O33" s="9">
        <f t="shared" si="30"/>
        <v>14944.736488888888</v>
      </c>
      <c r="P33" s="13">
        <f t="shared" si="31"/>
        <v>5.7431589945621475</v>
      </c>
      <c r="Q33" s="13">
        <f t="shared" si="32"/>
        <v>1.6038243600986785E-2</v>
      </c>
      <c r="S33" s="2">
        <f t="shared" si="24"/>
        <v>14936.718509079183</v>
      </c>
      <c r="T33" s="2">
        <f t="shared" si="25"/>
        <v>-31.404748360209108</v>
      </c>
      <c r="U33" s="2">
        <f t="shared" si="4"/>
        <v>14931.097018158367</v>
      </c>
      <c r="V33" s="3">
        <f t="shared" si="5"/>
        <v>126.40464069129121</v>
      </c>
      <c r="W33" s="3">
        <f t="shared" si="6"/>
        <v>7.524244423318624E-2</v>
      </c>
      <c r="Y33" s="9">
        <f t="shared" si="7"/>
        <v>14989.869467736338</v>
      </c>
      <c r="Z33" s="9">
        <f t="shared" si="8"/>
        <v>-8.6593315002724722</v>
      </c>
      <c r="AA33" s="9">
        <f t="shared" si="9"/>
        <v>15010.239239623341</v>
      </c>
      <c r="AB33" s="27">
        <f t="shared" si="10"/>
        <v>4610.3067414278385</v>
      </c>
      <c r="AC33" s="27">
        <f t="shared" si="11"/>
        <v>0.45440834316004514</v>
      </c>
      <c r="AE33" s="9">
        <f t="shared" si="12"/>
        <v>14935.7300925569</v>
      </c>
      <c r="AF33" s="9">
        <f t="shared" si="13"/>
        <v>-21.754396809986776</v>
      </c>
      <c r="AG33" s="9">
        <f t="shared" si="14"/>
        <v>14920.306975189667</v>
      </c>
      <c r="AH33" s="28">
        <f t="shared" si="15"/>
        <v>485.45418229274031</v>
      </c>
      <c r="AI33" s="28">
        <f t="shared" si="16"/>
        <v>0.1474536438759444</v>
      </c>
      <c r="AK33" s="9">
        <f t="shared" si="17"/>
        <v>14940.902945223541</v>
      </c>
      <c r="AL33" s="9">
        <f t="shared" si="18"/>
        <v>-12.83771520800906</v>
      </c>
      <c r="AM33" s="9">
        <f t="shared" si="19"/>
        <v>14927.96945223542</v>
      </c>
      <c r="AN33" s="28">
        <f t="shared" si="20"/>
        <v>206.51264305407227</v>
      </c>
      <c r="AO33">
        <f t="shared" si="21"/>
        <v>9.6173342090863256E-2</v>
      </c>
    </row>
    <row r="34" spans="1:41">
      <c r="A34" s="1">
        <v>44963</v>
      </c>
      <c r="B34" s="2">
        <v>33</v>
      </c>
      <c r="C34" s="3">
        <v>14972.49</v>
      </c>
      <c r="D34" s="13">
        <f t="shared" si="22"/>
        <v>14942.34</v>
      </c>
      <c r="E34" s="13">
        <f t="shared" si="0"/>
        <v>909.02249999997809</v>
      </c>
      <c r="F34" s="13">
        <f t="shared" si="1"/>
        <v>0.20136931131695288</v>
      </c>
      <c r="G34" s="9">
        <f t="shared" si="23"/>
        <v>14942.34</v>
      </c>
      <c r="H34" s="13">
        <f t="shared" si="2"/>
        <v>909.02249999997809</v>
      </c>
      <c r="I34" s="13">
        <f t="shared" si="3"/>
        <v>0.20136931131695288</v>
      </c>
      <c r="K34" s="13">
        <f t="shared" si="26"/>
        <v>15018.317999999999</v>
      </c>
      <c r="L34" s="13">
        <f t="shared" si="27"/>
        <v>15078.004900000004</v>
      </c>
      <c r="M34" s="9">
        <f t="shared" si="28"/>
        <v>14958.631099999995</v>
      </c>
      <c r="N34" s="9">
        <f t="shared" si="29"/>
        <v>-13.263755555556498</v>
      </c>
      <c r="O34" s="9">
        <f t="shared" si="30"/>
        <v>14948.970888888887</v>
      </c>
      <c r="P34" s="13">
        <f t="shared" si="31"/>
        <v>553.14858745685922</v>
      </c>
      <c r="Q34" s="13">
        <f t="shared" si="32"/>
        <v>0.15708216276058679</v>
      </c>
      <c r="S34" s="2">
        <f t="shared" si="24"/>
        <v>14938.901880359486</v>
      </c>
      <c r="T34" s="2">
        <f t="shared" si="25"/>
        <v>-14.610688539952745</v>
      </c>
      <c r="U34" s="2">
        <f t="shared" si="4"/>
        <v>14905.313760718973</v>
      </c>
      <c r="V34" s="3">
        <f t="shared" si="5"/>
        <v>4512.647123941787</v>
      </c>
      <c r="W34" s="3">
        <f t="shared" si="6"/>
        <v>0.44866444580044429</v>
      </c>
      <c r="Y34" s="9">
        <f t="shared" si="7"/>
        <v>14978.594095365244</v>
      </c>
      <c r="Z34" s="9">
        <f t="shared" si="8"/>
        <v>-10.490560109847477</v>
      </c>
      <c r="AA34" s="9">
        <f t="shared" si="9"/>
        <v>14981.210136236066</v>
      </c>
      <c r="AB34" s="27">
        <f t="shared" si="10"/>
        <v>76.040775975560678</v>
      </c>
      <c r="AC34" s="27">
        <f t="shared" si="11"/>
        <v>5.8241055669875468E-2</v>
      </c>
      <c r="AE34" s="9">
        <f t="shared" si="12"/>
        <v>14954.935708724071</v>
      </c>
      <c r="AF34" s="9">
        <f t="shared" si="13"/>
        <v>-9.4663929168392364</v>
      </c>
      <c r="AG34" s="9">
        <f t="shared" si="14"/>
        <v>14913.975695746913</v>
      </c>
      <c r="AH34" s="28">
        <f t="shared" si="15"/>
        <v>3423.923802222856</v>
      </c>
      <c r="AI34" s="28">
        <f t="shared" si="16"/>
        <v>0.39081211109900343</v>
      </c>
      <c r="AK34" s="9">
        <f t="shared" si="17"/>
        <v>14968.047523001553</v>
      </c>
      <c r="AL34" s="9">
        <f t="shared" si="18"/>
        <v>-8.8394859094069727</v>
      </c>
      <c r="AM34" s="9">
        <f t="shared" si="19"/>
        <v>14928.065230015533</v>
      </c>
      <c r="AN34" s="28">
        <f t="shared" si="20"/>
        <v>1973.5601881728246</v>
      </c>
      <c r="AO34">
        <f t="shared" si="21"/>
        <v>0.2967092980824651</v>
      </c>
    </row>
    <row r="35" spans="1:41">
      <c r="A35" s="1">
        <v>44964</v>
      </c>
      <c r="B35" s="2">
        <v>34</v>
      </c>
      <c r="C35" s="3">
        <v>15130.27</v>
      </c>
      <c r="D35" s="13">
        <f t="shared" si="22"/>
        <v>15002.64</v>
      </c>
      <c r="E35" s="13">
        <f t="shared" si="0"/>
        <v>16289.41690000026</v>
      </c>
      <c r="F35" s="13">
        <f t="shared" si="1"/>
        <v>0.84354079603338872</v>
      </c>
      <c r="G35" s="9">
        <f t="shared" si="23"/>
        <v>15002.70083535109</v>
      </c>
      <c r="H35" s="13">
        <f t="shared" si="2"/>
        <v>16273.891769220803</v>
      </c>
      <c r="I35" s="13">
        <f t="shared" si="3"/>
        <v>0.8431387189317201</v>
      </c>
      <c r="K35" s="13">
        <f t="shared" si="26"/>
        <v>15011.684999999998</v>
      </c>
      <c r="L35" s="13">
        <f t="shared" si="27"/>
        <v>15064.397200000001</v>
      </c>
      <c r="M35" s="9">
        <f t="shared" si="28"/>
        <v>14958.972799999994</v>
      </c>
      <c r="N35" s="9">
        <f t="shared" si="29"/>
        <v>-11.713822222223017</v>
      </c>
      <c r="O35" s="9">
        <f t="shared" si="30"/>
        <v>14945.367344444439</v>
      </c>
      <c r="P35" s="13">
        <f t="shared" si="31"/>
        <v>34188.992031498456</v>
      </c>
      <c r="Q35" s="13">
        <f t="shared" si="32"/>
        <v>1.2220710903081113</v>
      </c>
      <c r="S35" s="2">
        <f t="shared" si="24"/>
        <v>15027.280595909768</v>
      </c>
      <c r="T35" s="2">
        <f t="shared" si="25"/>
        <v>36.884013505164333</v>
      </c>
      <c r="U35" s="2">
        <f t="shared" si="4"/>
        <v>14924.291191819533</v>
      </c>
      <c r="V35" s="3">
        <f t="shared" si="5"/>
        <v>42427.269419445714</v>
      </c>
      <c r="W35" s="3">
        <f t="shared" si="6"/>
        <v>1.3613690184013059</v>
      </c>
      <c r="Y35" s="9">
        <f t="shared" si="7"/>
        <v>15016.753474678777</v>
      </c>
      <c r="Z35" s="9">
        <f t="shared" si="8"/>
        <v>23.564397486518541</v>
      </c>
      <c r="AA35" s="9">
        <f t="shared" si="9"/>
        <v>14968.103535255397</v>
      </c>
      <c r="AB35" s="27">
        <f t="shared" si="10"/>
        <v>26297.962287762639</v>
      </c>
      <c r="AC35" s="27">
        <f t="shared" si="11"/>
        <v>1.0718015259780771</v>
      </c>
      <c r="AE35" s="9">
        <f t="shared" si="12"/>
        <v>15074.829794742171</v>
      </c>
      <c r="AF35" s="9">
        <f t="shared" si="13"/>
        <v>29.341750763642288</v>
      </c>
      <c r="AG35" s="9">
        <f t="shared" si="14"/>
        <v>14945.469315807231</v>
      </c>
      <c r="AH35" s="28">
        <f t="shared" si="15"/>
        <v>34151.292878115557</v>
      </c>
      <c r="AI35" s="28">
        <f t="shared" si="16"/>
        <v>1.2213971343060568</v>
      </c>
      <c r="AK35" s="9">
        <f t="shared" si="17"/>
        <v>15113.163803709214</v>
      </c>
      <c r="AL35" s="9">
        <f t="shared" si="18"/>
        <v>6.5560907522998892</v>
      </c>
      <c r="AM35" s="9">
        <f t="shared" si="19"/>
        <v>14959.208037092145</v>
      </c>
      <c r="AN35" s="28">
        <f t="shared" si="20"/>
        <v>29262.195153888551</v>
      </c>
      <c r="AO35">
        <f t="shared" si="21"/>
        <v>1.1305942518398915</v>
      </c>
    </row>
    <row r="36" spans="1:41">
      <c r="A36" s="1">
        <v>44965</v>
      </c>
      <c r="B36" s="2">
        <v>35</v>
      </c>
      <c r="C36" s="3">
        <v>15214.69</v>
      </c>
      <c r="D36" s="13">
        <f t="shared" si="22"/>
        <v>15288.050000000001</v>
      </c>
      <c r="E36" s="13">
        <f t="shared" si="0"/>
        <v>5381.6896000000852</v>
      </c>
      <c r="F36" s="13">
        <f t="shared" si="1"/>
        <v>0.48216559128053604</v>
      </c>
      <c r="G36" s="9">
        <f t="shared" si="23"/>
        <v>15289.712684590206</v>
      </c>
      <c r="H36" s="13">
        <f t="shared" si="2"/>
        <v>5628.4032031214192</v>
      </c>
      <c r="I36" s="13">
        <f t="shared" si="3"/>
        <v>0.49309374420514152</v>
      </c>
      <c r="K36" s="13">
        <f t="shared" si="26"/>
        <v>15020.829999999998</v>
      </c>
      <c r="L36" s="13">
        <f t="shared" si="27"/>
        <v>15053.613499999998</v>
      </c>
      <c r="M36" s="9">
        <f t="shared" si="28"/>
        <v>14988.046499999999</v>
      </c>
      <c r="N36" s="9">
        <f t="shared" si="29"/>
        <v>-7.2852222222221217</v>
      </c>
      <c r="O36" s="9">
        <f t="shared" si="30"/>
        <v>14947.25897777777</v>
      </c>
      <c r="P36" s="13">
        <f t="shared" si="31"/>
        <v>71519.35164682701</v>
      </c>
      <c r="Q36" s="13">
        <f t="shared" si="32"/>
        <v>1.7577158799964392</v>
      </c>
      <c r="S36" s="2">
        <f t="shared" si="24"/>
        <v>15139.427304707468</v>
      </c>
      <c r="T36" s="2">
        <f t="shared" si="25"/>
        <v>74.515361151432074</v>
      </c>
      <c r="U36" s="2">
        <f t="shared" si="4"/>
        <v>15064.164609414933</v>
      </c>
      <c r="V36" s="3">
        <f t="shared" si="5"/>
        <v>22657.893210787195</v>
      </c>
      <c r="W36" s="3">
        <f t="shared" si="6"/>
        <v>0.98934247483890703</v>
      </c>
      <c r="Y36" s="9">
        <f t="shared" si="7"/>
        <v>15092.629510515704</v>
      </c>
      <c r="Z36" s="9">
        <f t="shared" si="8"/>
        <v>60.182544331804642</v>
      </c>
      <c r="AA36" s="9">
        <f t="shared" si="9"/>
        <v>15040.317872165295</v>
      </c>
      <c r="AB36" s="27">
        <f t="shared" si="10"/>
        <v>30405.638965602939</v>
      </c>
      <c r="AC36" s="27">
        <f t="shared" si="11"/>
        <v>1.1460774280297901</v>
      </c>
      <c r="AE36" s="9">
        <f t="shared" si="12"/>
        <v>15181.534463651744</v>
      </c>
      <c r="AF36" s="9">
        <f t="shared" si="13"/>
        <v>52.550626207421566</v>
      </c>
      <c r="AG36" s="9">
        <f t="shared" si="14"/>
        <v>15104.171545505813</v>
      </c>
      <c r="AH36" s="28">
        <f t="shared" si="15"/>
        <v>12214.328783783818</v>
      </c>
      <c r="AI36" s="28">
        <f t="shared" si="16"/>
        <v>0.72639307468103265</v>
      </c>
      <c r="AK36" s="9">
        <f t="shared" si="17"/>
        <v>15205.192989446154</v>
      </c>
      <c r="AL36" s="9">
        <f t="shared" si="18"/>
        <v>15.103400250763833</v>
      </c>
      <c r="AM36" s="9">
        <f t="shared" si="19"/>
        <v>15119.719894461514</v>
      </c>
      <c r="AN36" s="28">
        <f t="shared" si="20"/>
        <v>9019.3209459912978</v>
      </c>
      <c r="AO36">
        <f t="shared" si="21"/>
        <v>0.62420006939665984</v>
      </c>
    </row>
    <row r="37" spans="1:41">
      <c r="A37" s="1">
        <v>44966</v>
      </c>
      <c r="B37" s="2">
        <v>36</v>
      </c>
      <c r="C37" s="3">
        <v>15197.61</v>
      </c>
      <c r="D37" s="13">
        <f t="shared" si="22"/>
        <v>15299.11</v>
      </c>
      <c r="E37" s="13">
        <f t="shared" si="0"/>
        <v>10302.25</v>
      </c>
      <c r="F37" s="13">
        <f t="shared" si="1"/>
        <v>0.66786817137694676</v>
      </c>
      <c r="G37" s="9">
        <f t="shared" si="23"/>
        <v>15299.581025064326</v>
      </c>
      <c r="H37" s="13">
        <f t="shared" si="2"/>
        <v>10398.089952669332</v>
      </c>
      <c r="I37" s="13">
        <f t="shared" si="3"/>
        <v>0.67096750781422643</v>
      </c>
      <c r="K37" s="13">
        <f t="shared" si="26"/>
        <v>15038.416999999998</v>
      </c>
      <c r="L37" s="13">
        <f t="shared" si="27"/>
        <v>15046.327099999999</v>
      </c>
      <c r="M37" s="9">
        <f t="shared" si="28"/>
        <v>15030.506899999997</v>
      </c>
      <c r="N37" s="9">
        <f t="shared" si="29"/>
        <v>-1.7578000000002145</v>
      </c>
      <c r="O37" s="9">
        <f t="shared" si="30"/>
        <v>14980.761277777776</v>
      </c>
      <c r="P37" s="13">
        <f t="shared" si="31"/>
        <v>47023.368329411591</v>
      </c>
      <c r="Q37" s="13">
        <f t="shared" si="32"/>
        <v>1.426860685477682</v>
      </c>
      <c r="S37" s="2">
        <f t="shared" si="24"/>
        <v>15205.77633292945</v>
      </c>
      <c r="T37" s="2">
        <f t="shared" si="25"/>
        <v>70.432194686707405</v>
      </c>
      <c r="U37" s="2">
        <f t="shared" si="4"/>
        <v>15213.9426658589</v>
      </c>
      <c r="V37" s="3">
        <f t="shared" si="5"/>
        <v>266.75597405845866</v>
      </c>
      <c r="W37" s="3">
        <f t="shared" si="6"/>
        <v>0.10746864710240241</v>
      </c>
      <c r="Y37" s="9">
        <f t="shared" si="7"/>
        <v>15166.251438393258</v>
      </c>
      <c r="Z37" s="9">
        <f t="shared" si="8"/>
        <v>69.590112813828767</v>
      </c>
      <c r="AA37" s="9">
        <f t="shared" si="9"/>
        <v>15152.812054847509</v>
      </c>
      <c r="AB37" s="27">
        <f t="shared" si="10"/>
        <v>2006.855889885645</v>
      </c>
      <c r="AC37" s="27">
        <f t="shared" si="11"/>
        <v>0.29476967202403265</v>
      </c>
      <c r="AE37" s="9">
        <f t="shared" si="12"/>
        <v>15208.552526957748</v>
      </c>
      <c r="AF37" s="9">
        <f t="shared" si="13"/>
        <v>44.89085733699644</v>
      </c>
      <c r="AG37" s="9">
        <f t="shared" si="14"/>
        <v>15234.085089859165</v>
      </c>
      <c r="AH37" s="28">
        <f t="shared" si="15"/>
        <v>1330.4321802341362</v>
      </c>
      <c r="AI37" s="28">
        <f t="shared" si="16"/>
        <v>0.24000543413842476</v>
      </c>
      <c r="AK37" s="9">
        <f t="shared" si="17"/>
        <v>15199.878638969692</v>
      </c>
      <c r="AL37" s="9">
        <f t="shared" si="18"/>
        <v>13.061625178041332</v>
      </c>
      <c r="AM37" s="9">
        <f t="shared" si="19"/>
        <v>15220.296389696918</v>
      </c>
      <c r="AN37" s="28">
        <f t="shared" si="20"/>
        <v>514.67227748038647</v>
      </c>
      <c r="AO37">
        <f t="shared" si="21"/>
        <v>0.14927603548792939</v>
      </c>
    </row>
    <row r="38" spans="1:41">
      <c r="A38" s="1">
        <v>44967</v>
      </c>
      <c r="B38" s="2">
        <v>37</v>
      </c>
      <c r="C38" s="3">
        <v>15195.6</v>
      </c>
      <c r="D38" s="13">
        <f t="shared" si="22"/>
        <v>15180.53</v>
      </c>
      <c r="E38" s="13">
        <f t="shared" si="0"/>
        <v>227.10489999999123</v>
      </c>
      <c r="F38" s="13">
        <f t="shared" si="1"/>
        <v>9.9173444944587311E-2</v>
      </c>
      <c r="G38" s="9">
        <f t="shared" si="23"/>
        <v>15180.54917399566</v>
      </c>
      <c r="H38" s="13">
        <f t="shared" si="2"/>
        <v>226.52736341293843</v>
      </c>
      <c r="I38" s="13">
        <f t="shared" si="3"/>
        <v>9.9047263710157582E-2</v>
      </c>
      <c r="K38" s="13">
        <f t="shared" si="26"/>
        <v>15052.889000000001</v>
      </c>
      <c r="L38" s="13">
        <f t="shared" si="27"/>
        <v>15041.844699999998</v>
      </c>
      <c r="M38" s="9">
        <f t="shared" si="28"/>
        <v>15063.933300000004</v>
      </c>
      <c r="N38" s="9">
        <f t="shared" si="29"/>
        <v>2.4542888888896006</v>
      </c>
      <c r="O38" s="9">
        <f t="shared" si="30"/>
        <v>15028.749099999997</v>
      </c>
      <c r="P38" s="13">
        <f t="shared" si="31"/>
        <v>27839.222830811032</v>
      </c>
      <c r="Q38" s="13">
        <f t="shared" si="32"/>
        <v>1.0980211376977749</v>
      </c>
      <c r="S38" s="2">
        <f t="shared" si="24"/>
        <v>15235.904263808079</v>
      </c>
      <c r="T38" s="2">
        <f t="shared" si="25"/>
        <v>50.280062782668118</v>
      </c>
      <c r="U38" s="2">
        <f t="shared" si="4"/>
        <v>15276.208527616158</v>
      </c>
      <c r="V38" s="3">
        <f t="shared" si="5"/>
        <v>6497.7347244448292</v>
      </c>
      <c r="W38" s="3">
        <f t="shared" si="6"/>
        <v>0.53047281855377548</v>
      </c>
      <c r="Y38" s="9">
        <f t="shared" si="7"/>
        <v>15223.769085844961</v>
      </c>
      <c r="Z38" s="9">
        <f t="shared" si="8"/>
        <v>61.139387060340681</v>
      </c>
      <c r="AA38" s="9">
        <f t="shared" si="9"/>
        <v>15235.841551207086</v>
      </c>
      <c r="AB38" s="27">
        <f t="shared" si="10"/>
        <v>1619.3824435524964</v>
      </c>
      <c r="AC38" s="27">
        <f t="shared" si="11"/>
        <v>0.26482370690914242</v>
      </c>
      <c r="AE38" s="9">
        <f t="shared" si="12"/>
        <v>15212.953015288424</v>
      </c>
      <c r="AF38" s="9">
        <f t="shared" si="13"/>
        <v>32.743746635100067</v>
      </c>
      <c r="AG38" s="9">
        <f t="shared" si="14"/>
        <v>15253.443384294746</v>
      </c>
      <c r="AH38" s="28">
        <f t="shared" si="15"/>
        <v>3345.8571066695749</v>
      </c>
      <c r="AI38" s="28">
        <f t="shared" si="16"/>
        <v>0.38065877158351885</v>
      </c>
      <c r="AK38" s="9">
        <f t="shared" si="17"/>
        <v>15197.334026414774</v>
      </c>
      <c r="AL38" s="9">
        <f t="shared" si="18"/>
        <v>11.50100140474532</v>
      </c>
      <c r="AM38" s="9">
        <f t="shared" si="19"/>
        <v>15212.940264147734</v>
      </c>
      <c r="AN38" s="28">
        <f t="shared" si="20"/>
        <v>300.68476071316314</v>
      </c>
      <c r="AO38">
        <f t="shared" si="21"/>
        <v>0.11411371810085322</v>
      </c>
    </row>
    <row r="39" spans="1:41">
      <c r="A39" s="1">
        <v>44968</v>
      </c>
      <c r="B39" s="2">
        <v>38</v>
      </c>
      <c r="C39" s="3">
        <v>15195.6</v>
      </c>
      <c r="D39" s="13">
        <f t="shared" si="22"/>
        <v>15193.59</v>
      </c>
      <c r="E39" s="13">
        <f t="shared" si="0"/>
        <v>4.0401000000008773</v>
      </c>
      <c r="F39" s="13">
        <f t="shared" si="1"/>
        <v>1.3227513227514665E-2</v>
      </c>
      <c r="G39" s="9">
        <f t="shared" si="23"/>
        <v>15193.590265837853</v>
      </c>
      <c r="H39" s="13">
        <f t="shared" si="2"/>
        <v>4.0390314025033236</v>
      </c>
      <c r="I39" s="13">
        <f t="shared" si="3"/>
        <v>1.3225763787857352E-2</v>
      </c>
      <c r="K39" s="13">
        <f t="shared" si="26"/>
        <v>15067.058999999999</v>
      </c>
      <c r="L39" s="13">
        <f t="shared" si="27"/>
        <v>15040.126</v>
      </c>
      <c r="M39" s="9">
        <f t="shared" si="28"/>
        <v>15093.991999999998</v>
      </c>
      <c r="N39" s="9">
        <f t="shared" si="29"/>
        <v>5.985111111110907</v>
      </c>
      <c r="O39" s="9">
        <f t="shared" si="30"/>
        <v>15066.387588888894</v>
      </c>
      <c r="P39" s="13">
        <f t="shared" si="31"/>
        <v>16695.8471851455</v>
      </c>
      <c r="Q39" s="13">
        <f t="shared" si="32"/>
        <v>0.85032779956767823</v>
      </c>
      <c r="S39" s="2">
        <f t="shared" si="24"/>
        <v>15240.892163295373</v>
      </c>
      <c r="T39" s="2">
        <f t="shared" si="25"/>
        <v>27.633981134981195</v>
      </c>
      <c r="U39" s="2">
        <f t="shared" si="4"/>
        <v>15286.184326590746</v>
      </c>
      <c r="V39" s="3">
        <f t="shared" si="5"/>
        <v>8205.5202238989441</v>
      </c>
      <c r="W39" s="3">
        <f t="shared" si="6"/>
        <v>0.59612207869874212</v>
      </c>
      <c r="Y39" s="9">
        <f t="shared" si="7"/>
        <v>15258.11593103371</v>
      </c>
      <c r="Z39" s="9">
        <f t="shared" si="8"/>
        <v>42.384607750226706</v>
      </c>
      <c r="AA39" s="9">
        <f t="shared" si="9"/>
        <v>15284.908472905301</v>
      </c>
      <c r="AB39" s="27">
        <f t="shared" si="10"/>
        <v>7976.0033326768353</v>
      </c>
      <c r="AC39" s="27">
        <f t="shared" si="11"/>
        <v>0.58772587397207565</v>
      </c>
      <c r="AE39" s="9">
        <f t="shared" si="12"/>
        <v>15210.629028577057</v>
      </c>
      <c r="AF39" s="9">
        <f t="shared" si="13"/>
        <v>22.223426631160198</v>
      </c>
      <c r="AG39" s="9">
        <f t="shared" si="14"/>
        <v>15245.696761923524</v>
      </c>
      <c r="AH39" s="28">
        <f t="shared" si="15"/>
        <v>2509.6855552221887</v>
      </c>
      <c r="AI39" s="28">
        <f t="shared" si="16"/>
        <v>0.32967939353183451</v>
      </c>
      <c r="AK39" s="9">
        <f t="shared" si="17"/>
        <v>15196.923502781952</v>
      </c>
      <c r="AL39" s="9">
        <f t="shared" si="18"/>
        <v>10.309848900988646</v>
      </c>
      <c r="AM39" s="9">
        <f t="shared" si="19"/>
        <v>15208.835027819519</v>
      </c>
      <c r="AN39" s="28">
        <f t="shared" si="20"/>
        <v>175.16596138344235</v>
      </c>
      <c r="AO39">
        <f t="shared" si="21"/>
        <v>8.7097763954822563E-2</v>
      </c>
    </row>
    <row r="40" spans="1:41">
      <c r="A40" s="1">
        <v>44969</v>
      </c>
      <c r="B40" s="2">
        <v>39</v>
      </c>
      <c r="C40" s="3">
        <v>15195.6</v>
      </c>
      <c r="D40" s="13">
        <f t="shared" si="22"/>
        <v>15195.6</v>
      </c>
      <c r="E40" s="13">
        <f t="shared" si="0"/>
        <v>0</v>
      </c>
      <c r="F40" s="13">
        <f t="shared" si="1"/>
        <v>0</v>
      </c>
      <c r="G40" s="9">
        <f t="shared" si="23"/>
        <v>15195.6</v>
      </c>
      <c r="H40" s="13">
        <f t="shared" si="2"/>
        <v>0</v>
      </c>
      <c r="I40" s="13">
        <f t="shared" si="3"/>
        <v>0</v>
      </c>
      <c r="K40" s="13">
        <f t="shared" si="26"/>
        <v>15079.923000000001</v>
      </c>
      <c r="L40" s="13">
        <f t="shared" si="27"/>
        <v>15040.909799999999</v>
      </c>
      <c r="M40" s="9">
        <f t="shared" si="28"/>
        <v>15118.936200000002</v>
      </c>
      <c r="N40" s="9">
        <f t="shared" si="29"/>
        <v>8.6696000000002744</v>
      </c>
      <c r="O40" s="9">
        <f t="shared" si="30"/>
        <v>15099.977111111109</v>
      </c>
      <c r="P40" s="13">
        <f t="shared" si="31"/>
        <v>9143.7368794571721</v>
      </c>
      <c r="Q40" s="13">
        <f t="shared" si="32"/>
        <v>0.6292801132491701</v>
      </c>
      <c r="S40" s="2">
        <f t="shared" si="24"/>
        <v>15232.063072215176</v>
      </c>
      <c r="T40" s="2">
        <f t="shared" si="25"/>
        <v>9.4024450273920817</v>
      </c>
      <c r="U40" s="2">
        <f t="shared" si="4"/>
        <v>15268.526144430354</v>
      </c>
      <c r="V40" s="3">
        <f t="shared" si="5"/>
        <v>5318.2225414768245</v>
      </c>
      <c r="W40" s="3">
        <f t="shared" si="6"/>
        <v>0.47991618909653982</v>
      </c>
      <c r="Y40" s="9">
        <f t="shared" si="7"/>
        <v>15269.030377148756</v>
      </c>
      <c r="Z40" s="9">
        <f t="shared" si="8"/>
        <v>20.355494605600423</v>
      </c>
      <c r="AA40" s="9">
        <f t="shared" si="9"/>
        <v>15300.500538783937</v>
      </c>
      <c r="AB40" s="27">
        <f t="shared" si="10"/>
        <v>11004.123037160272</v>
      </c>
      <c r="AC40" s="27">
        <f t="shared" si="11"/>
        <v>0.69033495738198558</v>
      </c>
      <c r="AE40" s="9">
        <f t="shared" si="12"/>
        <v>15206.775736562466</v>
      </c>
      <c r="AF40" s="9">
        <f t="shared" si="13"/>
        <v>14.400411037434623</v>
      </c>
      <c r="AG40" s="9">
        <f t="shared" si="14"/>
        <v>15232.852455208218</v>
      </c>
      <c r="AH40" s="28">
        <f t="shared" si="15"/>
        <v>1387.745419040268</v>
      </c>
      <c r="AI40" s="28">
        <f t="shared" si="16"/>
        <v>0.24515290747464871</v>
      </c>
      <c r="AK40" s="9">
        <f t="shared" si="17"/>
        <v>15196.763335168294</v>
      </c>
      <c r="AL40" s="9">
        <f t="shared" si="18"/>
        <v>9.2628472495239915</v>
      </c>
      <c r="AM40" s="9">
        <f t="shared" si="19"/>
        <v>15207.23335168294</v>
      </c>
      <c r="AN40" s="28">
        <f t="shared" si="20"/>
        <v>135.33487137896233</v>
      </c>
      <c r="AO40">
        <f t="shared" si="21"/>
        <v>7.6557369784279489E-2</v>
      </c>
    </row>
    <row r="41" spans="1:41">
      <c r="A41" s="1">
        <v>44970</v>
      </c>
      <c r="B41" s="2">
        <v>40</v>
      </c>
      <c r="C41" s="3">
        <v>15215.7</v>
      </c>
      <c r="D41" s="13">
        <f t="shared" si="22"/>
        <v>15195.6</v>
      </c>
      <c r="E41" s="13">
        <f t="shared" si="0"/>
        <v>404.0100000000146</v>
      </c>
      <c r="F41" s="13">
        <f t="shared" si="1"/>
        <v>0.1321003963011913</v>
      </c>
      <c r="G41" s="9">
        <f t="shared" si="23"/>
        <v>15195.6</v>
      </c>
      <c r="H41" s="13">
        <f t="shared" si="2"/>
        <v>404.0100000000146</v>
      </c>
      <c r="I41" s="13">
        <f t="shared" si="3"/>
        <v>0.1321003963011913</v>
      </c>
      <c r="K41" s="13">
        <f t="shared" si="26"/>
        <v>15092.888000000001</v>
      </c>
      <c r="L41" s="13">
        <f t="shared" si="27"/>
        <v>15044.296599999998</v>
      </c>
      <c r="M41" s="9">
        <f t="shared" si="28"/>
        <v>15141.479400000004</v>
      </c>
      <c r="N41" s="9">
        <f t="shared" si="29"/>
        <v>10.79808888888955</v>
      </c>
      <c r="O41" s="9">
        <f t="shared" si="30"/>
        <v>15127.605800000003</v>
      </c>
      <c r="P41" s="13">
        <f t="shared" si="31"/>
        <v>7760.5880736395993</v>
      </c>
      <c r="Q41" s="13">
        <f t="shared" si="32"/>
        <v>0.57896909113611417</v>
      </c>
      <c r="S41" s="2">
        <f t="shared" si="24"/>
        <v>15228.582758621284</v>
      </c>
      <c r="T41" s="2">
        <f t="shared" si="25"/>
        <v>2.9610657167496468</v>
      </c>
      <c r="U41" s="2">
        <f t="shared" si="4"/>
        <v>15241.465517242568</v>
      </c>
      <c r="V41" s="3">
        <f t="shared" si="5"/>
        <v>663.86187877704378</v>
      </c>
      <c r="W41" s="3">
        <f t="shared" si="6"/>
        <v>0.1693350765496659</v>
      </c>
      <c r="Y41" s="9">
        <f t="shared" si="7"/>
        <v>15267.28011022805</v>
      </c>
      <c r="Z41" s="9">
        <f t="shared" si="8"/>
        <v>4.8814615371858894</v>
      </c>
      <c r="AA41" s="9">
        <f t="shared" si="9"/>
        <v>15289.385871754357</v>
      </c>
      <c r="AB41" s="27">
        <f t="shared" si="10"/>
        <v>5429.6076961994604</v>
      </c>
      <c r="AC41" s="27">
        <f t="shared" si="11"/>
        <v>0.4842752666939833</v>
      </c>
      <c r="AE41" s="9">
        <f t="shared" si="12"/>
        <v>15217.34284427997</v>
      </c>
      <c r="AF41" s="9">
        <f t="shared" si="13"/>
        <v>13.250420041455666</v>
      </c>
      <c r="AG41" s="9">
        <f t="shared" si="14"/>
        <v>15221.176147599901</v>
      </c>
      <c r="AH41" s="28">
        <f t="shared" si="15"/>
        <v>29.988192535893674</v>
      </c>
      <c r="AI41" s="28">
        <f t="shared" si="16"/>
        <v>3.5990112843315041E-2</v>
      </c>
      <c r="AK41" s="9">
        <f t="shared" si="17"/>
        <v>15214.732618241782</v>
      </c>
      <c r="AL41" s="9">
        <f t="shared" si="18"/>
        <v>10.133490831920346</v>
      </c>
      <c r="AM41" s="9">
        <f t="shared" si="19"/>
        <v>15206.026182417818</v>
      </c>
      <c r="AN41" s="28">
        <f t="shared" si="20"/>
        <v>93.582746613350849</v>
      </c>
      <c r="AO41">
        <f t="shared" si="21"/>
        <v>6.3577867480187511E-2</v>
      </c>
    </row>
    <row r="42" spans="1:41">
      <c r="A42" s="1">
        <v>44971</v>
      </c>
      <c r="B42" s="2">
        <v>41</v>
      </c>
      <c r="C42" s="3">
        <v>15292.08</v>
      </c>
      <c r="D42" s="13">
        <f t="shared" si="22"/>
        <v>15235.800000000001</v>
      </c>
      <c r="E42" s="13">
        <f t="shared" si="0"/>
        <v>3167.438399999869</v>
      </c>
      <c r="F42" s="13">
        <f t="shared" si="1"/>
        <v>0.36803364879073897</v>
      </c>
      <c r="G42" s="9">
        <f t="shared" si="23"/>
        <v>15235.826587301588</v>
      </c>
      <c r="H42" s="13">
        <f t="shared" si="2"/>
        <v>3164.4464402178514</v>
      </c>
      <c r="I42" s="13">
        <f t="shared" si="3"/>
        <v>0.36785978557797189</v>
      </c>
      <c r="K42" s="13">
        <f t="shared" si="26"/>
        <v>15120.224000000002</v>
      </c>
      <c r="L42" s="13">
        <f t="shared" si="27"/>
        <v>15052.959599999996</v>
      </c>
      <c r="M42" s="9">
        <f t="shared" si="28"/>
        <v>15187.488400000007</v>
      </c>
      <c r="N42" s="9">
        <f t="shared" si="29"/>
        <v>14.947644444445661</v>
      </c>
      <c r="O42" s="9">
        <f t="shared" si="30"/>
        <v>15152.277488888893</v>
      </c>
      <c r="P42" s="13">
        <f t="shared" si="31"/>
        <v>19544.7421129713</v>
      </c>
      <c r="Q42" s="13">
        <f t="shared" si="32"/>
        <v>0.91421514346712396</v>
      </c>
      <c r="S42" s="2">
        <f t="shared" si="24"/>
        <v>15261.811912169018</v>
      </c>
      <c r="T42" s="2">
        <f t="shared" si="25"/>
        <v>18.095109632241979</v>
      </c>
      <c r="U42" s="2">
        <f t="shared" si="4"/>
        <v>15231.543824338034</v>
      </c>
      <c r="V42" s="3">
        <f t="shared" si="5"/>
        <v>3664.6285637763926</v>
      </c>
      <c r="W42" s="3">
        <f t="shared" si="6"/>
        <v>0.39586619780936211</v>
      </c>
      <c r="Y42" s="9">
        <f t="shared" si="7"/>
        <v>15278.137100235665</v>
      </c>
      <c r="Z42" s="9">
        <f t="shared" si="8"/>
        <v>9.0643314664859247</v>
      </c>
      <c r="AA42" s="9">
        <f t="shared" si="9"/>
        <v>15272.161571765237</v>
      </c>
      <c r="AB42" s="27">
        <f t="shared" si="10"/>
        <v>396.74378334341458</v>
      </c>
      <c r="AC42" s="27">
        <f t="shared" si="11"/>
        <v>0.13025323065772132</v>
      </c>
      <c r="AE42" s="9">
        <f t="shared" si="12"/>
        <v>15273.633979296428</v>
      </c>
      <c r="AF42" s="9">
        <f t="shared" si="13"/>
        <v>26.162634533956275</v>
      </c>
      <c r="AG42" s="9">
        <f t="shared" si="14"/>
        <v>15230.593264321426</v>
      </c>
      <c r="AH42" s="28">
        <f t="shared" si="15"/>
        <v>3780.6186644068748</v>
      </c>
      <c r="AI42" s="28">
        <f t="shared" si="16"/>
        <v>0.40208222608418476</v>
      </c>
      <c r="AK42" s="9">
        <f t="shared" si="17"/>
        <v>15285.358610907369</v>
      </c>
      <c r="AL42" s="9">
        <f t="shared" si="18"/>
        <v>16.182741015287068</v>
      </c>
      <c r="AM42" s="9">
        <f t="shared" si="19"/>
        <v>15224.866109073702</v>
      </c>
      <c r="AN42" s="28">
        <f t="shared" si="20"/>
        <v>4517.7071334522316</v>
      </c>
      <c r="AO42">
        <f t="shared" si="21"/>
        <v>0.43953400012488564</v>
      </c>
    </row>
    <row r="43" spans="1:41">
      <c r="A43" s="1">
        <v>44972</v>
      </c>
      <c r="B43" s="2">
        <v>42</v>
      </c>
      <c r="C43" s="3">
        <v>15243.84</v>
      </c>
      <c r="D43" s="13">
        <f t="shared" si="22"/>
        <v>15368.46</v>
      </c>
      <c r="E43" s="13">
        <f t="shared" si="0"/>
        <v>15530.144399999746</v>
      </c>
      <c r="F43" s="13">
        <f t="shared" si="1"/>
        <v>0.81751054852320004</v>
      </c>
      <c r="G43" s="9">
        <f t="shared" si="23"/>
        <v>15368.843413474238</v>
      </c>
      <c r="H43" s="13">
        <f t="shared" si="2"/>
        <v>15625.853380211352</v>
      </c>
      <c r="I43" s="13">
        <f t="shared" si="3"/>
        <v>0.82002575121647936</v>
      </c>
      <c r="K43" s="13">
        <f t="shared" si="26"/>
        <v>15155.198</v>
      </c>
      <c r="L43" s="13">
        <f t="shared" si="27"/>
        <v>15065.743100000002</v>
      </c>
      <c r="M43" s="9">
        <f t="shared" si="28"/>
        <v>15244.652899999999</v>
      </c>
      <c r="N43" s="9">
        <f t="shared" si="29"/>
        <v>19.878866666666401</v>
      </c>
      <c r="O43" s="9">
        <f t="shared" si="30"/>
        <v>15202.436044444454</v>
      </c>
      <c r="P43" s="13">
        <f t="shared" si="31"/>
        <v>1714.287535645663</v>
      </c>
      <c r="Q43" s="13">
        <f t="shared" si="32"/>
        <v>0.27161106096329024</v>
      </c>
      <c r="S43" s="2">
        <f t="shared" si="24"/>
        <v>15261.87351090063</v>
      </c>
      <c r="T43" s="2">
        <f t="shared" si="25"/>
        <v>9.0783541819271498</v>
      </c>
      <c r="U43" s="2">
        <f t="shared" si="4"/>
        <v>15279.90702180126</v>
      </c>
      <c r="V43" s="3">
        <f t="shared" si="5"/>
        <v>1300.8300616125732</v>
      </c>
      <c r="W43" s="3">
        <f t="shared" si="6"/>
        <v>0.23660063213245563</v>
      </c>
      <c r="Y43" s="9">
        <f t="shared" si="7"/>
        <v>15274.193002191505</v>
      </c>
      <c r="Z43" s="9">
        <f t="shared" si="8"/>
        <v>-4.156919096590439E-2</v>
      </c>
      <c r="AA43" s="9">
        <f t="shared" si="9"/>
        <v>15287.201431702151</v>
      </c>
      <c r="AB43" s="27">
        <f t="shared" si="10"/>
        <v>1880.213759260314</v>
      </c>
      <c r="AC43" s="27">
        <f t="shared" si="11"/>
        <v>0.28445215708214655</v>
      </c>
      <c r="AE43" s="9">
        <f t="shared" si="12"/>
        <v>15260.626984149116</v>
      </c>
      <c r="AF43" s="9">
        <f t="shared" si="13"/>
        <v>14.41174562957567</v>
      </c>
      <c r="AG43" s="9">
        <f t="shared" si="14"/>
        <v>15299.796613830384</v>
      </c>
      <c r="AH43" s="28">
        <f t="shared" si="15"/>
        <v>3131.1426313626662</v>
      </c>
      <c r="AI43" s="28">
        <f t="shared" si="16"/>
        <v>0.36707689027425833</v>
      </c>
      <c r="AK43" s="9">
        <f t="shared" si="17"/>
        <v>15249.610135192266</v>
      </c>
      <c r="AL43" s="9">
        <f t="shared" si="18"/>
        <v>10.989619342248034</v>
      </c>
      <c r="AM43" s="9">
        <f t="shared" si="19"/>
        <v>15301.541351922657</v>
      </c>
      <c r="AN43" s="28">
        <f t="shared" si="20"/>
        <v>3329.4460137022679</v>
      </c>
      <c r="AO43">
        <f t="shared" si="21"/>
        <v>0.3785224190404558</v>
      </c>
    </row>
    <row r="44" spans="1:41">
      <c r="A44" s="1">
        <v>44973</v>
      </c>
      <c r="B44" s="2">
        <v>43</v>
      </c>
      <c r="C44" s="3">
        <v>15269.97</v>
      </c>
      <c r="D44" s="13">
        <f t="shared" si="22"/>
        <v>15195.6</v>
      </c>
      <c r="E44" s="13">
        <f t="shared" si="0"/>
        <v>5530.8968999998488</v>
      </c>
      <c r="F44" s="13">
        <f t="shared" si="1"/>
        <v>0.48703435566670389</v>
      </c>
      <c r="G44" s="9">
        <f t="shared" si="23"/>
        <v>15195.752176656151</v>
      </c>
      <c r="H44" s="13">
        <f t="shared" si="2"/>
        <v>5508.2853018986389</v>
      </c>
      <c r="I44" s="13">
        <f t="shared" si="3"/>
        <v>0.48603778097696376</v>
      </c>
      <c r="K44" s="13">
        <f t="shared" si="26"/>
        <v>15185.348000000002</v>
      </c>
      <c r="L44" s="13">
        <f t="shared" si="27"/>
        <v>15082.446099999997</v>
      </c>
      <c r="M44" s="9">
        <f t="shared" si="28"/>
        <v>15288.249900000006</v>
      </c>
      <c r="N44" s="9">
        <f t="shared" si="29"/>
        <v>22.867088888889864</v>
      </c>
      <c r="O44" s="9">
        <f t="shared" si="30"/>
        <v>15264.531766666665</v>
      </c>
      <c r="P44" s="13">
        <f t="shared" si="31"/>
        <v>29.574381787787317</v>
      </c>
      <c r="Q44" s="13">
        <f t="shared" si="32"/>
        <v>3.5613909741369562E-2</v>
      </c>
      <c r="S44" s="2">
        <f t="shared" si="24"/>
        <v>15270.460932541278</v>
      </c>
      <c r="T44" s="2">
        <f t="shared" si="25"/>
        <v>8.8328879112876972</v>
      </c>
      <c r="U44" s="2">
        <f t="shared" si="4"/>
        <v>15270.951865082558</v>
      </c>
      <c r="V44" s="3">
        <f t="shared" si="5"/>
        <v>0.96405904034705103</v>
      </c>
      <c r="W44" s="3">
        <f t="shared" si="6"/>
        <v>6.4300393685004969E-3</v>
      </c>
      <c r="Y44" s="9">
        <f t="shared" si="7"/>
        <v>15272.897003100377</v>
      </c>
      <c r="Z44" s="9">
        <f t="shared" si="8"/>
        <v>-0.91967012107913959</v>
      </c>
      <c r="AA44" s="9">
        <f t="shared" si="9"/>
        <v>15274.151433000539</v>
      </c>
      <c r="AB44" s="27">
        <f t="shared" si="10"/>
        <v>17.484381938004802</v>
      </c>
      <c r="AC44" s="27">
        <f t="shared" si="11"/>
        <v>2.7383374037669897E-2</v>
      </c>
      <c r="AE44" s="9">
        <f t="shared" si="12"/>
        <v>15271.490618933607</v>
      </c>
      <c r="AF44" s="9">
        <f t="shared" si="13"/>
        <v>13.347312376050358</v>
      </c>
      <c r="AG44" s="9">
        <f t="shared" si="14"/>
        <v>15275.038729778691</v>
      </c>
      <c r="AH44" s="28">
        <f t="shared" si="15"/>
        <v>25.692021569396054</v>
      </c>
      <c r="AI44" s="28">
        <f t="shared" si="16"/>
        <v>3.3194104367537752E-2</v>
      </c>
      <c r="AK44" s="9">
        <f t="shared" si="17"/>
        <v>15269.03297545345</v>
      </c>
      <c r="AL44" s="9">
        <f t="shared" si="18"/>
        <v>11.832941434141663</v>
      </c>
      <c r="AM44" s="9">
        <f t="shared" si="19"/>
        <v>15260.599754534514</v>
      </c>
      <c r="AN44" s="28">
        <f t="shared" si="20"/>
        <v>87.801500083440587</v>
      </c>
      <c r="AO44">
        <f t="shared" si="21"/>
        <v>6.13638760618712E-2</v>
      </c>
    </row>
    <row r="45" spans="1:41">
      <c r="A45" s="1">
        <v>44974</v>
      </c>
      <c r="B45" s="2">
        <v>44</v>
      </c>
      <c r="C45" s="3">
        <v>15251.88</v>
      </c>
      <c r="D45" s="13">
        <f t="shared" si="22"/>
        <v>15296.099999999999</v>
      </c>
      <c r="E45" s="13">
        <f t="shared" si="0"/>
        <v>1955.408399999942</v>
      </c>
      <c r="F45" s="13">
        <f t="shared" si="1"/>
        <v>0.28993147074327458</v>
      </c>
      <c r="G45" s="9">
        <f t="shared" si="23"/>
        <v>15296.1447903481</v>
      </c>
      <c r="H45" s="13">
        <f t="shared" si="2"/>
        <v>1959.3716645613431</v>
      </c>
      <c r="I45" s="13">
        <f t="shared" si="3"/>
        <v>0.29022514174056629</v>
      </c>
      <c r="K45" s="13">
        <f t="shared" si="26"/>
        <v>15215.096000000001</v>
      </c>
      <c r="L45" s="13">
        <f t="shared" si="27"/>
        <v>15102.787200000001</v>
      </c>
      <c r="M45" s="9">
        <f t="shared" si="28"/>
        <v>15327.404800000002</v>
      </c>
      <c r="N45" s="9">
        <f t="shared" si="29"/>
        <v>24.957511111111266</v>
      </c>
      <c r="O45" s="9">
        <f t="shared" si="30"/>
        <v>15311.116988888896</v>
      </c>
      <c r="P45" s="13">
        <f t="shared" si="31"/>
        <v>3509.0208526233105</v>
      </c>
      <c r="Q45" s="13">
        <f t="shared" si="32"/>
        <v>0.38839139102128412</v>
      </c>
      <c r="S45" s="2">
        <f t="shared" si="24"/>
        <v>15265.586910226282</v>
      </c>
      <c r="T45" s="2">
        <f t="shared" si="25"/>
        <v>1.9794327981457576</v>
      </c>
      <c r="U45" s="2">
        <f t="shared" si="4"/>
        <v>15279.293820452565</v>
      </c>
      <c r="V45" s="3">
        <f t="shared" si="5"/>
        <v>751.51755180553369</v>
      </c>
      <c r="W45" s="3">
        <f t="shared" si="6"/>
        <v>0.17974059888070287</v>
      </c>
      <c r="Y45" s="9">
        <f t="shared" si="7"/>
        <v>15265.948133085509</v>
      </c>
      <c r="Z45" s="9">
        <f t="shared" si="8"/>
        <v>-5.1401100467317535</v>
      </c>
      <c r="AA45" s="9">
        <f t="shared" si="9"/>
        <v>15271.977332979299</v>
      </c>
      <c r="AB45" s="27">
        <f t="shared" si="10"/>
        <v>403.90279288084366</v>
      </c>
      <c r="AC45" s="27">
        <f t="shared" si="11"/>
        <v>0.13176954565141877</v>
      </c>
      <c r="AE45" s="9">
        <f t="shared" si="12"/>
        <v>15261.767379392895</v>
      </c>
      <c r="AF45" s="9">
        <f t="shared" si="13"/>
        <v>6.4261468010217104</v>
      </c>
      <c r="AG45" s="9">
        <f t="shared" si="14"/>
        <v>15284.837931309658</v>
      </c>
      <c r="AH45" s="28">
        <f t="shared" si="15"/>
        <v>1086.2252362121553</v>
      </c>
      <c r="AI45" s="28">
        <f t="shared" si="16"/>
        <v>0.21609094295036618</v>
      </c>
      <c r="AK45" s="9">
        <f t="shared" si="17"/>
        <v>15254.778591688759</v>
      </c>
      <c r="AL45" s="9">
        <f t="shared" si="18"/>
        <v>9.2242089142583232</v>
      </c>
      <c r="AM45" s="9">
        <f t="shared" si="19"/>
        <v>15280.865916887593</v>
      </c>
      <c r="AN45" s="28">
        <f t="shared" si="20"/>
        <v>840.18337781448986</v>
      </c>
      <c r="AO45">
        <f t="shared" si="21"/>
        <v>0.19004815726057184</v>
      </c>
    </row>
    <row r="46" spans="1:41">
      <c r="A46" s="1">
        <v>44975</v>
      </c>
      <c r="B46" s="2">
        <v>45</v>
      </c>
      <c r="C46" s="3">
        <v>15251.88</v>
      </c>
      <c r="D46" s="13">
        <f t="shared" si="22"/>
        <v>15233.789999999999</v>
      </c>
      <c r="E46" s="13">
        <f t="shared" si="0"/>
        <v>327.24810000000525</v>
      </c>
      <c r="F46" s="13">
        <f t="shared" si="1"/>
        <v>0.11860832894043322</v>
      </c>
      <c r="G46" s="9">
        <f t="shared" si="23"/>
        <v>15233.811430827958</v>
      </c>
      <c r="H46" s="13">
        <f t="shared" si="2"/>
        <v>326.47319192482865</v>
      </c>
      <c r="I46" s="13">
        <f t="shared" si="3"/>
        <v>0.11846781624324972</v>
      </c>
      <c r="K46" s="13">
        <f t="shared" si="26"/>
        <v>15227.257000000001</v>
      </c>
      <c r="L46" s="13">
        <f t="shared" si="27"/>
        <v>15123.429900000003</v>
      </c>
      <c r="M46" s="9">
        <f t="shared" si="28"/>
        <v>15331.0841</v>
      </c>
      <c r="N46" s="9">
        <f t="shared" si="29"/>
        <v>23.072688888888578</v>
      </c>
      <c r="O46" s="9">
        <f t="shared" si="30"/>
        <v>15352.362311111114</v>
      </c>
      <c r="P46" s="13">
        <f t="shared" si="31"/>
        <v>10096.694846230812</v>
      </c>
      <c r="Q46" s="13">
        <f t="shared" si="32"/>
        <v>0.65881918236384329</v>
      </c>
      <c r="S46" s="2">
        <f t="shared" si="24"/>
        <v>15259.723171512214</v>
      </c>
      <c r="T46" s="2">
        <f t="shared" si="25"/>
        <v>-1.9421529579610959</v>
      </c>
      <c r="U46" s="2">
        <f t="shared" si="4"/>
        <v>15267.566343024428</v>
      </c>
      <c r="V46" s="3">
        <f t="shared" si="5"/>
        <v>246.0613574800343</v>
      </c>
      <c r="W46" s="3">
        <f t="shared" si="6"/>
        <v>0.10284858669507252</v>
      </c>
      <c r="Y46" s="9">
        <f t="shared" si="7"/>
        <v>15258.129616127142</v>
      </c>
      <c r="Z46" s="9">
        <f t="shared" si="8"/>
        <v>-7.014994884876196</v>
      </c>
      <c r="AA46" s="9">
        <f t="shared" si="9"/>
        <v>15260.808023038777</v>
      </c>
      <c r="AB46" s="27">
        <f t="shared" si="10"/>
        <v>79.709595380943796</v>
      </c>
      <c r="AC46" s="27">
        <f t="shared" si="11"/>
        <v>5.8537196980159897E-2</v>
      </c>
      <c r="AE46" s="9">
        <f t="shared" si="12"/>
        <v>15256.774057858172</v>
      </c>
      <c r="AF46" s="9">
        <f t="shared" si="13"/>
        <v>3.0003063002983632</v>
      </c>
      <c r="AG46" s="9">
        <f t="shared" si="14"/>
        <v>15268.193526193916</v>
      </c>
      <c r="AH46" s="28">
        <f t="shared" si="15"/>
        <v>266.13113687961328</v>
      </c>
      <c r="AI46" s="28">
        <f t="shared" si="16"/>
        <v>0.10696075627343589</v>
      </c>
      <c r="AK46" s="9">
        <f t="shared" si="17"/>
        <v>15253.0922800603</v>
      </c>
      <c r="AL46" s="9">
        <f t="shared" si="18"/>
        <v>8.1331568599866415</v>
      </c>
      <c r="AM46" s="9">
        <f t="shared" si="19"/>
        <v>15264.002800603017</v>
      </c>
      <c r="AN46" s="28">
        <f t="shared" si="20"/>
        <v>146.96229446052928</v>
      </c>
      <c r="AO46">
        <f t="shared" si="21"/>
        <v>7.9483975765727397E-2</v>
      </c>
    </row>
    <row r="47" spans="1:41">
      <c r="A47" s="1">
        <v>44976</v>
      </c>
      <c r="B47" s="2">
        <v>46</v>
      </c>
      <c r="C47" s="3">
        <v>15251.88</v>
      </c>
      <c r="D47" s="13">
        <f t="shared" si="22"/>
        <v>15251.88</v>
      </c>
      <c r="E47" s="13">
        <f t="shared" si="0"/>
        <v>0</v>
      </c>
      <c r="F47" s="13">
        <f t="shared" si="1"/>
        <v>0</v>
      </c>
      <c r="G47" s="9">
        <f t="shared" si="23"/>
        <v>15251.88</v>
      </c>
      <c r="H47" s="13">
        <f t="shared" si="2"/>
        <v>0</v>
      </c>
      <c r="I47" s="13">
        <f t="shared" si="3"/>
        <v>0</v>
      </c>
      <c r="K47" s="13">
        <f t="shared" si="26"/>
        <v>15230.976000000001</v>
      </c>
      <c r="L47" s="13">
        <f t="shared" si="27"/>
        <v>15142.685800000001</v>
      </c>
      <c r="M47" s="9">
        <f t="shared" si="28"/>
        <v>15319.2662</v>
      </c>
      <c r="N47" s="9">
        <f t="shared" si="29"/>
        <v>19.620044444444321</v>
      </c>
      <c r="O47" s="9">
        <f t="shared" si="30"/>
        <v>15354.156788888889</v>
      </c>
      <c r="P47" s="13">
        <f t="shared" si="31"/>
        <v>10460.541545422619</v>
      </c>
      <c r="Q47" s="13">
        <f t="shared" si="32"/>
        <v>0.67058479930926695</v>
      </c>
      <c r="S47" s="2">
        <f t="shared" si="24"/>
        <v>15254.830509277126</v>
      </c>
      <c r="T47" s="2">
        <f t="shared" si="25"/>
        <v>-3.4174075965246526</v>
      </c>
      <c r="U47" s="2">
        <f t="shared" si="4"/>
        <v>15257.781018554253</v>
      </c>
      <c r="V47" s="3">
        <f t="shared" si="5"/>
        <v>34.822019977647891</v>
      </c>
      <c r="W47" s="3">
        <f t="shared" si="6"/>
        <v>3.8690433928498157E-2</v>
      </c>
      <c r="Y47" s="9">
        <f t="shared" si="7"/>
        <v>15251.344234869586</v>
      </c>
      <c r="Z47" s="9">
        <f t="shared" si="8"/>
        <v>-6.8542653457519567</v>
      </c>
      <c r="AA47" s="9">
        <f t="shared" si="9"/>
        <v>15251.114621242266</v>
      </c>
      <c r="AB47" s="27">
        <f t="shared" si="10"/>
        <v>0.58580464278865474</v>
      </c>
      <c r="AC47" s="27">
        <f t="shared" si="11"/>
        <v>5.0182584555663505E-3</v>
      </c>
      <c r="AE47" s="9">
        <f t="shared" si="12"/>
        <v>15254.248309247541</v>
      </c>
      <c r="AF47" s="9">
        <f t="shared" si="13"/>
        <v>1.3424898270195165</v>
      </c>
      <c r="AG47" s="9">
        <f t="shared" si="14"/>
        <v>15259.774364158471</v>
      </c>
      <c r="AH47" s="28">
        <f t="shared" si="15"/>
        <v>62.320985466566448</v>
      </c>
      <c r="AI47" s="28">
        <f t="shared" si="16"/>
        <v>5.1759941452935276E-2</v>
      </c>
      <c r="AK47" s="9">
        <f t="shared" si="17"/>
        <v>15252.814543692028</v>
      </c>
      <c r="AL47" s="9">
        <f t="shared" si="18"/>
        <v>7.2920675371607171</v>
      </c>
      <c r="AM47" s="9">
        <f t="shared" si="19"/>
        <v>15261.225436920287</v>
      </c>
      <c r="AN47" s="28">
        <f t="shared" si="20"/>
        <v>87.337191231085669</v>
      </c>
      <c r="AO47">
        <f t="shared" si="21"/>
        <v>6.1273999797324619E-2</v>
      </c>
    </row>
    <row r="48" spans="1:41">
      <c r="A48" s="1">
        <v>44977</v>
      </c>
      <c r="B48" s="2">
        <v>47</v>
      </c>
      <c r="C48" s="3">
        <v>15275</v>
      </c>
      <c r="D48" s="13">
        <f t="shared" si="22"/>
        <v>15251.88</v>
      </c>
      <c r="E48" s="13">
        <f t="shared" si="0"/>
        <v>534.53440000003695</v>
      </c>
      <c r="F48" s="13">
        <f t="shared" si="1"/>
        <v>0.15135842880524256</v>
      </c>
      <c r="G48" s="9">
        <f t="shared" si="23"/>
        <v>15251.88</v>
      </c>
      <c r="H48" s="13">
        <f t="shared" si="2"/>
        <v>534.53440000003695</v>
      </c>
      <c r="I48" s="13">
        <f t="shared" si="3"/>
        <v>0.15135842880524256</v>
      </c>
      <c r="K48" s="13">
        <f t="shared" si="26"/>
        <v>15236.403</v>
      </c>
      <c r="L48" s="13">
        <f t="shared" si="27"/>
        <v>15161.037200000001</v>
      </c>
      <c r="M48" s="9">
        <f t="shared" si="28"/>
        <v>15311.7688</v>
      </c>
      <c r="N48" s="9">
        <f t="shared" si="29"/>
        <v>16.74795555555546</v>
      </c>
      <c r="O48" s="9">
        <f t="shared" si="30"/>
        <v>15338.886244444444</v>
      </c>
      <c r="P48" s="13">
        <f t="shared" si="31"/>
        <v>4081.4522292152451</v>
      </c>
      <c r="Q48" s="13">
        <f t="shared" si="32"/>
        <v>0.41824055282778355</v>
      </c>
      <c r="S48" s="2">
        <f t="shared" si="24"/>
        <v>15263.206550840301</v>
      </c>
      <c r="T48" s="2">
        <f t="shared" si="25"/>
        <v>2.4793169833251847</v>
      </c>
      <c r="U48" s="2">
        <f t="shared" si="4"/>
        <v>15251.413101680602</v>
      </c>
      <c r="V48" s="3">
        <f t="shared" si="5"/>
        <v>556.34177232960758</v>
      </c>
      <c r="W48" s="3">
        <f t="shared" si="6"/>
        <v>0.15441504628083622</v>
      </c>
      <c r="Y48" s="9">
        <f t="shared" si="7"/>
        <v>15253.642978666683</v>
      </c>
      <c r="Z48" s="9">
        <f t="shared" si="8"/>
        <v>-0.44715894575775406</v>
      </c>
      <c r="AA48" s="9">
        <f t="shared" si="9"/>
        <v>15244.489969523835</v>
      </c>
      <c r="AB48" s="27">
        <f t="shared" si="10"/>
        <v>930.86195965654224</v>
      </c>
      <c r="AC48" s="27">
        <f t="shared" si="11"/>
        <v>0.19973833372285049</v>
      </c>
      <c r="AE48" s="9">
        <f t="shared" si="12"/>
        <v>15269.177239722369</v>
      </c>
      <c r="AF48" s="9">
        <f t="shared" si="13"/>
        <v>5.4184220213618248</v>
      </c>
      <c r="AG48" s="9">
        <f t="shared" si="14"/>
        <v>15255.59079907456</v>
      </c>
      <c r="AH48" s="28">
        <f t="shared" si="15"/>
        <v>376.71708056410165</v>
      </c>
      <c r="AI48" s="28">
        <f t="shared" si="16"/>
        <v>0.12706514517473005</v>
      </c>
      <c r="AK48" s="9">
        <f t="shared" si="17"/>
        <v>15273.510661122918</v>
      </c>
      <c r="AL48" s="9">
        <f t="shared" si="18"/>
        <v>8.6324725265337268</v>
      </c>
      <c r="AM48" s="9">
        <f t="shared" si="19"/>
        <v>15260.106611229188</v>
      </c>
      <c r="AN48" s="28">
        <f t="shared" si="20"/>
        <v>221.81302907854081</v>
      </c>
      <c r="AO48">
        <f t="shared" si="21"/>
        <v>9.7501726813824713E-2</v>
      </c>
    </row>
    <row r="49" spans="1:41">
      <c r="A49" s="1">
        <v>44978</v>
      </c>
      <c r="B49" s="2">
        <v>48</v>
      </c>
      <c r="C49" s="3">
        <v>15243.84</v>
      </c>
      <c r="D49" s="13">
        <f t="shared" si="22"/>
        <v>15298.12</v>
      </c>
      <c r="E49" s="13">
        <f t="shared" si="0"/>
        <v>2946.3184000000711</v>
      </c>
      <c r="F49" s="13">
        <f t="shared" si="1"/>
        <v>0.35607825849655111</v>
      </c>
      <c r="G49" s="9">
        <f t="shared" si="23"/>
        <v>15298.155047115504</v>
      </c>
      <c r="H49" s="13">
        <f t="shared" si="2"/>
        <v>2950.1243431594257</v>
      </c>
      <c r="I49" s="13">
        <f t="shared" si="3"/>
        <v>0.35630816851596486</v>
      </c>
      <c r="K49" s="13">
        <f t="shared" si="26"/>
        <v>15244.343000000003</v>
      </c>
      <c r="L49" s="13">
        <f t="shared" si="27"/>
        <v>15178.765599999999</v>
      </c>
      <c r="M49" s="9">
        <f t="shared" si="28"/>
        <v>15309.920400000006</v>
      </c>
      <c r="N49" s="9">
        <f t="shared" si="29"/>
        <v>14.572755555556391</v>
      </c>
      <c r="O49" s="9">
        <f t="shared" si="30"/>
        <v>15328.516755555554</v>
      </c>
      <c r="P49" s="13">
        <f t="shared" si="31"/>
        <v>7170.1529314151021</v>
      </c>
      <c r="Q49" s="13">
        <f t="shared" si="32"/>
        <v>0.55548179169785517</v>
      </c>
      <c r="S49" s="2">
        <f t="shared" si="24"/>
        <v>15254.762933911814</v>
      </c>
      <c r="T49" s="2">
        <f t="shared" si="25"/>
        <v>-2.9821499725810301</v>
      </c>
      <c r="U49" s="2">
        <f t="shared" si="4"/>
        <v>15265.685867823626</v>
      </c>
      <c r="V49" s="3">
        <f t="shared" si="5"/>
        <v>477.24194096732327</v>
      </c>
      <c r="W49" s="3">
        <f t="shared" si="6"/>
        <v>0.14330947991861412</v>
      </c>
      <c r="Y49" s="9">
        <f t="shared" si="7"/>
        <v>15250.389073804648</v>
      </c>
      <c r="Z49" s="9">
        <f t="shared" si="8"/>
        <v>-2.4118810871516074</v>
      </c>
      <c r="AA49" s="9">
        <f t="shared" si="9"/>
        <v>15253.195819720926</v>
      </c>
      <c r="AB49" s="27">
        <f t="shared" si="10"/>
        <v>87.531362650465326</v>
      </c>
      <c r="AC49" s="27">
        <f t="shared" si="11"/>
        <v>6.1374428758933869E-2</v>
      </c>
      <c r="AE49" s="9">
        <f t="shared" si="12"/>
        <v>15253.066698523118</v>
      </c>
      <c r="AF49" s="9">
        <f t="shared" si="13"/>
        <v>-1.0402669448218105</v>
      </c>
      <c r="AG49" s="9">
        <f t="shared" si="14"/>
        <v>15274.59566174373</v>
      </c>
      <c r="AH49" s="28">
        <f t="shared" si="15"/>
        <v>945.91072929470226</v>
      </c>
      <c r="AI49" s="28">
        <f t="shared" si="16"/>
        <v>0.20175796743949972</v>
      </c>
      <c r="AK49" s="9">
        <f t="shared" si="17"/>
        <v>15247.670313364946</v>
      </c>
      <c r="AL49" s="9">
        <f t="shared" si="18"/>
        <v>5.1851904980831272</v>
      </c>
      <c r="AM49" s="9">
        <f t="shared" si="19"/>
        <v>15282.143133649452</v>
      </c>
      <c r="AN49" s="28">
        <f t="shared" si="20"/>
        <v>1467.130047367737</v>
      </c>
      <c r="AO49">
        <f t="shared" si="21"/>
        <v>0.25126958594062526</v>
      </c>
    </row>
    <row r="50" spans="1:41">
      <c r="A50" s="1">
        <v>44979</v>
      </c>
      <c r="B50" s="2">
        <v>49</v>
      </c>
      <c r="C50" s="3">
        <v>15254.9</v>
      </c>
      <c r="D50" s="13">
        <f t="shared" si="22"/>
        <v>15212.68</v>
      </c>
      <c r="E50" s="13">
        <f t="shared" si="0"/>
        <v>1782.5283999999447</v>
      </c>
      <c r="F50" s="13">
        <f t="shared" si="1"/>
        <v>0.27676353171767332</v>
      </c>
      <c r="G50" s="9">
        <f t="shared" si="23"/>
        <v>15212.743564360066</v>
      </c>
      <c r="H50" s="13">
        <f t="shared" si="2"/>
        <v>1777.1650658638966</v>
      </c>
      <c r="I50" s="13">
        <f t="shared" si="3"/>
        <v>0.27634685012641175</v>
      </c>
      <c r="K50" s="13">
        <f t="shared" si="26"/>
        <v>15249.167000000001</v>
      </c>
      <c r="L50" s="13">
        <f t="shared" si="27"/>
        <v>15195.690000000002</v>
      </c>
      <c r="M50" s="9">
        <f t="shared" si="28"/>
        <v>15302.644</v>
      </c>
      <c r="N50" s="9">
        <f t="shared" si="29"/>
        <v>11.883777777777544</v>
      </c>
      <c r="O50" s="9">
        <f t="shared" si="30"/>
        <v>15324.493155555563</v>
      </c>
      <c r="P50" s="13">
        <f t="shared" si="31"/>
        <v>4843.2073001808585</v>
      </c>
      <c r="Q50" s="13">
        <f t="shared" si="32"/>
        <v>0.4562019780894237</v>
      </c>
      <c r="S50" s="2">
        <f t="shared" si="24"/>
        <v>15253.340391969617</v>
      </c>
      <c r="T50" s="2">
        <f t="shared" si="25"/>
        <v>-2.202345957388717</v>
      </c>
      <c r="U50" s="2">
        <f t="shared" si="4"/>
        <v>15251.780783939234</v>
      </c>
      <c r="V50" s="3">
        <f t="shared" si="5"/>
        <v>9.7295088337413169</v>
      </c>
      <c r="W50" s="3">
        <f t="shared" si="6"/>
        <v>2.0447305854290235E-2</v>
      </c>
      <c r="Y50" s="9">
        <f t="shared" si="7"/>
        <v>15250.054034902247</v>
      </c>
      <c r="Z50" s="9">
        <f t="shared" si="8"/>
        <v>-0.95809155782668642</v>
      </c>
      <c r="AA50" s="9">
        <f t="shared" si="9"/>
        <v>15247.977192717497</v>
      </c>
      <c r="AB50" s="27">
        <f t="shared" si="10"/>
        <v>47.925260670671278</v>
      </c>
      <c r="AC50" s="27">
        <f t="shared" si="11"/>
        <v>4.5380876193895844E-2</v>
      </c>
      <c r="AE50" s="9">
        <f t="shared" si="12"/>
        <v>15254.037929473488</v>
      </c>
      <c r="AF50" s="9">
        <f t="shared" si="13"/>
        <v>-0.4368175762641992</v>
      </c>
      <c r="AG50" s="9">
        <f t="shared" si="14"/>
        <v>15252.026431578297</v>
      </c>
      <c r="AH50" s="28">
        <f t="shared" si="15"/>
        <v>8.2573954742067013</v>
      </c>
      <c r="AI50" s="28">
        <f t="shared" si="16"/>
        <v>1.8837019067333496E-2</v>
      </c>
      <c r="AK50" s="9">
        <f t="shared" si="17"/>
        <v>15254.695550386303</v>
      </c>
      <c r="AL50" s="9">
        <f t="shared" si="18"/>
        <v>5.3691951504104738</v>
      </c>
      <c r="AM50" s="9">
        <f t="shared" si="19"/>
        <v>15252.855503863029</v>
      </c>
      <c r="AN50" s="28">
        <f t="shared" si="20"/>
        <v>4.1799644540866341</v>
      </c>
      <c r="AO50">
        <f t="shared" si="21"/>
        <v>1.3402225756775448E-2</v>
      </c>
    </row>
    <row r="51" spans="1:41">
      <c r="A51" s="1">
        <v>44980</v>
      </c>
      <c r="B51" s="2">
        <v>50</v>
      </c>
      <c r="C51" s="3">
        <v>15294.09</v>
      </c>
      <c r="D51" s="13">
        <f t="shared" si="22"/>
        <v>15265.96</v>
      </c>
      <c r="E51" s="13">
        <f t="shared" si="0"/>
        <v>791.29690000005735</v>
      </c>
      <c r="F51" s="13">
        <f t="shared" si="1"/>
        <v>0.1839272555608148</v>
      </c>
      <c r="G51" s="9">
        <f t="shared" si="23"/>
        <v>15265.968024461028</v>
      </c>
      <c r="H51" s="13">
        <f t="shared" si="2"/>
        <v>790.84550821454161</v>
      </c>
      <c r="I51" s="13">
        <f t="shared" si="3"/>
        <v>0.1838747878361644</v>
      </c>
      <c r="K51" s="13">
        <f t="shared" si="26"/>
        <v>15255.097</v>
      </c>
      <c r="L51" s="13">
        <f t="shared" si="27"/>
        <v>15211.910900000003</v>
      </c>
      <c r="M51" s="9">
        <f t="shared" si="28"/>
        <v>15298.283099999997</v>
      </c>
      <c r="N51" s="9">
        <f t="shared" si="29"/>
        <v>9.5969111111104812</v>
      </c>
      <c r="O51" s="9">
        <f t="shared" si="30"/>
        <v>15314.527777777777</v>
      </c>
      <c r="P51" s="13">
        <f t="shared" si="31"/>
        <v>417.7027604938047</v>
      </c>
      <c r="Q51" s="13">
        <f t="shared" si="32"/>
        <v>0.13363186549691566</v>
      </c>
      <c r="S51" s="2">
        <f t="shared" si="24"/>
        <v>15272.614023006114</v>
      </c>
      <c r="T51" s="2">
        <f t="shared" si="25"/>
        <v>8.5356425395537556</v>
      </c>
      <c r="U51" s="2">
        <f t="shared" si="4"/>
        <v>15251.138046012229</v>
      </c>
      <c r="V51" s="3">
        <f t="shared" si="5"/>
        <v>1844.8703513676012</v>
      </c>
      <c r="W51" s="3">
        <f t="shared" si="6"/>
        <v>0.28084020682349226</v>
      </c>
      <c r="Y51" s="9">
        <f t="shared" si="7"/>
        <v>15262.594160341094</v>
      </c>
      <c r="Z51" s="9">
        <f t="shared" si="8"/>
        <v>8.4906603398449612</v>
      </c>
      <c r="AA51" s="9">
        <f t="shared" si="9"/>
        <v>15249.09594334442</v>
      </c>
      <c r="AB51" s="27">
        <f t="shared" si="10"/>
        <v>2024.4651343255157</v>
      </c>
      <c r="AC51" s="27">
        <f t="shared" si="11"/>
        <v>0.29419244071127931</v>
      </c>
      <c r="AE51" s="9">
        <f t="shared" si="12"/>
        <v>15281.943333569166</v>
      </c>
      <c r="AF51" s="9">
        <f t="shared" si="13"/>
        <v>8.0658489253184662</v>
      </c>
      <c r="AG51" s="9">
        <f t="shared" si="14"/>
        <v>15253.601111897224</v>
      </c>
      <c r="AH51" s="28">
        <f t="shared" si="15"/>
        <v>1639.3500597991483</v>
      </c>
      <c r="AI51" s="28">
        <f t="shared" si="16"/>
        <v>0.26473551615543262</v>
      </c>
      <c r="AK51" s="9">
        <f t="shared" si="17"/>
        <v>15290.687474553672</v>
      </c>
      <c r="AL51" s="9">
        <f t="shared" si="18"/>
        <v>8.4314680521063039</v>
      </c>
      <c r="AM51" s="9">
        <f t="shared" si="19"/>
        <v>15260.064745536713</v>
      </c>
      <c r="AN51" s="28">
        <f t="shared" si="20"/>
        <v>1157.7179412914754</v>
      </c>
      <c r="AO51">
        <f t="shared" si="21"/>
        <v>0.22247321980770116</v>
      </c>
    </row>
    <row r="52" spans="1:41">
      <c r="A52" s="1">
        <v>44981</v>
      </c>
      <c r="B52" s="2">
        <v>51</v>
      </c>
      <c r="C52" s="3">
        <v>15262.93</v>
      </c>
      <c r="D52" s="13">
        <f t="shared" si="22"/>
        <v>15333.28</v>
      </c>
      <c r="E52" s="13">
        <f t="shared" si="0"/>
        <v>4949.1225000000513</v>
      </c>
      <c r="F52" s="13">
        <f t="shared" si="1"/>
        <v>0.46092067512594481</v>
      </c>
      <c r="G52" s="9">
        <f t="shared" si="23"/>
        <v>15333.380679525922</v>
      </c>
      <c r="H52" s="13">
        <f t="shared" si="2"/>
        <v>4963.2982456641894</v>
      </c>
      <c r="I52" s="13">
        <f t="shared" si="3"/>
        <v>0.461580309455145</v>
      </c>
      <c r="K52" s="13">
        <f t="shared" si="26"/>
        <v>15262.935999999998</v>
      </c>
      <c r="L52" s="13">
        <f t="shared" si="27"/>
        <v>15226.1821</v>
      </c>
      <c r="M52" s="9">
        <f t="shared" si="28"/>
        <v>15299.689899999996</v>
      </c>
      <c r="N52" s="9">
        <f t="shared" si="29"/>
        <v>8.1675333333328624</v>
      </c>
      <c r="O52" s="9">
        <f t="shared" si="30"/>
        <v>15307.880011111107</v>
      </c>
      <c r="P52" s="13">
        <f t="shared" si="31"/>
        <v>2020.5034988885982</v>
      </c>
      <c r="Q52" s="13">
        <f t="shared" si="32"/>
        <v>0.29450447005330238</v>
      </c>
      <c r="S52" s="2">
        <f t="shared" si="24"/>
        <v>15272.039832772833</v>
      </c>
      <c r="T52" s="2">
        <f t="shared" si="25"/>
        <v>3.9807261531363203</v>
      </c>
      <c r="U52" s="2">
        <f t="shared" si="4"/>
        <v>15281.149665545667</v>
      </c>
      <c r="V52" s="3">
        <f t="shared" si="5"/>
        <v>331.95621259594441</v>
      </c>
      <c r="W52" s="3">
        <f t="shared" si="6"/>
        <v>0.11937200488809444</v>
      </c>
      <c r="Y52" s="9">
        <f t="shared" si="7"/>
        <v>15268.638374476657</v>
      </c>
      <c r="Z52" s="9">
        <f t="shared" si="8"/>
        <v>6.7781479968478537</v>
      </c>
      <c r="AA52" s="9">
        <f t="shared" si="9"/>
        <v>15271.084820680939</v>
      </c>
      <c r="AB52" s="27">
        <f t="shared" si="10"/>
        <v>66.501100338261097</v>
      </c>
      <c r="AC52" s="27">
        <f t="shared" si="11"/>
        <v>5.3428933245048146E-2</v>
      </c>
      <c r="AE52" s="9">
        <f t="shared" si="12"/>
        <v>15271.053754748344</v>
      </c>
      <c r="AF52" s="9">
        <f t="shared" si="13"/>
        <v>2.3792206014760677</v>
      </c>
      <c r="AG52" s="9">
        <f t="shared" si="14"/>
        <v>15290.009182494485</v>
      </c>
      <c r="AH52" s="28">
        <f t="shared" si="15"/>
        <v>733.282124569595</v>
      </c>
      <c r="AI52" s="28">
        <f t="shared" si="16"/>
        <v>0.17741798261856984</v>
      </c>
      <c r="AK52" s="9">
        <f t="shared" si="17"/>
        <v>15266.548894260579</v>
      </c>
      <c r="AL52" s="9">
        <f t="shared" si="18"/>
        <v>5.174463217586406</v>
      </c>
      <c r="AM52" s="9">
        <f t="shared" si="19"/>
        <v>15299.118942605777</v>
      </c>
      <c r="AN52" s="28">
        <f t="shared" si="20"/>
        <v>1309.6395669242147</v>
      </c>
      <c r="AO52">
        <f t="shared" si="21"/>
        <v>0.23710350899713817</v>
      </c>
    </row>
    <row r="53" spans="1:41">
      <c r="A53" s="1">
        <v>44982</v>
      </c>
      <c r="B53" s="2">
        <v>52</v>
      </c>
      <c r="C53" s="3">
        <v>15262.93</v>
      </c>
      <c r="D53" s="13">
        <f t="shared" si="22"/>
        <v>15231.77</v>
      </c>
      <c r="E53" s="13">
        <f t="shared" si="0"/>
        <v>970.94559999999092</v>
      </c>
      <c r="F53" s="13">
        <f t="shared" si="1"/>
        <v>0.20415477237987631</v>
      </c>
      <c r="G53" s="9">
        <f t="shared" si="23"/>
        <v>15231.833485019377</v>
      </c>
      <c r="H53" s="13">
        <f t="shared" si="2"/>
        <v>966.99324394013536</v>
      </c>
      <c r="I53" s="13">
        <f t="shared" si="3"/>
        <v>0.20373882983557809</v>
      </c>
      <c r="K53" s="13">
        <f t="shared" si="26"/>
        <v>15260.020999999999</v>
      </c>
      <c r="L53" s="13">
        <f t="shared" si="27"/>
        <v>15236.6644</v>
      </c>
      <c r="M53" s="9">
        <f t="shared" si="28"/>
        <v>15283.377599999998</v>
      </c>
      <c r="N53" s="9">
        <f t="shared" si="29"/>
        <v>5.1903555555553691</v>
      </c>
      <c r="O53" s="9">
        <f t="shared" si="30"/>
        <v>15307.857433333329</v>
      </c>
      <c r="P53" s="13">
        <f t="shared" si="31"/>
        <v>2018.4742659206979</v>
      </c>
      <c r="Q53" s="13">
        <f t="shared" si="32"/>
        <v>0.29435654447297299</v>
      </c>
      <c r="S53" s="2">
        <f t="shared" si="24"/>
        <v>15269.475279462986</v>
      </c>
      <c r="T53" s="2">
        <f t="shared" si="25"/>
        <v>0.70808642164475266</v>
      </c>
      <c r="U53" s="2">
        <f t="shared" si="4"/>
        <v>15276.020558925969</v>
      </c>
      <c r="V53" s="3">
        <f t="shared" si="5"/>
        <v>171.36273299427091</v>
      </c>
      <c r="W53" s="3">
        <f t="shared" si="6"/>
        <v>8.5767011484486677E-2</v>
      </c>
      <c r="Y53" s="9">
        <f t="shared" si="7"/>
        <v>15271.670565731452</v>
      </c>
      <c r="Z53" s="9">
        <f t="shared" si="8"/>
        <v>4.1559782774109815</v>
      </c>
      <c r="AA53" s="9">
        <f t="shared" si="9"/>
        <v>15275.416522473504</v>
      </c>
      <c r="AB53" s="27">
        <f t="shared" si="10"/>
        <v>155.91324348132071</v>
      </c>
      <c r="AC53" s="27">
        <f t="shared" si="11"/>
        <v>8.1809472188524815E-2</v>
      </c>
      <c r="AE53" s="9">
        <f t="shared" si="12"/>
        <v>15266.080892604947</v>
      </c>
      <c r="AF53" s="9">
        <f t="shared" si="13"/>
        <v>0.17359577801417037</v>
      </c>
      <c r="AG53" s="9">
        <f t="shared" si="14"/>
        <v>15273.43297534982</v>
      </c>
      <c r="AH53" s="28">
        <f t="shared" si="15"/>
        <v>110.31249119893054</v>
      </c>
      <c r="AI53" s="28">
        <f t="shared" si="16"/>
        <v>6.8813624578113047E-2</v>
      </c>
      <c r="AK53" s="9">
        <f t="shared" si="17"/>
        <v>15263.809335747817</v>
      </c>
      <c r="AL53" s="9">
        <f t="shared" si="18"/>
        <v>4.3830610445516145</v>
      </c>
      <c r="AM53" s="9">
        <f t="shared" si="19"/>
        <v>15271.723357478166</v>
      </c>
      <c r="AN53" s="28">
        <f t="shared" si="20"/>
        <v>77.323135738808944</v>
      </c>
      <c r="AO53">
        <f t="shared" si="21"/>
        <v>5.7612512657566339E-2</v>
      </c>
    </row>
    <row r="54" spans="1:41">
      <c r="A54" s="1">
        <v>44983</v>
      </c>
      <c r="B54" s="2">
        <v>53</v>
      </c>
      <c r="C54" s="3">
        <v>15262.93</v>
      </c>
      <c r="D54" s="13">
        <f t="shared" si="22"/>
        <v>15262.93</v>
      </c>
      <c r="E54" s="13">
        <f t="shared" si="0"/>
        <v>0</v>
      </c>
      <c r="F54" s="13">
        <f t="shared" si="1"/>
        <v>0</v>
      </c>
      <c r="G54" s="9">
        <f t="shared" si="23"/>
        <v>15262.93</v>
      </c>
      <c r="H54" s="13">
        <f t="shared" si="2"/>
        <v>0</v>
      </c>
      <c r="I54" s="13">
        <f t="shared" si="3"/>
        <v>0</v>
      </c>
      <c r="K54" s="13">
        <f t="shared" si="26"/>
        <v>15261.929999999997</v>
      </c>
      <c r="L54" s="13">
        <f t="shared" si="27"/>
        <v>15244.3226</v>
      </c>
      <c r="M54" s="9">
        <f t="shared" si="28"/>
        <v>15279.537399999994</v>
      </c>
      <c r="N54" s="9">
        <f t="shared" si="29"/>
        <v>3.9127555555549201</v>
      </c>
      <c r="O54" s="9">
        <f t="shared" si="30"/>
        <v>15288.567955555553</v>
      </c>
      <c r="P54" s="13">
        <f t="shared" si="31"/>
        <v>657.30476506847265</v>
      </c>
      <c r="Q54" s="13">
        <f t="shared" si="32"/>
        <v>0.1679753203058145</v>
      </c>
      <c r="S54" s="2">
        <f t="shared" si="24"/>
        <v>15266.556682942315</v>
      </c>
      <c r="T54" s="2">
        <f t="shared" si="25"/>
        <v>-1.1052550495129685</v>
      </c>
      <c r="U54" s="2">
        <f t="shared" si="4"/>
        <v>15270.18336588463</v>
      </c>
      <c r="V54" s="3">
        <f t="shared" si="5"/>
        <v>52.611316656308567</v>
      </c>
      <c r="W54" s="3">
        <f t="shared" si="6"/>
        <v>4.7522761911570073E-2</v>
      </c>
      <c r="Y54" s="9">
        <f t="shared" si="7"/>
        <v>15271.957580806204</v>
      </c>
      <c r="Z54" s="9">
        <f t="shared" si="8"/>
        <v>1.447704035549171</v>
      </c>
      <c r="AA54" s="9">
        <f t="shared" si="9"/>
        <v>15275.826544008863</v>
      </c>
      <c r="AB54" s="27">
        <f t="shared" si="10"/>
        <v>166.32084737254536</v>
      </c>
      <c r="AC54" s="27">
        <f t="shared" si="11"/>
        <v>8.449586028936254E-2</v>
      </c>
      <c r="AE54" s="9">
        <f t="shared" si="12"/>
        <v>15263.927346514887</v>
      </c>
      <c r="AF54" s="9">
        <f t="shared" si="13"/>
        <v>-0.52454678240794128</v>
      </c>
      <c r="AG54" s="9">
        <f t="shared" si="14"/>
        <v>15266.254488382961</v>
      </c>
      <c r="AH54" s="28">
        <f t="shared" si="15"/>
        <v>11.052223008443544</v>
      </c>
      <c r="AI54" s="28">
        <f t="shared" si="16"/>
        <v>2.1781456004588473E-2</v>
      </c>
      <c r="AK54" s="9">
        <f t="shared" si="17"/>
        <v>15263.456239679237</v>
      </c>
      <c r="AL54" s="9">
        <f t="shared" si="18"/>
        <v>3.909445333238426</v>
      </c>
      <c r="AM54" s="9">
        <f t="shared" si="19"/>
        <v>15268.192396792369</v>
      </c>
      <c r="AN54" s="28">
        <f t="shared" si="20"/>
        <v>27.692820000327497</v>
      </c>
      <c r="AO54">
        <f t="shared" si="21"/>
        <v>3.4478286884420194E-2</v>
      </c>
    </row>
    <row r="55" spans="1:41">
      <c r="A55" s="1">
        <v>44984</v>
      </c>
      <c r="B55" s="2">
        <v>54</v>
      </c>
      <c r="C55" s="3">
        <v>15292.08</v>
      </c>
      <c r="D55" s="13">
        <f t="shared" si="22"/>
        <v>15262.93</v>
      </c>
      <c r="E55" s="13">
        <f t="shared" si="0"/>
        <v>849.72249999997882</v>
      </c>
      <c r="F55" s="13">
        <f t="shared" si="1"/>
        <v>0.19062155050195681</v>
      </c>
      <c r="G55" s="9">
        <f t="shared" si="23"/>
        <v>15262.93</v>
      </c>
      <c r="H55" s="13">
        <f t="shared" si="2"/>
        <v>849.72249999997882</v>
      </c>
      <c r="I55" s="13">
        <f t="shared" si="3"/>
        <v>0.19062155050195681</v>
      </c>
      <c r="K55" s="13">
        <f t="shared" si="26"/>
        <v>15261.225999999999</v>
      </c>
      <c r="L55" s="13">
        <f t="shared" si="27"/>
        <v>15248.935600000001</v>
      </c>
      <c r="M55" s="9">
        <f t="shared" si="28"/>
        <v>15273.516399999997</v>
      </c>
      <c r="N55" s="9">
        <f t="shared" si="29"/>
        <v>2.7311999999995651</v>
      </c>
      <c r="O55" s="9">
        <f t="shared" si="30"/>
        <v>15283.450155555549</v>
      </c>
      <c r="P55" s="13">
        <f t="shared" si="31"/>
        <v>74.474215135421957</v>
      </c>
      <c r="Q55" s="13">
        <f t="shared" si="32"/>
        <v>5.6433424651525559E-2</v>
      </c>
      <c r="S55" s="2">
        <f t="shared" si="24"/>
        <v>15278.765713946401</v>
      </c>
      <c r="T55" s="2">
        <f t="shared" si="25"/>
        <v>5.5518879772864018</v>
      </c>
      <c r="U55" s="2">
        <f t="shared" si="4"/>
        <v>15265.451427892802</v>
      </c>
      <c r="V55" s="3">
        <f t="shared" si="5"/>
        <v>709.08085246824999</v>
      </c>
      <c r="W55" s="3">
        <f t="shared" si="6"/>
        <v>0.17413309443318453</v>
      </c>
      <c r="Y55" s="9">
        <f t="shared" si="7"/>
        <v>15279.007699389225</v>
      </c>
      <c r="Z55" s="9">
        <f t="shared" si="8"/>
        <v>5.3693942187799308</v>
      </c>
      <c r="AA55" s="9">
        <f t="shared" si="9"/>
        <v>15273.405284841752</v>
      </c>
      <c r="AB55" s="27">
        <f t="shared" si="10"/>
        <v>348.74498624168405</v>
      </c>
      <c r="AC55" s="27">
        <f t="shared" si="11"/>
        <v>0.12212017696904304</v>
      </c>
      <c r="AE55" s="9">
        <f t="shared" si="12"/>
        <v>15283.476839919744</v>
      </c>
      <c r="AF55" s="9">
        <f t="shared" si="13"/>
        <v>5.497665273771406</v>
      </c>
      <c r="AG55" s="9">
        <f t="shared" si="14"/>
        <v>15263.402799732479</v>
      </c>
      <c r="AH55" s="28">
        <f t="shared" si="15"/>
        <v>822.3818151834879</v>
      </c>
      <c r="AI55" s="28">
        <f t="shared" si="16"/>
        <v>0.18752975571355027</v>
      </c>
      <c r="AK55" s="9">
        <f t="shared" si="17"/>
        <v>15289.608568501248</v>
      </c>
      <c r="AL55" s="9">
        <f t="shared" si="18"/>
        <v>6.1337336821156363</v>
      </c>
      <c r="AM55" s="9">
        <f t="shared" si="19"/>
        <v>15267.365685012475</v>
      </c>
      <c r="AN55" s="28">
        <f t="shared" si="20"/>
        <v>610.79736530258458</v>
      </c>
      <c r="AO55">
        <f t="shared" si="21"/>
        <v>0.16161513010345638</v>
      </c>
    </row>
    <row r="56" spans="1:41">
      <c r="A56" s="1">
        <v>44985</v>
      </c>
      <c r="B56" s="2">
        <v>55</v>
      </c>
      <c r="C56" s="3">
        <v>15350.37</v>
      </c>
      <c r="D56" s="13">
        <f t="shared" si="22"/>
        <v>15321.23</v>
      </c>
      <c r="E56" s="13">
        <f t="shared" si="0"/>
        <v>849.13960000007205</v>
      </c>
      <c r="F56" s="13">
        <f t="shared" si="1"/>
        <v>0.18983255778200286</v>
      </c>
      <c r="G56" s="9">
        <f t="shared" si="23"/>
        <v>15321.285672305383</v>
      </c>
      <c r="H56" s="13">
        <f t="shared" si="2"/>
        <v>845.89811744792178</v>
      </c>
      <c r="I56" s="13">
        <f t="shared" si="3"/>
        <v>0.18946988049550575</v>
      </c>
      <c r="K56" s="13">
        <f t="shared" si="26"/>
        <v>15265.245999999996</v>
      </c>
      <c r="L56" s="13">
        <f t="shared" si="27"/>
        <v>15252.734499999997</v>
      </c>
      <c r="M56" s="9">
        <f t="shared" si="28"/>
        <v>15277.757499999994</v>
      </c>
      <c r="N56" s="9">
        <f t="shared" si="29"/>
        <v>2.7803333333330453</v>
      </c>
      <c r="O56" s="9">
        <f t="shared" si="30"/>
        <v>15276.247599999997</v>
      </c>
      <c r="P56" s="13">
        <f t="shared" si="31"/>
        <v>5494.130181760569</v>
      </c>
      <c r="Q56" s="13">
        <f t="shared" si="32"/>
        <v>0.48287044546811464</v>
      </c>
      <c r="S56" s="2">
        <f t="shared" si="24"/>
        <v>15317.343800961844</v>
      </c>
      <c r="T56" s="2">
        <f t="shared" si="25"/>
        <v>22.064987496364743</v>
      </c>
      <c r="U56" s="2">
        <f t="shared" si="4"/>
        <v>15284.317601923687</v>
      </c>
      <c r="V56" s="3">
        <f t="shared" si="5"/>
        <v>4362.9192916318088</v>
      </c>
      <c r="W56" s="3">
        <f t="shared" si="6"/>
        <v>0.43029841024231785</v>
      </c>
      <c r="Y56" s="9">
        <f t="shared" si="7"/>
        <v>15304.174965525603</v>
      </c>
      <c r="Z56" s="9">
        <f t="shared" si="8"/>
        <v>19.227904561098086</v>
      </c>
      <c r="AA56" s="9">
        <f t="shared" si="9"/>
        <v>15284.377093608005</v>
      </c>
      <c r="AB56" s="27">
        <f t="shared" si="10"/>
        <v>4355.06369406266</v>
      </c>
      <c r="AC56" s="27">
        <f t="shared" si="11"/>
        <v>0.42991085160810677</v>
      </c>
      <c r="AE56" s="9">
        <f t="shared" si="12"/>
        <v>15331.951351558055</v>
      </c>
      <c r="AF56" s="9">
        <f t="shared" si="13"/>
        <v>18.390719183133285</v>
      </c>
      <c r="AG56" s="9">
        <f t="shared" si="14"/>
        <v>15288.974505193515</v>
      </c>
      <c r="AH56" s="28">
        <f t="shared" si="15"/>
        <v>3769.4067825332072</v>
      </c>
      <c r="AI56" s="28">
        <f t="shared" si="16"/>
        <v>0.39996100945114454</v>
      </c>
      <c r="AK56" s="9">
        <f t="shared" si="17"/>
        <v>15344.907230218338</v>
      </c>
      <c r="AL56" s="9">
        <f t="shared" si="18"/>
        <v>11.050226485613074</v>
      </c>
      <c r="AM56" s="9">
        <f t="shared" si="19"/>
        <v>15295.742302183364</v>
      </c>
      <c r="AN56" s="28">
        <f t="shared" si="20"/>
        <v>2984.1853687458079</v>
      </c>
      <c r="AO56">
        <f t="shared" si="21"/>
        <v>0.35587218950837668</v>
      </c>
    </row>
    <row r="57" spans="1:41">
      <c r="A57" s="1">
        <v>44986</v>
      </c>
      <c r="B57" s="2">
        <v>56</v>
      </c>
      <c r="C57" s="3">
        <v>15316.2</v>
      </c>
      <c r="D57" s="13">
        <f t="shared" si="22"/>
        <v>15408.660000000002</v>
      </c>
      <c r="E57" s="13">
        <f t="shared" si="0"/>
        <v>8548.8516000001746</v>
      </c>
      <c r="F57" s="13">
        <f t="shared" si="1"/>
        <v>0.60367454068242088</v>
      </c>
      <c r="G57" s="9">
        <f t="shared" si="23"/>
        <v>15408.882188485806</v>
      </c>
      <c r="H57" s="13">
        <f t="shared" si="2"/>
        <v>8589.9880625183687</v>
      </c>
      <c r="I57" s="13">
        <f t="shared" si="3"/>
        <v>0.60512521699772437</v>
      </c>
      <c r="K57" s="13">
        <f t="shared" si="26"/>
        <v>15275.094999999998</v>
      </c>
      <c r="L57" s="13">
        <f t="shared" si="27"/>
        <v>15257.146399999998</v>
      </c>
      <c r="M57" s="9">
        <f t="shared" si="28"/>
        <v>15293.043599999997</v>
      </c>
      <c r="N57" s="9">
        <f t="shared" si="29"/>
        <v>3.9885777777777141</v>
      </c>
      <c r="O57" s="9">
        <f t="shared" si="30"/>
        <v>15280.537833333326</v>
      </c>
      <c r="P57" s="13">
        <f t="shared" si="31"/>
        <v>1271.7901313616512</v>
      </c>
      <c r="Q57" s="13">
        <f t="shared" si="32"/>
        <v>0.23283952068185476</v>
      </c>
      <c r="S57" s="2">
        <f t="shared" si="24"/>
        <v>15327.804394229104</v>
      </c>
      <c r="T57" s="2">
        <f t="shared" si="25"/>
        <v>16.262790381812504</v>
      </c>
      <c r="U57" s="2">
        <f t="shared" si="4"/>
        <v>15339.40878845821</v>
      </c>
      <c r="V57" s="3">
        <f t="shared" si="5"/>
        <v>538.64786169788601</v>
      </c>
      <c r="W57" s="3">
        <f t="shared" si="6"/>
        <v>0.15153098326091849</v>
      </c>
      <c r="Y57" s="9">
        <f t="shared" si="7"/>
        <v>15321.24200906069</v>
      </c>
      <c r="Z57" s="9">
        <f t="shared" si="8"/>
        <v>17.715301842890732</v>
      </c>
      <c r="AA57" s="9">
        <f t="shared" si="9"/>
        <v>15323.4028700867</v>
      </c>
      <c r="AB57" s="27">
        <f t="shared" si="10"/>
        <v>51.881337485870127</v>
      </c>
      <c r="AC57" s="27">
        <f t="shared" si="11"/>
        <v>4.7027788137393584E-2</v>
      </c>
      <c r="AE57" s="9">
        <f t="shared" si="12"/>
        <v>15326.442621222355</v>
      </c>
      <c r="AF57" s="9">
        <f t="shared" si="13"/>
        <v>11.220884327483446</v>
      </c>
      <c r="AG57" s="9">
        <f t="shared" si="14"/>
        <v>15350.342070741188</v>
      </c>
      <c r="AH57" s="28">
        <f t="shared" si="15"/>
        <v>1165.680994496226</v>
      </c>
      <c r="AI57" s="28">
        <f t="shared" si="16"/>
        <v>0.2229147617632776</v>
      </c>
      <c r="AK57" s="9">
        <f t="shared" si="17"/>
        <v>15320.175745670396</v>
      </c>
      <c r="AL57" s="9">
        <f t="shared" si="18"/>
        <v>7.4720553822576292</v>
      </c>
      <c r="AM57" s="9">
        <f t="shared" si="19"/>
        <v>15355.957456703951</v>
      </c>
      <c r="AN57" s="28">
        <f t="shared" si="20"/>
        <v>1580.6553635664654</v>
      </c>
      <c r="AO57">
        <f t="shared" si="21"/>
        <v>0.25957781110164457</v>
      </c>
    </row>
    <row r="58" spans="1:41">
      <c r="A58" s="1">
        <v>44987</v>
      </c>
      <c r="B58" s="2">
        <v>57</v>
      </c>
      <c r="C58" s="3">
        <v>15326.25</v>
      </c>
      <c r="D58" s="13">
        <f t="shared" si="22"/>
        <v>15282.03</v>
      </c>
      <c r="E58" s="13">
        <f t="shared" si="0"/>
        <v>1955.408399999942</v>
      </c>
      <c r="F58" s="13">
        <f t="shared" si="1"/>
        <v>0.28852459016393017</v>
      </c>
      <c r="G58" s="9">
        <f t="shared" si="23"/>
        <v>15282.106062590023</v>
      </c>
      <c r="H58" s="13">
        <f t="shared" si="2"/>
        <v>1948.6872100559931</v>
      </c>
      <c r="I58" s="13">
        <f t="shared" si="3"/>
        <v>0.28802830052998807</v>
      </c>
      <c r="K58" s="13">
        <f t="shared" si="26"/>
        <v>15281.527000000002</v>
      </c>
      <c r="L58" s="13">
        <f t="shared" si="27"/>
        <v>15261.658799999999</v>
      </c>
      <c r="M58" s="9">
        <f t="shared" si="28"/>
        <v>15301.395200000004</v>
      </c>
      <c r="N58" s="9">
        <f t="shared" si="29"/>
        <v>4.4151555555561366</v>
      </c>
      <c r="O58" s="9">
        <f t="shared" si="30"/>
        <v>15297.032177777775</v>
      </c>
      <c r="P58" s="13">
        <f t="shared" si="31"/>
        <v>853.68113540952402</v>
      </c>
      <c r="Q58" s="13">
        <f t="shared" si="32"/>
        <v>0.19063908145974809</v>
      </c>
      <c r="S58" s="2">
        <f t="shared" si="24"/>
        <v>15335.158592305459</v>
      </c>
      <c r="T58" s="2">
        <f t="shared" si="25"/>
        <v>11.808494229083655</v>
      </c>
      <c r="U58" s="2">
        <f t="shared" si="4"/>
        <v>15344.067184610916</v>
      </c>
      <c r="V58" s="3">
        <f t="shared" si="5"/>
        <v>317.45206745947007</v>
      </c>
      <c r="W58" s="3">
        <f t="shared" si="6"/>
        <v>0.11625273377973236</v>
      </c>
      <c r="Y58" s="9">
        <f t="shared" si="7"/>
        <v>15335.145117632506</v>
      </c>
      <c r="Z58" s="9">
        <f t="shared" si="8"/>
        <v>15.046766553138502</v>
      </c>
      <c r="AA58" s="9">
        <f t="shared" si="9"/>
        <v>15338.957310903581</v>
      </c>
      <c r="AB58" s="27">
        <f t="shared" si="10"/>
        <v>161.4757504002672</v>
      </c>
      <c r="AC58" s="27">
        <f t="shared" si="11"/>
        <v>8.2912068533274264E-2</v>
      </c>
      <c r="AE58" s="9">
        <f t="shared" si="12"/>
        <v>15329.674051664952</v>
      </c>
      <c r="AF58" s="9">
        <f t="shared" si="13"/>
        <v>8.8240481620173075</v>
      </c>
      <c r="AG58" s="9">
        <f t="shared" si="14"/>
        <v>15337.663505549839</v>
      </c>
      <c r="AH58" s="28">
        <f t="shared" si="15"/>
        <v>130.26810893620797</v>
      </c>
      <c r="AI58" s="28">
        <f t="shared" si="16"/>
        <v>7.4470307804186286E-2</v>
      </c>
      <c r="AK58" s="9">
        <f t="shared" si="17"/>
        <v>15326.389780105266</v>
      </c>
      <c r="AL58" s="9">
        <f t="shared" si="18"/>
        <v>7.3462532875188638</v>
      </c>
      <c r="AM58" s="9">
        <f t="shared" si="19"/>
        <v>15327.647801052653</v>
      </c>
      <c r="AN58" s="28">
        <f t="shared" si="20"/>
        <v>1.9538477827990901</v>
      </c>
      <c r="AO58">
        <f t="shared" si="21"/>
        <v>9.120307006955054E-3</v>
      </c>
    </row>
    <row r="59" spans="1:41">
      <c r="A59" s="1">
        <v>44988</v>
      </c>
      <c r="B59" s="2">
        <v>58</v>
      </c>
      <c r="C59" s="3">
        <v>15349.36</v>
      </c>
      <c r="D59" s="13">
        <f t="shared" si="22"/>
        <v>15336.3</v>
      </c>
      <c r="E59" s="13">
        <f t="shared" si="0"/>
        <v>170.5636000000342</v>
      </c>
      <c r="F59" s="13">
        <f t="shared" si="1"/>
        <v>8.5084980741876592E-2</v>
      </c>
      <c r="G59" s="9">
        <f t="shared" si="23"/>
        <v>15336.306594488189</v>
      </c>
      <c r="H59" s="13">
        <f t="shared" si="2"/>
        <v>170.39139545578911</v>
      </c>
      <c r="I59" s="13">
        <f t="shared" si="3"/>
        <v>8.5042018115487769E-2</v>
      </c>
      <c r="K59" s="13">
        <f t="shared" si="26"/>
        <v>15286.651999999998</v>
      </c>
      <c r="L59" s="13">
        <f t="shared" si="27"/>
        <v>15265.8897</v>
      </c>
      <c r="M59" s="9">
        <f t="shared" si="28"/>
        <v>15307.414299999997</v>
      </c>
      <c r="N59" s="9">
        <f t="shared" si="29"/>
        <v>4.613844444444112</v>
      </c>
      <c r="O59" s="9">
        <f t="shared" si="30"/>
        <v>15305.810355555561</v>
      </c>
      <c r="P59" s="13">
        <f t="shared" si="31"/>
        <v>1896.5715312371233</v>
      </c>
      <c r="Q59" s="13">
        <f t="shared" si="32"/>
        <v>0.28372286821365689</v>
      </c>
      <c r="S59" s="2">
        <f t="shared" si="24"/>
        <v>15348.163543267272</v>
      </c>
      <c r="T59" s="2">
        <f t="shared" si="25"/>
        <v>12.406722595448297</v>
      </c>
      <c r="U59" s="2">
        <f t="shared" si="4"/>
        <v>15346.967086534543</v>
      </c>
      <c r="V59" s="3">
        <f t="shared" si="5"/>
        <v>5.7260348531665812</v>
      </c>
      <c r="W59" s="3">
        <f t="shared" si="6"/>
        <v>1.5589662796737066E-2</v>
      </c>
      <c r="Y59" s="9">
        <f t="shared" si="7"/>
        <v>15349.942318929949</v>
      </c>
      <c r="Z59" s="9">
        <f t="shared" si="8"/>
        <v>14.872070874151209</v>
      </c>
      <c r="AA59" s="9">
        <f t="shared" si="9"/>
        <v>15350.191884185644</v>
      </c>
      <c r="AB59" s="27">
        <f t="shared" si="10"/>
        <v>0.69203129832375399</v>
      </c>
      <c r="AC59" s="27">
        <f t="shared" si="11"/>
        <v>5.4196669153860674E-3</v>
      </c>
      <c r="AE59" s="9">
        <f t="shared" si="12"/>
        <v>15346.10142994809</v>
      </c>
      <c r="AF59" s="9">
        <f t="shared" si="13"/>
        <v>11.10504719835374</v>
      </c>
      <c r="AG59" s="9">
        <f t="shared" si="14"/>
        <v>15338.498099826969</v>
      </c>
      <c r="AH59" s="28">
        <f t="shared" si="15"/>
        <v>117.98087536889618</v>
      </c>
      <c r="AI59" s="28">
        <f t="shared" si="16"/>
        <v>7.0764515087477553E-2</v>
      </c>
      <c r="AK59" s="9">
        <f t="shared" si="17"/>
        <v>15347.797603339279</v>
      </c>
      <c r="AL59" s="9">
        <f t="shared" si="18"/>
        <v>8.7524102821682312</v>
      </c>
      <c r="AM59" s="9">
        <f t="shared" si="19"/>
        <v>15333.736033392785</v>
      </c>
      <c r="AN59" s="28">
        <f t="shared" si="20"/>
        <v>244.10833254340258</v>
      </c>
      <c r="AO59">
        <f t="shared" si="21"/>
        <v>0.10178904271719513</v>
      </c>
    </row>
    <row r="60" spans="1:41">
      <c r="A60" s="1">
        <v>44989</v>
      </c>
      <c r="B60" s="2">
        <v>59</v>
      </c>
      <c r="C60" s="3">
        <v>15349.36</v>
      </c>
      <c r="D60" s="13">
        <f t="shared" si="22"/>
        <v>15372.470000000001</v>
      </c>
      <c r="E60" s="13">
        <f t="shared" si="0"/>
        <v>534.07210000002692</v>
      </c>
      <c r="F60" s="13">
        <f t="shared" si="1"/>
        <v>0.15056002334951152</v>
      </c>
      <c r="G60" s="9">
        <f t="shared" si="23"/>
        <v>15372.504846886879</v>
      </c>
      <c r="H60" s="13">
        <f t="shared" si="2"/>
        <v>535.68393741704665</v>
      </c>
      <c r="I60" s="13">
        <f t="shared" si="3"/>
        <v>0.15078704836474249</v>
      </c>
      <c r="K60" s="13">
        <f t="shared" si="26"/>
        <v>15297.203999999998</v>
      </c>
      <c r="L60" s="13">
        <f t="shared" si="27"/>
        <v>15270.693399999998</v>
      </c>
      <c r="M60" s="9">
        <f t="shared" si="28"/>
        <v>15323.714599999998</v>
      </c>
      <c r="N60" s="9">
        <f t="shared" si="29"/>
        <v>5.8912444444443581</v>
      </c>
      <c r="O60" s="9">
        <f t="shared" si="30"/>
        <v>15312.028144444441</v>
      </c>
      <c r="P60" s="13">
        <f t="shared" si="31"/>
        <v>1393.6674392211767</v>
      </c>
      <c r="Q60" s="13">
        <f t="shared" si="32"/>
        <v>0.24321441125597248</v>
      </c>
      <c r="S60" s="2">
        <f t="shared" si="24"/>
        <v>15354.96513293136</v>
      </c>
      <c r="T60" s="2">
        <f t="shared" si="25"/>
        <v>9.6041561297682332</v>
      </c>
      <c r="U60" s="2">
        <f t="shared" si="4"/>
        <v>15360.57026586272</v>
      </c>
      <c r="V60" s="3">
        <f t="shared" si="5"/>
        <v>125.67006071284516</v>
      </c>
      <c r="W60" s="3">
        <f t="shared" si="6"/>
        <v>7.3034093035273764E-2</v>
      </c>
      <c r="Y60" s="9">
        <f t="shared" si="7"/>
        <v>15360.178072862869</v>
      </c>
      <c r="Z60" s="9">
        <f t="shared" si="8"/>
        <v>11.626649015289704</v>
      </c>
      <c r="AA60" s="9">
        <f t="shared" si="9"/>
        <v>15364.8143898041</v>
      </c>
      <c r="AB60" s="27">
        <f t="shared" si="10"/>
        <v>238.83816421704731</v>
      </c>
      <c r="AC60" s="27">
        <f t="shared" si="11"/>
        <v>0.10068426178094242</v>
      </c>
      <c r="AE60" s="9">
        <f t="shared" si="12"/>
        <v>15351.713943143932</v>
      </c>
      <c r="AF60" s="9">
        <f t="shared" si="13"/>
        <v>9.4572869976000753</v>
      </c>
      <c r="AG60" s="9">
        <f t="shared" si="14"/>
        <v>15357.206477146445</v>
      </c>
      <c r="AH60" s="28">
        <f t="shared" si="15"/>
        <v>61.567203609670457</v>
      </c>
      <c r="AI60" s="28">
        <f t="shared" si="16"/>
        <v>5.1119246316746483E-2</v>
      </c>
      <c r="AK60" s="9">
        <f t="shared" si="17"/>
        <v>15350.079001362146</v>
      </c>
      <c r="AL60" s="9">
        <f t="shared" si="18"/>
        <v>8.1053090562381591</v>
      </c>
      <c r="AM60" s="9">
        <f t="shared" si="19"/>
        <v>15356.550013621447</v>
      </c>
      <c r="AN60" s="28">
        <f t="shared" si="20"/>
        <v>51.696295876582894</v>
      </c>
      <c r="AO60">
        <f t="shared" si="21"/>
        <v>4.6842432658080004E-2</v>
      </c>
    </row>
    <row r="61" spans="1:41">
      <c r="A61" s="1">
        <v>44990</v>
      </c>
      <c r="B61" s="2">
        <v>60</v>
      </c>
      <c r="C61" s="3">
        <v>15349.36</v>
      </c>
      <c r="D61" s="13">
        <f t="shared" si="22"/>
        <v>15349.36</v>
      </c>
      <c r="E61" s="13">
        <f t="shared" si="0"/>
        <v>0</v>
      </c>
      <c r="F61" s="13">
        <f t="shared" si="1"/>
        <v>0</v>
      </c>
      <c r="G61" s="9">
        <f t="shared" si="23"/>
        <v>15349.36</v>
      </c>
      <c r="H61" s="13">
        <f t="shared" si="2"/>
        <v>0</v>
      </c>
      <c r="I61" s="13">
        <f t="shared" si="3"/>
        <v>0</v>
      </c>
      <c r="K61" s="13">
        <f t="shared" si="26"/>
        <v>15306.65</v>
      </c>
      <c r="L61" s="13">
        <f t="shared" si="27"/>
        <v>15275.848699999999</v>
      </c>
      <c r="M61" s="9">
        <f t="shared" si="28"/>
        <v>15337.451300000001</v>
      </c>
      <c r="N61" s="9">
        <f t="shared" si="29"/>
        <v>6.8447333333335534</v>
      </c>
      <c r="O61" s="9">
        <f t="shared" si="30"/>
        <v>15329.605844444442</v>
      </c>
      <c r="P61" s="13">
        <f t="shared" si="31"/>
        <v>390.22666171318696</v>
      </c>
      <c r="Q61" s="13">
        <f t="shared" si="32"/>
        <v>0.12869693300279686</v>
      </c>
      <c r="S61" s="2">
        <f t="shared" si="24"/>
        <v>15356.964644530564</v>
      </c>
      <c r="T61" s="2">
        <f t="shared" si="25"/>
        <v>5.8018338644862153</v>
      </c>
      <c r="U61" s="2">
        <f t="shared" si="4"/>
        <v>15364.569289061128</v>
      </c>
      <c r="V61" s="3">
        <f t="shared" si="5"/>
        <v>231.32247374493241</v>
      </c>
      <c r="W61" s="3">
        <f t="shared" si="6"/>
        <v>9.9087447692460737E-2</v>
      </c>
      <c r="Y61" s="9">
        <f t="shared" si="7"/>
        <v>15365.071305314712</v>
      </c>
      <c r="Z61" s="9">
        <f t="shared" si="8"/>
        <v>6.9132574208768549</v>
      </c>
      <c r="AA61" s="9">
        <f t="shared" si="9"/>
        <v>15371.804721878159</v>
      </c>
      <c r="AB61" s="27">
        <f t="shared" si="10"/>
        <v>503.76554018790102</v>
      </c>
      <c r="AC61" s="27">
        <f t="shared" si="11"/>
        <v>0.14622578321284285</v>
      </c>
      <c r="AE61" s="9">
        <f t="shared" si="12"/>
        <v>15352.903369042459</v>
      </c>
      <c r="AF61" s="9">
        <f t="shared" si="13"/>
        <v>6.976928667878056</v>
      </c>
      <c r="AG61" s="9">
        <f t="shared" si="14"/>
        <v>15361.171230141532</v>
      </c>
      <c r="AH61" s="28">
        <f t="shared" si="15"/>
        <v>139.50515745621675</v>
      </c>
      <c r="AI61" s="28">
        <f t="shared" si="16"/>
        <v>7.6949333011482365E-2</v>
      </c>
      <c r="AK61" s="9">
        <f t="shared" si="17"/>
        <v>15350.242431041839</v>
      </c>
      <c r="AL61" s="9">
        <f t="shared" si="18"/>
        <v>7.3111211185836282</v>
      </c>
      <c r="AM61" s="9">
        <f t="shared" si="19"/>
        <v>15358.184310418384</v>
      </c>
      <c r="AN61" s="28">
        <f t="shared" si="20"/>
        <v>77.86845435999868</v>
      </c>
      <c r="AO61">
        <f t="shared" si="21"/>
        <v>5.7489761256390506E-2</v>
      </c>
    </row>
    <row r="62" spans="1:41">
      <c r="A62" s="1">
        <v>44991</v>
      </c>
      <c r="B62" s="2">
        <v>61</v>
      </c>
      <c r="C62" s="3">
        <v>15382.53</v>
      </c>
      <c r="D62" s="13">
        <f t="shared" si="22"/>
        <v>15349.36</v>
      </c>
      <c r="E62" s="13">
        <f t="shared" si="0"/>
        <v>1100.2489000000048</v>
      </c>
      <c r="F62" s="13">
        <f t="shared" si="1"/>
        <v>0.21563422921977121</v>
      </c>
      <c r="G62" s="9">
        <f t="shared" si="23"/>
        <v>15349.36</v>
      </c>
      <c r="H62" s="13">
        <f t="shared" si="2"/>
        <v>1100.2489000000048</v>
      </c>
      <c r="I62" s="13">
        <f t="shared" si="3"/>
        <v>0.21563422921977121</v>
      </c>
      <c r="K62" s="13">
        <f t="shared" si="26"/>
        <v>15312.177000000001</v>
      </c>
      <c r="L62" s="13">
        <f t="shared" si="27"/>
        <v>15280.772800000001</v>
      </c>
      <c r="M62" s="9">
        <f t="shared" si="28"/>
        <v>15343.581200000002</v>
      </c>
      <c r="N62" s="9">
        <f t="shared" si="29"/>
        <v>6.9787111111113012</v>
      </c>
      <c r="O62" s="9">
        <f t="shared" si="30"/>
        <v>15344.296033333334</v>
      </c>
      <c r="P62" s="13">
        <f t="shared" si="31"/>
        <v>1461.8362070677783</v>
      </c>
      <c r="Q62" s="13">
        <f t="shared" si="32"/>
        <v>0.24855447489240506</v>
      </c>
      <c r="S62" s="2">
        <f t="shared" si="24"/>
        <v>15372.648239197526</v>
      </c>
      <c r="T62" s="2">
        <f t="shared" si="25"/>
        <v>10.742714265723935</v>
      </c>
      <c r="U62" s="2">
        <f t="shared" si="4"/>
        <v>15362.766478395051</v>
      </c>
      <c r="V62" s="3">
        <f t="shared" si="5"/>
        <v>390.5967862292996</v>
      </c>
      <c r="W62" s="3">
        <f t="shared" si="6"/>
        <v>0.12848030593764059</v>
      </c>
      <c r="Y62" s="9">
        <f t="shared" si="7"/>
        <v>15375.148193914911</v>
      </c>
      <c r="Z62" s="9">
        <f t="shared" si="8"/>
        <v>9.1277992464022155</v>
      </c>
      <c r="AA62" s="9">
        <f t="shared" si="9"/>
        <v>15371.984562735588</v>
      </c>
      <c r="AB62" s="27">
        <f t="shared" si="10"/>
        <v>111.20624709766216</v>
      </c>
      <c r="AC62" s="27">
        <f t="shared" si="11"/>
        <v>6.855463479942904E-2</v>
      </c>
      <c r="AE62" s="9">
        <f t="shared" si="12"/>
        <v>15375.735089313101</v>
      </c>
      <c r="AF62" s="9">
        <f t="shared" si="13"/>
        <v>11.733366148707272</v>
      </c>
      <c r="AG62" s="9">
        <f t="shared" si="14"/>
        <v>15359.880297710337</v>
      </c>
      <c r="AH62" s="28">
        <f t="shared" si="15"/>
        <v>513.00901381040001</v>
      </c>
      <c r="AI62" s="28">
        <f t="shared" si="16"/>
        <v>0.14724302367467357</v>
      </c>
      <c r="AK62" s="9">
        <f t="shared" si="17"/>
        <v>15380.032355216043</v>
      </c>
      <c r="AL62" s="9">
        <f t="shared" si="18"/>
        <v>9.5590014241456061</v>
      </c>
      <c r="AM62" s="9">
        <f t="shared" si="19"/>
        <v>15357.553552160423</v>
      </c>
      <c r="AN62" s="28">
        <f t="shared" si="20"/>
        <v>623.82294668312579</v>
      </c>
      <c r="AO62">
        <f t="shared" si="21"/>
        <v>0.16236892006436721</v>
      </c>
    </row>
    <row r="63" spans="1:41">
      <c r="A63" s="1">
        <v>44992</v>
      </c>
      <c r="B63" s="2">
        <v>62</v>
      </c>
      <c r="C63" s="3">
        <v>15377.5</v>
      </c>
      <c r="D63" s="13">
        <f t="shared" si="22"/>
        <v>15415.7</v>
      </c>
      <c r="E63" s="13">
        <f t="shared" si="0"/>
        <v>1459.2400000000555</v>
      </c>
      <c r="F63" s="13">
        <f t="shared" si="1"/>
        <v>0.24841489188750271</v>
      </c>
      <c r="G63" s="9">
        <f t="shared" si="23"/>
        <v>15415.771680441399</v>
      </c>
      <c r="H63" s="13">
        <f t="shared" si="2"/>
        <v>1464.7215238085964</v>
      </c>
      <c r="I63" s="13">
        <f t="shared" si="3"/>
        <v>0.24888103034563122</v>
      </c>
      <c r="K63" s="13">
        <f t="shared" si="26"/>
        <v>15324.137000000002</v>
      </c>
      <c r="L63" s="13">
        <f t="shared" si="27"/>
        <v>15287.184399999998</v>
      </c>
      <c r="M63" s="9">
        <f t="shared" si="28"/>
        <v>15361.089600000007</v>
      </c>
      <c r="N63" s="9">
        <f t="shared" si="29"/>
        <v>8.2116888888898139</v>
      </c>
      <c r="O63" s="9">
        <f t="shared" si="30"/>
        <v>15350.559911111113</v>
      </c>
      <c r="P63" s="13">
        <f t="shared" si="31"/>
        <v>725.76838934111925</v>
      </c>
      <c r="Q63" s="13">
        <f t="shared" si="32"/>
        <v>0.17519160389456509</v>
      </c>
      <c r="S63" s="2">
        <f t="shared" si="24"/>
        <v>15380.445476731624</v>
      </c>
      <c r="T63" s="2">
        <f t="shared" si="25"/>
        <v>9.2699758999108681</v>
      </c>
      <c r="U63" s="2">
        <f t="shared" si="4"/>
        <v>15383.390953463249</v>
      </c>
      <c r="V63" s="3">
        <f t="shared" si="5"/>
        <v>34.703332706169967</v>
      </c>
      <c r="W63" s="3">
        <f t="shared" si="6"/>
        <v>3.8308915384486351E-2</v>
      </c>
      <c r="Y63" s="9">
        <f t="shared" si="7"/>
        <v>15382.243195212919</v>
      </c>
      <c r="Z63" s="9">
        <f t="shared" si="8"/>
        <v>7.7048406825265126</v>
      </c>
      <c r="AA63" s="9">
        <f t="shared" si="9"/>
        <v>15384.275993161313</v>
      </c>
      <c r="AB63" s="27">
        <f t="shared" si="10"/>
        <v>45.914083322156834</v>
      </c>
      <c r="AC63" s="27">
        <f t="shared" si="11"/>
        <v>4.406433530361064E-2</v>
      </c>
      <c r="AE63" s="9">
        <f t="shared" si="12"/>
        <v>15380.490536638543</v>
      </c>
      <c r="AF63" s="9">
        <f t="shared" si="13"/>
        <v>9.6399905017277554</v>
      </c>
      <c r="AG63" s="9">
        <f t="shared" si="14"/>
        <v>15387.468455461807</v>
      </c>
      <c r="AH63" s="28">
        <f t="shared" si="15"/>
        <v>99.370104294030313</v>
      </c>
      <c r="AI63" s="28">
        <f t="shared" si="16"/>
        <v>6.482494203743798E-2</v>
      </c>
      <c r="AK63" s="9">
        <f t="shared" si="17"/>
        <v>15378.709135664019</v>
      </c>
      <c r="AL63" s="9">
        <f t="shared" si="18"/>
        <v>8.4707793265287314</v>
      </c>
      <c r="AM63" s="9">
        <f t="shared" si="19"/>
        <v>15389.591356640189</v>
      </c>
      <c r="AN63" s="28">
        <f t="shared" si="20"/>
        <v>146.20090540023483</v>
      </c>
      <c r="AO63">
        <f t="shared" si="21"/>
        <v>7.8630184621613905E-2</v>
      </c>
    </row>
    <row r="64" spans="1:41">
      <c r="A64" s="1">
        <v>44993</v>
      </c>
      <c r="B64" s="2">
        <v>63</v>
      </c>
      <c r="C64" s="3">
        <v>15435.8</v>
      </c>
      <c r="D64" s="13">
        <f t="shared" si="22"/>
        <v>15372.47</v>
      </c>
      <c r="E64" s="13">
        <f t="shared" si="0"/>
        <v>4010.688899999991</v>
      </c>
      <c r="F64" s="13">
        <f t="shared" si="1"/>
        <v>0.41027999844517249</v>
      </c>
      <c r="G64" s="9">
        <f t="shared" si="23"/>
        <v>15372.47164478145</v>
      </c>
      <c r="H64" s="13">
        <f t="shared" si="2"/>
        <v>4010.4805746867737</v>
      </c>
      <c r="I64" s="13">
        <f t="shared" si="3"/>
        <v>0.41026934281701893</v>
      </c>
      <c r="K64" s="13">
        <f t="shared" si="26"/>
        <v>15335.594000000001</v>
      </c>
      <c r="L64" s="13">
        <f t="shared" si="27"/>
        <v>15294.550800000001</v>
      </c>
      <c r="M64" s="9">
        <f t="shared" si="28"/>
        <v>15376.637200000001</v>
      </c>
      <c r="N64" s="9">
        <f t="shared" si="29"/>
        <v>9.1207111111111256</v>
      </c>
      <c r="O64" s="9">
        <f t="shared" si="30"/>
        <v>15369.301288888897</v>
      </c>
      <c r="P64" s="13">
        <f t="shared" si="31"/>
        <v>4422.0785794378326</v>
      </c>
      <c r="Q64" s="13">
        <f t="shared" si="32"/>
        <v>0.43080832293177052</v>
      </c>
      <c r="S64" s="2">
        <f t="shared" si="24"/>
        <v>15412.757726315767</v>
      </c>
      <c r="T64" s="2">
        <f t="shared" si="25"/>
        <v>20.791112742027185</v>
      </c>
      <c r="U64" s="2">
        <f t="shared" si="4"/>
        <v>15389.715452631535</v>
      </c>
      <c r="V64" s="3">
        <f t="shared" si="5"/>
        <v>2123.7855061561995</v>
      </c>
      <c r="W64" s="3">
        <f t="shared" si="6"/>
        <v>0.29855626121395701</v>
      </c>
      <c r="Y64" s="9">
        <f t="shared" si="7"/>
        <v>15403.703625126811</v>
      </c>
      <c r="Z64" s="9">
        <f t="shared" si="8"/>
        <v>17.333753144482252</v>
      </c>
      <c r="AA64" s="9">
        <f t="shared" si="9"/>
        <v>15389.948035895446</v>
      </c>
      <c r="AB64" s="27">
        <f t="shared" si="10"/>
        <v>2102.4026122452342</v>
      </c>
      <c r="AC64" s="27">
        <f t="shared" si="11"/>
        <v>0.29704948304949008</v>
      </c>
      <c r="AE64" s="9">
        <f t="shared" si="12"/>
        <v>15422.09915814208</v>
      </c>
      <c r="AF64" s="9">
        <f t="shared" si="13"/>
        <v>19.230579802270682</v>
      </c>
      <c r="AG64" s="9">
        <f t="shared" si="14"/>
        <v>15390.130527140271</v>
      </c>
      <c r="AH64" s="28">
        <f t="shared" si="15"/>
        <v>2085.7007512854834</v>
      </c>
      <c r="AI64" s="28">
        <f t="shared" si="16"/>
        <v>0.29586722333619614</v>
      </c>
      <c r="AK64" s="9">
        <f t="shared" si="17"/>
        <v>15430.937991499053</v>
      </c>
      <c r="AL64" s="9">
        <f t="shared" si="18"/>
        <v>12.846586977379236</v>
      </c>
      <c r="AM64" s="9">
        <f t="shared" si="19"/>
        <v>15387.179914990547</v>
      </c>
      <c r="AN64" s="28">
        <f t="shared" si="20"/>
        <v>2363.9126663263332</v>
      </c>
      <c r="AO64">
        <f t="shared" si="21"/>
        <v>0.31498260543316148</v>
      </c>
    </row>
    <row r="65" spans="1:41">
      <c r="A65" s="1">
        <v>44994</v>
      </c>
      <c r="B65" s="2">
        <v>64</v>
      </c>
      <c r="C65" s="3">
        <v>15528.25</v>
      </c>
      <c r="D65" s="13">
        <f t="shared" si="22"/>
        <v>15494.099999999999</v>
      </c>
      <c r="E65" s="13">
        <f t="shared" si="0"/>
        <v>1166.2225000000994</v>
      </c>
      <c r="F65" s="13">
        <f t="shared" si="1"/>
        <v>0.21992175551012802</v>
      </c>
      <c r="G65" s="9">
        <f t="shared" si="23"/>
        <v>15494.321030076409</v>
      </c>
      <c r="H65" s="13">
        <f t="shared" si="2"/>
        <v>1151.1750000759125</v>
      </c>
      <c r="I65" s="13">
        <f t="shared" si="3"/>
        <v>0.2184983492897819</v>
      </c>
      <c r="K65" s="13">
        <f t="shared" si="26"/>
        <v>15352.880999999999</v>
      </c>
      <c r="L65" s="13">
        <f t="shared" si="27"/>
        <v>15303.716299999996</v>
      </c>
      <c r="M65" s="9">
        <f t="shared" si="28"/>
        <v>15402.045700000002</v>
      </c>
      <c r="N65" s="9">
        <f t="shared" si="29"/>
        <v>10.925488888889554</v>
      </c>
      <c r="O65" s="9">
        <f t="shared" si="30"/>
        <v>15385.757911111112</v>
      </c>
      <c r="P65" s="13">
        <f t="shared" si="31"/>
        <v>20303.995395918828</v>
      </c>
      <c r="Q65" s="13">
        <f t="shared" si="32"/>
        <v>0.91763134215953668</v>
      </c>
      <c r="S65" s="2">
        <f t="shared" si="24"/>
        <v>15480.899419528898</v>
      </c>
      <c r="T65" s="2">
        <f t="shared" si="25"/>
        <v>44.466402977578873</v>
      </c>
      <c r="U65" s="2">
        <f t="shared" si="4"/>
        <v>15433.548839057794</v>
      </c>
      <c r="V65" s="3">
        <f t="shared" si="5"/>
        <v>8968.3098838016249</v>
      </c>
      <c r="W65" s="3">
        <f t="shared" si="6"/>
        <v>0.60986370609827967</v>
      </c>
      <c r="Y65" s="9">
        <f t="shared" si="7"/>
        <v>15453.201164789905</v>
      </c>
      <c r="Z65" s="9">
        <f t="shared" si="8"/>
        <v>39.84840370751072</v>
      </c>
      <c r="AA65" s="9">
        <f t="shared" si="9"/>
        <v>15421.037378271294</v>
      </c>
      <c r="AB65" s="27">
        <f t="shared" si="10"/>
        <v>11494.546257942586</v>
      </c>
      <c r="AC65" s="27">
        <f t="shared" si="11"/>
        <v>0.69043595851886674</v>
      </c>
      <c r="AE65" s="9">
        <f t="shared" si="12"/>
        <v>15502.173921383304</v>
      </c>
      <c r="AF65" s="9">
        <f t="shared" si="13"/>
        <v>37.483834833956678</v>
      </c>
      <c r="AG65" s="9">
        <f t="shared" si="14"/>
        <v>15441.32973794435</v>
      </c>
      <c r="AH65" s="28">
        <f t="shared" si="15"/>
        <v>7555.1319558228342</v>
      </c>
      <c r="AI65" s="28">
        <f t="shared" si="16"/>
        <v>0.55975568435367662</v>
      </c>
      <c r="AK65" s="9">
        <f t="shared" si="17"/>
        <v>15519.803457847644</v>
      </c>
      <c r="AL65" s="9">
        <f t="shared" si="18"/>
        <v>20.448474914500355</v>
      </c>
      <c r="AM65" s="9">
        <f t="shared" si="19"/>
        <v>15443.784578476432</v>
      </c>
      <c r="AN65" s="28">
        <f t="shared" si="20"/>
        <v>7134.4074331539878</v>
      </c>
      <c r="AO65">
        <f t="shared" si="21"/>
        <v>0.54394681643821929</v>
      </c>
    </row>
    <row r="66" spans="1:41">
      <c r="A66" s="1">
        <v>44995</v>
      </c>
      <c r="B66" s="2">
        <v>65</v>
      </c>
      <c r="C66" s="3">
        <v>15515.19</v>
      </c>
      <c r="D66" s="13">
        <f t="shared" si="22"/>
        <v>15620.7</v>
      </c>
      <c r="E66" s="13">
        <f t="shared" si="0"/>
        <v>11132.360100000045</v>
      </c>
      <c r="F66" s="13">
        <f t="shared" si="1"/>
        <v>0.68004323504900821</v>
      </c>
      <c r="G66" s="9">
        <f t="shared" si="23"/>
        <v>15621.253712959484</v>
      </c>
      <c r="H66" s="13">
        <f t="shared" si="2"/>
        <v>11249.511206751684</v>
      </c>
      <c r="I66" s="13">
        <f t="shared" si="3"/>
        <v>0.6836120792557705</v>
      </c>
      <c r="K66" s="13">
        <f t="shared" si="26"/>
        <v>15376.498000000001</v>
      </c>
      <c r="L66" s="13">
        <f t="shared" si="27"/>
        <v>15314.841499999999</v>
      </c>
      <c r="M66" s="9">
        <f t="shared" si="28"/>
        <v>15438.154500000004</v>
      </c>
      <c r="N66" s="9">
        <f t="shared" si="29"/>
        <v>13.701444444445061</v>
      </c>
      <c r="O66" s="9">
        <f t="shared" si="30"/>
        <v>15412.971188888892</v>
      </c>
      <c r="P66" s="13">
        <f t="shared" si="31"/>
        <v>10448.685344968408</v>
      </c>
      <c r="Q66" s="13">
        <f t="shared" si="32"/>
        <v>0.65883054678098141</v>
      </c>
      <c r="S66" s="2">
        <f t="shared" si="24"/>
        <v>15520.277911253239</v>
      </c>
      <c r="T66" s="2">
        <f t="shared" si="25"/>
        <v>41.92244735095997</v>
      </c>
      <c r="U66" s="2">
        <f t="shared" si="4"/>
        <v>15525.365822506477</v>
      </c>
      <c r="V66" s="3">
        <f t="shared" si="5"/>
        <v>103.54736368332047</v>
      </c>
      <c r="W66" s="3">
        <f t="shared" si="6"/>
        <v>6.5586193314273511E-2</v>
      </c>
      <c r="Y66" s="9">
        <f t="shared" si="7"/>
        <v>15499.69169794819</v>
      </c>
      <c r="Z66" s="9">
        <f t="shared" si="8"/>
        <v>44.497894323052691</v>
      </c>
      <c r="AA66" s="9">
        <f t="shared" si="9"/>
        <v>15493.049568497416</v>
      </c>
      <c r="AB66" s="27">
        <f t="shared" si="10"/>
        <v>490.19870712064767</v>
      </c>
      <c r="AC66" s="27">
        <f t="shared" si="11"/>
        <v>0.14270164595202997</v>
      </c>
      <c r="AE66" s="9">
        <f t="shared" si="12"/>
        <v>15522.530326865177</v>
      </c>
      <c r="AF66" s="9">
        <f t="shared" si="13"/>
        <v>32.345606028331446</v>
      </c>
      <c r="AG66" s="9">
        <f t="shared" si="14"/>
        <v>15539.657756217261</v>
      </c>
      <c r="AH66" s="28">
        <f t="shared" si="15"/>
        <v>598.67109430727044</v>
      </c>
      <c r="AI66" s="28">
        <f t="shared" si="16"/>
        <v>0.15770194381931579</v>
      </c>
      <c r="AK66" s="9">
        <f t="shared" si="17"/>
        <v>15517.696193276215</v>
      </c>
      <c r="AL66" s="9">
        <f t="shared" si="18"/>
        <v>18.192900965907473</v>
      </c>
      <c r="AM66" s="9">
        <f t="shared" si="19"/>
        <v>15540.251932762143</v>
      </c>
      <c r="AN66" s="28">
        <f t="shared" si="20"/>
        <v>628.10047377415322</v>
      </c>
      <c r="AO66">
        <f t="shared" si="21"/>
        <v>0.16153158783194102</v>
      </c>
    </row>
    <row r="67" spans="1:41">
      <c r="A67" s="1">
        <v>44996</v>
      </c>
      <c r="B67" s="2">
        <v>66</v>
      </c>
      <c r="C67" s="3">
        <v>15515.19</v>
      </c>
      <c r="D67" s="13">
        <f t="shared" si="22"/>
        <v>15502.130000000001</v>
      </c>
      <c r="E67" s="13">
        <f t="shared" si="0"/>
        <v>170.56359999998671</v>
      </c>
      <c r="F67" s="13">
        <f t="shared" si="1"/>
        <v>8.4175572455119724E-2</v>
      </c>
      <c r="G67" s="9">
        <f t="shared" si="23"/>
        <v>15502.140984083848</v>
      </c>
      <c r="H67" s="13">
        <f t="shared" si="2"/>
        <v>170.27681638000681</v>
      </c>
      <c r="I67" s="13">
        <f t="shared" si="3"/>
        <v>8.4104776777807505E-2</v>
      </c>
      <c r="K67" s="13">
        <f t="shared" si="26"/>
        <v>15392.98</v>
      </c>
      <c r="L67" s="13">
        <f t="shared" si="27"/>
        <v>15326.630000000001</v>
      </c>
      <c r="M67" s="9">
        <f t="shared" si="28"/>
        <v>15459.329999999998</v>
      </c>
      <c r="N67" s="9">
        <f t="shared" si="29"/>
        <v>14.74444444444412</v>
      </c>
      <c r="O67" s="9">
        <f t="shared" si="30"/>
        <v>15451.855944444449</v>
      </c>
      <c r="P67" s="13">
        <f t="shared" si="31"/>
        <v>4011.2025931136786</v>
      </c>
      <c r="Q67" s="13">
        <f t="shared" si="32"/>
        <v>0.40820676740376016</v>
      </c>
      <c r="S67" s="2">
        <f t="shared" si="24"/>
        <v>15538.6951793021</v>
      </c>
      <c r="T67" s="2">
        <f t="shared" si="25"/>
        <v>30.169857699910452</v>
      </c>
      <c r="U67" s="2">
        <f t="shared" si="4"/>
        <v>15562.200358604199</v>
      </c>
      <c r="V67" s="3">
        <f t="shared" si="5"/>
        <v>2209.9738160953589</v>
      </c>
      <c r="W67" s="3">
        <f t="shared" si="6"/>
        <v>0.30299570036975826</v>
      </c>
      <c r="Y67" s="9">
        <f t="shared" si="7"/>
        <v>15535.489714589869</v>
      </c>
      <c r="Z67" s="9">
        <f t="shared" si="8"/>
        <v>38.407979946090585</v>
      </c>
      <c r="AA67" s="9">
        <f t="shared" si="9"/>
        <v>15544.189592271243</v>
      </c>
      <c r="AB67" s="27">
        <f t="shared" si="10"/>
        <v>840.97635189829987</v>
      </c>
      <c r="AC67" s="27">
        <f t="shared" si="11"/>
        <v>0.18691097093391937</v>
      </c>
      <c r="AE67" s="9">
        <f t="shared" si="12"/>
        <v>15527.095779868052</v>
      </c>
      <c r="AF67" s="9">
        <f t="shared" si="13"/>
        <v>24.011560120694533</v>
      </c>
      <c r="AG67" s="9">
        <f t="shared" si="14"/>
        <v>15554.875932893508</v>
      </c>
      <c r="AH67" s="28">
        <f t="shared" si="15"/>
        <v>1574.9732696280144</v>
      </c>
      <c r="AI67" s="28">
        <f t="shared" si="16"/>
        <v>0.25578760487952729</v>
      </c>
      <c r="AK67" s="9">
        <f t="shared" si="17"/>
        <v>15517.259909424212</v>
      </c>
      <c r="AL67" s="9">
        <f t="shared" si="18"/>
        <v>16.329982484116442</v>
      </c>
      <c r="AM67" s="9">
        <f t="shared" si="19"/>
        <v>15535.889094242122</v>
      </c>
      <c r="AN67" s="28">
        <f t="shared" si="20"/>
        <v>428.45250244423346</v>
      </c>
      <c r="AO67">
        <f t="shared" si="21"/>
        <v>0.13341179993362404</v>
      </c>
    </row>
    <row r="68" spans="1:41">
      <c r="A68" s="1">
        <v>44997</v>
      </c>
      <c r="B68" s="2">
        <v>67</v>
      </c>
      <c r="C68" s="3">
        <v>15515.19</v>
      </c>
      <c r="D68" s="13">
        <f t="shared" si="22"/>
        <v>15515.19</v>
      </c>
      <c r="E68" s="13">
        <f t="shared" si="0"/>
        <v>0</v>
      </c>
      <c r="F68" s="13">
        <f t="shared" si="1"/>
        <v>0</v>
      </c>
      <c r="G68" s="9">
        <f t="shared" si="23"/>
        <v>15515.19</v>
      </c>
      <c r="H68" s="13">
        <f t="shared" si="2"/>
        <v>0</v>
      </c>
      <c r="I68" s="13">
        <f t="shared" si="3"/>
        <v>0</v>
      </c>
      <c r="K68" s="13">
        <f t="shared" si="26"/>
        <v>15412.879000000001</v>
      </c>
      <c r="L68" s="13">
        <f t="shared" si="27"/>
        <v>15339.7652</v>
      </c>
      <c r="M68" s="9">
        <f t="shared" si="28"/>
        <v>15485.992800000002</v>
      </c>
      <c r="N68" s="9">
        <f t="shared" si="29"/>
        <v>16.247511111111329</v>
      </c>
      <c r="O68" s="9">
        <f t="shared" si="30"/>
        <v>15474.074444444443</v>
      </c>
      <c r="P68" s="13">
        <f t="shared" si="31"/>
        <v>1690.4889086421661</v>
      </c>
      <c r="Q68" s="13">
        <f t="shared" si="32"/>
        <v>0.26500194683763384</v>
      </c>
      <c r="S68" s="2">
        <f t="shared" si="24"/>
        <v>15542.027518501005</v>
      </c>
      <c r="T68" s="2">
        <f t="shared" si="25"/>
        <v>16.751098449407813</v>
      </c>
      <c r="U68" s="2">
        <f t="shared" si="4"/>
        <v>15568.86503700201</v>
      </c>
      <c r="V68" s="3">
        <f t="shared" si="5"/>
        <v>2881.0095971670407</v>
      </c>
      <c r="W68" s="3">
        <f t="shared" si="6"/>
        <v>0.3459515288050552</v>
      </c>
      <c r="Y68" s="9">
        <f t="shared" si="7"/>
        <v>15556.285386175172</v>
      </c>
      <c r="Z68" s="9">
        <f t="shared" si="8"/>
        <v>26.079364093539521</v>
      </c>
      <c r="AA68" s="9">
        <f t="shared" si="9"/>
        <v>15573.897694535959</v>
      </c>
      <c r="AB68" s="27">
        <f t="shared" si="10"/>
        <v>3446.5933977274208</v>
      </c>
      <c r="AC68" s="27">
        <f t="shared" si="11"/>
        <v>0.37838849885794873</v>
      </c>
      <c r="AE68" s="9">
        <f t="shared" si="12"/>
        <v>15525.965201996623</v>
      </c>
      <c r="AF68" s="9">
        <f t="shared" si="13"/>
        <v>16.468918723057588</v>
      </c>
      <c r="AG68" s="9">
        <f t="shared" si="14"/>
        <v>15551.107339988746</v>
      </c>
      <c r="AH68" s="28">
        <f t="shared" si="15"/>
        <v>1290.0553118671639</v>
      </c>
      <c r="AI68" s="28">
        <f t="shared" si="16"/>
        <v>0.2314979061728917</v>
      </c>
      <c r="AK68" s="9">
        <f t="shared" si="17"/>
        <v>15517.029989190833</v>
      </c>
      <c r="AL68" s="9">
        <f t="shared" si="18"/>
        <v>14.673992212366825</v>
      </c>
      <c r="AM68" s="9">
        <f t="shared" si="19"/>
        <v>15533.589891908328</v>
      </c>
      <c r="AN68" s="28">
        <f t="shared" si="20"/>
        <v>338.5560222381485</v>
      </c>
      <c r="AO68">
        <f t="shared" si="21"/>
        <v>0.11859275914976126</v>
      </c>
    </row>
    <row r="69" spans="1:41">
      <c r="A69" s="1">
        <v>44998</v>
      </c>
      <c r="B69" s="2">
        <v>68</v>
      </c>
      <c r="C69" s="3">
        <v>15545.34</v>
      </c>
      <c r="D69" s="13">
        <f t="shared" si="22"/>
        <v>15515.19</v>
      </c>
      <c r="E69" s="13">
        <f t="shared" ref="E69:E132" si="33">(C69-D69)^2</f>
        <v>909.02249999997809</v>
      </c>
      <c r="F69" s="13">
        <f t="shared" ref="F69:F132" si="34">ABS((C69-D69)/C69)*100</f>
        <v>0.19394879751745306</v>
      </c>
      <c r="G69" s="9">
        <f t="shared" si="23"/>
        <v>15515.19</v>
      </c>
      <c r="H69" s="13">
        <f t="shared" ref="H69:H132" si="35">(C69-G69)^2</f>
        <v>909.02249999997809</v>
      </c>
      <c r="I69" s="13">
        <f t="shared" ref="I69:I132" si="36">ABS((C69-G69)/C69)*100</f>
        <v>0.19394879751745306</v>
      </c>
      <c r="K69" s="13">
        <f t="shared" si="26"/>
        <v>15431.773000000001</v>
      </c>
      <c r="L69" s="13">
        <f t="shared" si="27"/>
        <v>15354.277299999998</v>
      </c>
      <c r="M69" s="9">
        <f t="shared" si="28"/>
        <v>15509.268700000004</v>
      </c>
      <c r="N69" s="9">
        <f t="shared" si="29"/>
        <v>17.221266666667361</v>
      </c>
      <c r="O69" s="9">
        <f t="shared" si="30"/>
        <v>15502.240311111113</v>
      </c>
      <c r="P69" s="13">
        <f t="shared" si="31"/>
        <v>1857.5831823189023</v>
      </c>
      <c r="Q69" s="13">
        <f t="shared" si="32"/>
        <v>0.27725150359456668</v>
      </c>
      <c r="S69" s="2">
        <f t="shared" si="24"/>
        <v>15552.059308475207</v>
      </c>
      <c r="T69" s="2">
        <f t="shared" si="25"/>
        <v>13.391444211804998</v>
      </c>
      <c r="U69" s="2">
        <f t="shared" ref="U69:U132" si="37">S68+T68</f>
        <v>15558.778616950412</v>
      </c>
      <c r="V69" s="3">
        <f t="shared" ref="V69:V132" si="38">(C69-U69)^2</f>
        <v>180.59642553990943</v>
      </c>
      <c r="W69" s="3">
        <f t="shared" ref="W69:W132" si="39">ABS((C69-U69)/C69)*100</f>
        <v>8.64478805250469E-2</v>
      </c>
      <c r="Y69" s="9">
        <f t="shared" ref="Y69:Y132" si="40">(0.3*C69)+(0.7*(Y68+Z68))</f>
        <v>15571.257325188097</v>
      </c>
      <c r="Z69" s="9">
        <f t="shared" ref="Z69:Z132" si="41">(0.7*(Y69-Y68))+(0.3*Z68)</f>
        <v>18.30416653710925</v>
      </c>
      <c r="AA69" s="9">
        <f t="shared" ref="AA69:AA132" si="42">Y68+Z68</f>
        <v>15582.364750268711</v>
      </c>
      <c r="AB69" s="27">
        <f t="shared" ref="AB69:AB132" si="43">(C69-AA69)^2</f>
        <v>1370.8321324603933</v>
      </c>
      <c r="AC69" s="27">
        <f t="shared" ref="AC69:AC132" si="44">ABS((C69-AA69)/C69)*100</f>
        <v>0.238172663117762</v>
      </c>
      <c r="AE69" s="9">
        <f t="shared" ref="AE69:AE132" si="45">(0.7*C69)+(0.3*(AE68+AF68))</f>
        <v>15544.468236215904</v>
      </c>
      <c r="AF69" s="9">
        <f t="shared" ref="AF69:AF132" si="46">(0.3*(AE69-AE68))+(0.7*AF68)</f>
        <v>17.079153371924424</v>
      </c>
      <c r="AG69" s="9">
        <f t="shared" ref="AG69:AG132" si="47">AE68+AF68</f>
        <v>15542.434120719681</v>
      </c>
      <c r="AH69" s="28">
        <f t="shared" ref="AH69:AH132" si="48">(C69-AG69)^2</f>
        <v>8.4441343917867666</v>
      </c>
      <c r="AI69" s="28">
        <f t="shared" ref="AI69:AI132" si="49">ABS((C69-AG69)/C69)*100</f>
        <v>1.8692928429477344E-2</v>
      </c>
      <c r="AK69" s="9">
        <f t="shared" ref="AK69:AK132" si="50">(0.9*C69)+(0.1*(AK68+AL68))</f>
        <v>15543.976398140321</v>
      </c>
      <c r="AL69" s="9">
        <f t="shared" ref="AL69:AL132" si="51">(0.1*(AK69-AK68))+(0.9*AL68)</f>
        <v>15.901233886079003</v>
      </c>
      <c r="AM69" s="9">
        <f t="shared" ref="AM69:AM132" si="52">AK68+AL68</f>
        <v>15531.7039814032</v>
      </c>
      <c r="AN69" s="28">
        <f t="shared" ref="AN69:AN132" si="53">(C69-AM69)^2</f>
        <v>185.94100317229092</v>
      </c>
      <c r="AO69">
        <f t="shared" ref="AO69:AO132" si="54">ABS((C69-AM69)/C69)*100</f>
        <v>8.7717725034000979E-2</v>
      </c>
    </row>
    <row r="70" spans="1:41">
      <c r="A70" s="1">
        <v>44999</v>
      </c>
      <c r="B70" s="2">
        <v>69</v>
      </c>
      <c r="C70" s="3">
        <v>15450.87</v>
      </c>
      <c r="D70" s="13">
        <f t="shared" ref="D70:D133" si="55">C69+(C69-C68)</f>
        <v>15575.49</v>
      </c>
      <c r="E70" s="13">
        <f t="shared" si="33"/>
        <v>15530.144399999746</v>
      </c>
      <c r="F70" s="13">
        <f t="shared" si="34"/>
        <v>0.80655652400155442</v>
      </c>
      <c r="G70" s="9">
        <f t="shared" ref="G70:G133" si="56">C69*C69/C68</f>
        <v>15575.548589195492</v>
      </c>
      <c r="H70" s="13">
        <f t="shared" si="35"/>
        <v>15544.750603778115</v>
      </c>
      <c r="I70" s="13">
        <f t="shared" si="36"/>
        <v>0.8069357207425305</v>
      </c>
      <c r="K70" s="13">
        <f t="shared" si="26"/>
        <v>15451.370999999999</v>
      </c>
      <c r="L70" s="13">
        <f t="shared" si="27"/>
        <v>15369.694</v>
      </c>
      <c r="M70" s="9">
        <f t="shared" si="28"/>
        <v>15533.047999999999</v>
      </c>
      <c r="N70" s="9">
        <f t="shared" si="29"/>
        <v>18.150444444444371</v>
      </c>
      <c r="O70" s="9">
        <f t="shared" si="30"/>
        <v>15526.489966666672</v>
      </c>
      <c r="P70" s="13">
        <f t="shared" si="31"/>
        <v>5718.3793586683933</v>
      </c>
      <c r="Q70" s="13">
        <f t="shared" si="32"/>
        <v>0.48942206274902789</v>
      </c>
      <c r="S70" s="2">
        <f t="shared" ref="S70:S133" si="57">0.5*C70+(0.5*(S69+T69))</f>
        <v>15508.160376343507</v>
      </c>
      <c r="T70" s="2">
        <f t="shared" si="25"/>
        <v>-15.253743959947675</v>
      </c>
      <c r="U70" s="2">
        <f t="shared" si="37"/>
        <v>15565.450752687013</v>
      </c>
      <c r="V70" s="3">
        <f t="shared" si="38"/>
        <v>13128.748886322239</v>
      </c>
      <c r="W70" s="3">
        <f t="shared" si="39"/>
        <v>0.74158123579456769</v>
      </c>
      <c r="Y70" s="9">
        <f t="shared" si="40"/>
        <v>15547.954044207643</v>
      </c>
      <c r="Z70" s="9">
        <f t="shared" si="41"/>
        <v>-10.82104672518472</v>
      </c>
      <c r="AA70" s="9">
        <f t="shared" si="42"/>
        <v>15589.561491725206</v>
      </c>
      <c r="AB70" s="27">
        <f t="shared" si="43"/>
        <v>19235.32987696266</v>
      </c>
      <c r="AC70" s="27">
        <f t="shared" si="44"/>
        <v>0.89762901199223855</v>
      </c>
      <c r="AE70" s="9">
        <f t="shared" si="45"/>
        <v>15484.07321687635</v>
      </c>
      <c r="AF70" s="9">
        <f t="shared" si="46"/>
        <v>-6.1630984415191001</v>
      </c>
      <c r="AG70" s="9">
        <f t="shared" si="47"/>
        <v>15561.547389587828</v>
      </c>
      <c r="AH70" s="28">
        <f t="shared" si="48"/>
        <v>12249.484565975601</v>
      </c>
      <c r="AI70" s="28">
        <f t="shared" si="49"/>
        <v>0.71631817229597328</v>
      </c>
      <c r="AK70" s="9">
        <f t="shared" si="50"/>
        <v>15461.770763202641</v>
      </c>
      <c r="AL70" s="9">
        <f t="shared" si="51"/>
        <v>6.0905470037031169</v>
      </c>
      <c r="AM70" s="9">
        <f t="shared" si="52"/>
        <v>15559.877632026401</v>
      </c>
      <c r="AN70" s="28">
        <f t="shared" si="53"/>
        <v>11882.66384000297</v>
      </c>
      <c r="AO70">
        <f t="shared" si="54"/>
        <v>0.70551128853197087</v>
      </c>
    </row>
    <row r="71" spans="1:41">
      <c r="A71" s="1">
        <v>45000</v>
      </c>
      <c r="B71" s="2">
        <v>70</v>
      </c>
      <c r="C71" s="3">
        <v>15456.9</v>
      </c>
      <c r="D71" s="13">
        <f t="shared" si="55"/>
        <v>15356.400000000001</v>
      </c>
      <c r="E71" s="13">
        <f t="shared" si="33"/>
        <v>10100.249999999634</v>
      </c>
      <c r="F71" s="13">
        <f t="shared" si="34"/>
        <v>0.65019505851754356</v>
      </c>
      <c r="G71" s="9">
        <f t="shared" si="56"/>
        <v>15356.974100077579</v>
      </c>
      <c r="H71" s="13">
        <f t="shared" si="35"/>
        <v>9985.1854753055541</v>
      </c>
      <c r="I71" s="13">
        <f t="shared" si="36"/>
        <v>0.64648085917887987</v>
      </c>
      <c r="K71" s="13">
        <f t="shared" si="26"/>
        <v>15461.522000000001</v>
      </c>
      <c r="L71" s="13">
        <f t="shared" si="27"/>
        <v>15385.181200000001</v>
      </c>
      <c r="M71" s="9">
        <f t="shared" si="28"/>
        <v>15537.862800000001</v>
      </c>
      <c r="N71" s="9">
        <f t="shared" si="29"/>
        <v>16.964622222222211</v>
      </c>
      <c r="O71" s="9">
        <f t="shared" si="30"/>
        <v>15551.198444444442</v>
      </c>
      <c r="P71" s="13">
        <f t="shared" si="31"/>
        <v>8892.1966246416632</v>
      </c>
      <c r="Q71" s="13">
        <f t="shared" si="32"/>
        <v>0.61007345874297425</v>
      </c>
      <c r="S71" s="2">
        <f t="shared" si="57"/>
        <v>15474.90331619178</v>
      </c>
      <c r="T71" s="2">
        <f t="shared" ref="T71:T134" si="58">(0.5*(S71-S70))+(0.5*T70)</f>
        <v>-24.255402055837475</v>
      </c>
      <c r="U71" s="2">
        <f t="shared" si="37"/>
        <v>15492.90663238356</v>
      </c>
      <c r="V71" s="3">
        <f t="shared" si="38"/>
        <v>1296.4775756048257</v>
      </c>
      <c r="W71" s="3">
        <f t="shared" si="39"/>
        <v>0.23294860148904323</v>
      </c>
      <c r="Y71" s="9">
        <f t="shared" si="40"/>
        <v>15513.063098237721</v>
      </c>
      <c r="Z71" s="9">
        <f t="shared" si="41"/>
        <v>-27.669976196501192</v>
      </c>
      <c r="AA71" s="9">
        <f t="shared" si="42"/>
        <v>15537.132997482458</v>
      </c>
      <c r="AB71" s="27">
        <f t="shared" si="43"/>
        <v>6437.3338850202426</v>
      </c>
      <c r="AC71" s="27">
        <f t="shared" si="44"/>
        <v>0.51907560689697685</v>
      </c>
      <c r="AE71" s="9">
        <f t="shared" si="45"/>
        <v>15463.203035530449</v>
      </c>
      <c r="AF71" s="9">
        <f t="shared" si="46"/>
        <v>-10.575223312833693</v>
      </c>
      <c r="AG71" s="9">
        <f t="shared" si="47"/>
        <v>15477.910118434831</v>
      </c>
      <c r="AH71" s="28">
        <f t="shared" si="48"/>
        <v>441.42507664564152</v>
      </c>
      <c r="AI71" s="28">
        <f t="shared" si="49"/>
        <v>0.13592711627060655</v>
      </c>
      <c r="AK71" s="9">
        <f t="shared" si="50"/>
        <v>15457.996131020634</v>
      </c>
      <c r="AL71" s="9">
        <f t="shared" si="51"/>
        <v>5.1040290851321224</v>
      </c>
      <c r="AM71" s="9">
        <f t="shared" si="52"/>
        <v>15467.861310206345</v>
      </c>
      <c r="AN71" s="28">
        <f t="shared" si="53"/>
        <v>120.15032143972161</v>
      </c>
      <c r="AO71">
        <f t="shared" si="54"/>
        <v>7.0915320706900695E-2</v>
      </c>
    </row>
    <row r="72" spans="1:41">
      <c r="A72" s="1">
        <v>45001</v>
      </c>
      <c r="B72" s="2">
        <v>71</v>
      </c>
      <c r="C72" s="3">
        <v>15441.83</v>
      </c>
      <c r="D72" s="13">
        <f t="shared" si="55"/>
        <v>15462.929999999998</v>
      </c>
      <c r="E72" s="13">
        <f t="shared" si="33"/>
        <v>445.20999999993859</v>
      </c>
      <c r="F72" s="13">
        <f t="shared" si="34"/>
        <v>0.13664183584457637</v>
      </c>
      <c r="G72" s="9">
        <f t="shared" si="56"/>
        <v>15462.932353323791</v>
      </c>
      <c r="H72" s="13">
        <f t="shared" si="35"/>
        <v>445.30931580212359</v>
      </c>
      <c r="I72" s="13">
        <f t="shared" si="36"/>
        <v>0.13665707577269823</v>
      </c>
      <c r="K72" s="13">
        <f t="shared" si="26"/>
        <v>15472.276000000002</v>
      </c>
      <c r="L72" s="13">
        <f t="shared" si="27"/>
        <v>15401.191100000002</v>
      </c>
      <c r="M72" s="9">
        <f t="shared" si="28"/>
        <v>15543.360900000001</v>
      </c>
      <c r="N72" s="9">
        <f t="shared" si="29"/>
        <v>15.796644444444407</v>
      </c>
      <c r="O72" s="9">
        <f t="shared" si="30"/>
        <v>15554.827422222223</v>
      </c>
      <c r="P72" s="13">
        <f t="shared" si="31"/>
        <v>12768.41742886726</v>
      </c>
      <c r="Q72" s="13">
        <f t="shared" si="32"/>
        <v>0.7317618586801089</v>
      </c>
      <c r="S72" s="2">
        <f t="shared" si="57"/>
        <v>15446.23895706797</v>
      </c>
      <c r="T72" s="2">
        <f t="shared" si="58"/>
        <v>-26.459880589823662</v>
      </c>
      <c r="U72" s="2">
        <f t="shared" si="37"/>
        <v>15450.647914135941</v>
      </c>
      <c r="V72" s="3">
        <f t="shared" si="38"/>
        <v>77.755609708836303</v>
      </c>
      <c r="W72" s="3">
        <f t="shared" si="39"/>
        <v>5.7104074685069478E-2</v>
      </c>
      <c r="Y72" s="9">
        <f t="shared" si="40"/>
        <v>15472.324185428854</v>
      </c>
      <c r="Z72" s="9">
        <f t="shared" si="41"/>
        <v>-36.818231825157326</v>
      </c>
      <c r="AA72" s="9">
        <f t="shared" si="42"/>
        <v>15485.39312204122</v>
      </c>
      <c r="AB72" s="27">
        <f t="shared" si="43"/>
        <v>1897.7456019782003</v>
      </c>
      <c r="AC72" s="27">
        <f t="shared" si="44"/>
        <v>0.28211113605848326</v>
      </c>
      <c r="AE72" s="9">
        <f t="shared" si="45"/>
        <v>15445.069343665284</v>
      </c>
      <c r="AF72" s="9">
        <f t="shared" si="46"/>
        <v>-12.84276387853309</v>
      </c>
      <c r="AG72" s="9">
        <f t="shared" si="47"/>
        <v>15452.627812217615</v>
      </c>
      <c r="AH72" s="28">
        <f t="shared" si="48"/>
        <v>116.59274868688658</v>
      </c>
      <c r="AI72" s="28">
        <f t="shared" si="49"/>
        <v>6.9925729124174399E-2</v>
      </c>
      <c r="AK72" s="9">
        <f t="shared" si="50"/>
        <v>15443.957016010578</v>
      </c>
      <c r="AL72" s="9">
        <f t="shared" si="51"/>
        <v>3.1897146756132324</v>
      </c>
      <c r="AM72" s="9">
        <f t="shared" si="52"/>
        <v>15463.100160105767</v>
      </c>
      <c r="AN72" s="28">
        <f t="shared" si="53"/>
        <v>452.41971092496163</v>
      </c>
      <c r="AO72">
        <f t="shared" si="54"/>
        <v>0.13774377846257205</v>
      </c>
    </row>
    <row r="73" spans="1:41">
      <c r="A73" s="1">
        <v>45002</v>
      </c>
      <c r="B73" s="2">
        <v>72</v>
      </c>
      <c r="C73" s="3">
        <v>15495.09</v>
      </c>
      <c r="D73" s="13">
        <f t="shared" si="55"/>
        <v>15426.76</v>
      </c>
      <c r="E73" s="13">
        <f t="shared" si="33"/>
        <v>4668.9888999999903</v>
      </c>
      <c r="F73" s="13">
        <f t="shared" si="34"/>
        <v>0.44097840025453183</v>
      </c>
      <c r="G73" s="9">
        <f t="shared" si="56"/>
        <v>15426.774692784453</v>
      </c>
      <c r="H73" s="13">
        <f t="shared" si="35"/>
        <v>4666.9811999546173</v>
      </c>
      <c r="I73" s="13">
        <f t="shared" si="36"/>
        <v>0.44088357805954892</v>
      </c>
      <c r="K73" s="13">
        <f t="shared" si="26"/>
        <v>15478.206</v>
      </c>
      <c r="L73" s="13">
        <f t="shared" si="27"/>
        <v>15416.598000000002</v>
      </c>
      <c r="M73" s="9">
        <f t="shared" si="28"/>
        <v>15539.813999999998</v>
      </c>
      <c r="N73" s="9">
        <f t="shared" si="29"/>
        <v>13.690666666666301</v>
      </c>
      <c r="O73" s="9">
        <f t="shared" si="30"/>
        <v>15559.157544444446</v>
      </c>
      <c r="P73" s="13">
        <f t="shared" si="31"/>
        <v>4104.6502511410581</v>
      </c>
      <c r="Q73" s="13">
        <f t="shared" si="32"/>
        <v>0.41346997303304439</v>
      </c>
      <c r="S73" s="2">
        <f t="shared" si="57"/>
        <v>15457.434538239073</v>
      </c>
      <c r="T73" s="2">
        <f t="shared" si="58"/>
        <v>-7.6321497093602382</v>
      </c>
      <c r="U73" s="2">
        <f t="shared" si="37"/>
        <v>15419.779076478146</v>
      </c>
      <c r="V73" s="3">
        <f t="shared" si="38"/>
        <v>5671.735201714605</v>
      </c>
      <c r="W73" s="3">
        <f t="shared" si="39"/>
        <v>0.48603088799003052</v>
      </c>
      <c r="Y73" s="9">
        <f t="shared" si="40"/>
        <v>15453.381167522588</v>
      </c>
      <c r="Z73" s="9">
        <f t="shared" si="41"/>
        <v>-24.305582081933114</v>
      </c>
      <c r="AA73" s="9">
        <f t="shared" si="42"/>
        <v>15435.505953603697</v>
      </c>
      <c r="AB73" s="27">
        <f t="shared" si="43"/>
        <v>3550.2585849568081</v>
      </c>
      <c r="AC73" s="27">
        <f t="shared" si="44"/>
        <v>0.38453501332553192</v>
      </c>
      <c r="AE73" s="9">
        <f t="shared" si="45"/>
        <v>15476.230973936024</v>
      </c>
      <c r="AF73" s="9">
        <f t="shared" si="46"/>
        <v>0.35855436624905224</v>
      </c>
      <c r="AG73" s="9">
        <f t="shared" si="47"/>
        <v>15432.226579786751</v>
      </c>
      <c r="AH73" s="28">
        <f t="shared" si="48"/>
        <v>3951.8096009075107</v>
      </c>
      <c r="AI73" s="28">
        <f t="shared" si="49"/>
        <v>0.40569896795209903</v>
      </c>
      <c r="AK73" s="9">
        <f t="shared" si="50"/>
        <v>15490.29567306862</v>
      </c>
      <c r="AL73" s="9">
        <f t="shared" si="51"/>
        <v>7.5046089138561465</v>
      </c>
      <c r="AM73" s="9">
        <f t="shared" si="52"/>
        <v>15447.14673068619</v>
      </c>
      <c r="AN73" s="28">
        <f t="shared" si="53"/>
        <v>2298.5570724964823</v>
      </c>
      <c r="AO73">
        <f t="shared" si="54"/>
        <v>0.30940942784978759</v>
      </c>
    </row>
    <row r="74" spans="1:41">
      <c r="A74" s="1">
        <v>45003</v>
      </c>
      <c r="B74" s="2">
        <v>73</v>
      </c>
      <c r="C74" s="3">
        <v>15495.09</v>
      </c>
      <c r="D74" s="13">
        <f t="shared" si="55"/>
        <v>15548.35</v>
      </c>
      <c r="E74" s="13">
        <f t="shared" si="33"/>
        <v>2836.6276000000234</v>
      </c>
      <c r="F74" s="13">
        <f t="shared" si="34"/>
        <v>0.3437217854171884</v>
      </c>
      <c r="G74" s="9">
        <f t="shared" si="56"/>
        <v>15548.533697631692</v>
      </c>
      <c r="H74" s="13">
        <f t="shared" si="35"/>
        <v>2856.2288165477185</v>
      </c>
      <c r="I74" s="13">
        <f t="shared" si="36"/>
        <v>0.34490730697073702</v>
      </c>
      <c r="K74" s="13">
        <f t="shared" si="26"/>
        <v>15489.964999999997</v>
      </c>
      <c r="L74" s="13">
        <f t="shared" si="27"/>
        <v>15432.035099999999</v>
      </c>
      <c r="M74" s="9">
        <f t="shared" si="28"/>
        <v>15547.894899999994</v>
      </c>
      <c r="N74" s="9">
        <f t="shared" si="29"/>
        <v>12.873311111110525</v>
      </c>
      <c r="O74" s="9">
        <f t="shared" si="30"/>
        <v>15553.504666666664</v>
      </c>
      <c r="P74" s="13">
        <f t="shared" si="31"/>
        <v>3412.2732817774468</v>
      </c>
      <c r="Q74" s="13">
        <f t="shared" si="32"/>
        <v>0.37698823734914633</v>
      </c>
      <c r="S74" s="2">
        <f t="shared" si="57"/>
        <v>15472.446194264856</v>
      </c>
      <c r="T74" s="2">
        <f t="shared" si="58"/>
        <v>3.6897531582113512</v>
      </c>
      <c r="U74" s="2">
        <f t="shared" si="37"/>
        <v>15449.802388529713</v>
      </c>
      <c r="V74" s="3">
        <f t="shared" si="38"/>
        <v>2050.9677526836454</v>
      </c>
      <c r="W74" s="3">
        <f t="shared" si="39"/>
        <v>0.29227072234034601</v>
      </c>
      <c r="Y74" s="9">
        <f t="shared" si="40"/>
        <v>15448.879909808458</v>
      </c>
      <c r="Z74" s="9">
        <f t="shared" si="41"/>
        <v>-10.442555024470709</v>
      </c>
      <c r="AA74" s="9">
        <f t="shared" si="42"/>
        <v>15429.075585440654</v>
      </c>
      <c r="AB74" s="27">
        <f t="shared" si="43"/>
        <v>4357.9029296131703</v>
      </c>
      <c r="AC74" s="27">
        <f t="shared" si="44"/>
        <v>0.42603440547519134</v>
      </c>
      <c r="AE74" s="9">
        <f t="shared" si="45"/>
        <v>15489.539858490682</v>
      </c>
      <c r="AF74" s="9">
        <f t="shared" si="46"/>
        <v>4.2436534227714953</v>
      </c>
      <c r="AG74" s="9">
        <f t="shared" si="47"/>
        <v>15476.589528302273</v>
      </c>
      <c r="AH74" s="28">
        <f t="shared" si="48"/>
        <v>342.26745303841011</v>
      </c>
      <c r="AI74" s="28">
        <f t="shared" si="49"/>
        <v>0.1193957033984787</v>
      </c>
      <c r="AK74" s="9">
        <f t="shared" si="50"/>
        <v>15495.361028198247</v>
      </c>
      <c r="AL74" s="9">
        <f t="shared" si="51"/>
        <v>7.2606835354332597</v>
      </c>
      <c r="AM74" s="9">
        <f t="shared" si="52"/>
        <v>15497.800281982476</v>
      </c>
      <c r="AN74" s="28">
        <f t="shared" si="53"/>
        <v>7.3456284245332917</v>
      </c>
      <c r="AO74">
        <f t="shared" si="54"/>
        <v>1.7491230980109587E-2</v>
      </c>
    </row>
    <row r="75" spans="1:41">
      <c r="A75" s="1">
        <v>45004</v>
      </c>
      <c r="B75" s="2">
        <v>74</v>
      </c>
      <c r="C75" s="3">
        <v>15495.09</v>
      </c>
      <c r="D75" s="13">
        <f t="shared" si="55"/>
        <v>15495.09</v>
      </c>
      <c r="E75" s="13">
        <f t="shared" si="33"/>
        <v>0</v>
      </c>
      <c r="F75" s="13">
        <f t="shared" si="34"/>
        <v>0</v>
      </c>
      <c r="G75" s="9">
        <f t="shared" si="56"/>
        <v>15495.09</v>
      </c>
      <c r="H75" s="13">
        <f t="shared" si="35"/>
        <v>0</v>
      </c>
      <c r="I75" s="13">
        <f t="shared" si="36"/>
        <v>0</v>
      </c>
      <c r="K75" s="13">
        <f t="shared" si="26"/>
        <v>15495.894</v>
      </c>
      <c r="L75" s="13">
        <f t="shared" si="27"/>
        <v>15446.3364</v>
      </c>
      <c r="M75" s="9">
        <f t="shared" si="28"/>
        <v>15545.4516</v>
      </c>
      <c r="N75" s="9">
        <f t="shared" si="29"/>
        <v>11.01280000000002</v>
      </c>
      <c r="O75" s="9">
        <f t="shared" si="30"/>
        <v>15560.768211111104</v>
      </c>
      <c r="P75" s="13">
        <f t="shared" si="31"/>
        <v>4313.6274147547774</v>
      </c>
      <c r="Q75" s="13">
        <f t="shared" si="32"/>
        <v>0.42386466365219078</v>
      </c>
      <c r="S75" s="2">
        <f t="shared" si="57"/>
        <v>15485.612973711533</v>
      </c>
      <c r="T75" s="2">
        <f t="shared" si="58"/>
        <v>8.4282663024444453</v>
      </c>
      <c r="U75" s="2">
        <f t="shared" si="37"/>
        <v>15476.135947423067</v>
      </c>
      <c r="V75" s="3">
        <f t="shared" si="38"/>
        <v>359.25610908915809</v>
      </c>
      <c r="W75" s="3">
        <f t="shared" si="39"/>
        <v>0.12232295893043192</v>
      </c>
      <c r="Y75" s="9">
        <f t="shared" si="40"/>
        <v>15455.433148348791</v>
      </c>
      <c r="Z75" s="9">
        <f t="shared" si="41"/>
        <v>1.4545004708919156</v>
      </c>
      <c r="AA75" s="9">
        <f t="shared" si="42"/>
        <v>15438.437354783988</v>
      </c>
      <c r="AB75" s="27">
        <f t="shared" si="43"/>
        <v>3209.5222099713715</v>
      </c>
      <c r="AC75" s="27">
        <f t="shared" si="44"/>
        <v>0.36561675483015837</v>
      </c>
      <c r="AE75" s="9">
        <f t="shared" si="45"/>
        <v>15494.698053574037</v>
      </c>
      <c r="AF75" s="9">
        <f t="shared" si="46"/>
        <v>4.5180159209465964</v>
      </c>
      <c r="AG75" s="9">
        <f t="shared" si="47"/>
        <v>15493.783511913452</v>
      </c>
      <c r="AH75" s="28">
        <f t="shared" si="48"/>
        <v>1.7069111202910392</v>
      </c>
      <c r="AI75" s="28">
        <f t="shared" si="49"/>
        <v>8.4316263187092684E-3</v>
      </c>
      <c r="AK75" s="9">
        <f t="shared" si="50"/>
        <v>15495.843171173368</v>
      </c>
      <c r="AL75" s="9">
        <f t="shared" si="51"/>
        <v>6.5828294794020286</v>
      </c>
      <c r="AM75" s="9">
        <f t="shared" si="52"/>
        <v>15502.62171173368</v>
      </c>
      <c r="AN75" s="28">
        <f t="shared" si="53"/>
        <v>56.72668163925168</v>
      </c>
      <c r="AO75">
        <f t="shared" si="54"/>
        <v>4.8607086074878639E-2</v>
      </c>
    </row>
    <row r="76" spans="1:41">
      <c r="A76" s="1">
        <v>45005</v>
      </c>
      <c r="B76" s="2">
        <v>75</v>
      </c>
      <c r="C76" s="3">
        <v>15440.82</v>
      </c>
      <c r="D76" s="13">
        <f t="shared" si="55"/>
        <v>15495.09</v>
      </c>
      <c r="E76" s="13">
        <f t="shared" si="33"/>
        <v>2945.2329000000473</v>
      </c>
      <c r="F76" s="13">
        <f t="shared" si="34"/>
        <v>0.35147097110127856</v>
      </c>
      <c r="G76" s="9">
        <f t="shared" si="56"/>
        <v>15495.09</v>
      </c>
      <c r="H76" s="13">
        <f t="shared" si="35"/>
        <v>2945.2329000000473</v>
      </c>
      <c r="I76" s="13">
        <f t="shared" si="36"/>
        <v>0.35147097110127856</v>
      </c>
      <c r="K76" s="13">
        <f t="shared" si="26"/>
        <v>15492.578</v>
      </c>
      <c r="L76" s="13">
        <f t="shared" si="27"/>
        <v>15457.944399999998</v>
      </c>
      <c r="M76" s="9">
        <f t="shared" si="28"/>
        <v>15527.211600000001</v>
      </c>
      <c r="N76" s="9">
        <f t="shared" si="29"/>
        <v>7.6963555555557832</v>
      </c>
      <c r="O76" s="9">
        <f t="shared" si="30"/>
        <v>15556.464400000001</v>
      </c>
      <c r="P76" s="13">
        <f t="shared" si="31"/>
        <v>13373.627251360242</v>
      </c>
      <c r="Q76" s="13">
        <f t="shared" si="32"/>
        <v>0.74895245200708926</v>
      </c>
      <c r="S76" s="2">
        <f t="shared" si="57"/>
        <v>15467.430620006988</v>
      </c>
      <c r="T76" s="2">
        <f t="shared" si="58"/>
        <v>-4.8770437010506154</v>
      </c>
      <c r="U76" s="2">
        <f t="shared" si="37"/>
        <v>15494.041240013978</v>
      </c>
      <c r="V76" s="3">
        <f t="shared" si="38"/>
        <v>2832.5003886254399</v>
      </c>
      <c r="W76" s="3">
        <f t="shared" si="39"/>
        <v>0.34467884486690398</v>
      </c>
      <c r="Y76" s="9">
        <f t="shared" si="40"/>
        <v>15452.067354173778</v>
      </c>
      <c r="Z76" s="9">
        <f t="shared" si="41"/>
        <v>-1.919705781241829</v>
      </c>
      <c r="AA76" s="9">
        <f t="shared" si="42"/>
        <v>15456.887648819684</v>
      </c>
      <c r="AB76" s="27">
        <f t="shared" si="43"/>
        <v>258.16933859269614</v>
      </c>
      <c r="AC76" s="27">
        <f t="shared" si="44"/>
        <v>0.10405955655000258</v>
      </c>
      <c r="AE76" s="9">
        <f t="shared" si="45"/>
        <v>15458.338820848494</v>
      </c>
      <c r="AF76" s="9">
        <f t="shared" si="46"/>
        <v>-7.7451586730002298</v>
      </c>
      <c r="AG76" s="9">
        <f t="shared" si="47"/>
        <v>15499.216069494983</v>
      </c>
      <c r="AH76" s="28">
        <f t="shared" si="48"/>
        <v>3410.1009324629717</v>
      </c>
      <c r="AI76" s="28">
        <f t="shared" si="49"/>
        <v>0.37819279996129573</v>
      </c>
      <c r="AK76" s="9">
        <f t="shared" si="50"/>
        <v>15446.980600065277</v>
      </c>
      <c r="AL76" s="9">
        <f t="shared" si="51"/>
        <v>1.0382894206526965</v>
      </c>
      <c r="AM76" s="9">
        <f t="shared" si="52"/>
        <v>15502.426000652771</v>
      </c>
      <c r="AN76" s="28">
        <f t="shared" si="53"/>
        <v>3795.2993164292702</v>
      </c>
      <c r="AO76">
        <f t="shared" si="54"/>
        <v>0.39898140547439448</v>
      </c>
    </row>
    <row r="77" spans="1:41">
      <c r="A77" s="1">
        <v>45006</v>
      </c>
      <c r="B77" s="2">
        <v>76</v>
      </c>
      <c r="C77" s="3">
        <v>15448.86</v>
      </c>
      <c r="D77" s="13">
        <f t="shared" si="55"/>
        <v>15386.55</v>
      </c>
      <c r="E77" s="13">
        <f t="shared" si="33"/>
        <v>3882.5361000001631</v>
      </c>
      <c r="F77" s="13">
        <f t="shared" si="34"/>
        <v>0.40333073119959212</v>
      </c>
      <c r="G77" s="9">
        <f t="shared" si="56"/>
        <v>15386.740075236736</v>
      </c>
      <c r="H77" s="13">
        <f t="shared" si="35"/>
        <v>3858.8850525936869</v>
      </c>
      <c r="I77" s="13">
        <f t="shared" si="36"/>
        <v>0.40210037998444453</v>
      </c>
      <c r="K77" s="13">
        <f t="shared" ref="K77:K140" si="59">AVERAGE(C67:C76)</f>
        <v>15485.141</v>
      </c>
      <c r="L77" s="13">
        <f t="shared" ref="L77:L140" si="60">AVERAGE(K68:K77)</f>
        <v>15467.160500000002</v>
      </c>
      <c r="M77" s="9">
        <f t="shared" ref="M77:M140" si="61">2*K77-L77</f>
        <v>15503.121499999997</v>
      </c>
      <c r="N77" s="9">
        <f t="shared" ref="N77:N140" si="62">(2/9)*(K77-L77)</f>
        <v>3.995666666666188</v>
      </c>
      <c r="O77" s="9">
        <f t="shared" si="30"/>
        <v>15534.907955555556</v>
      </c>
      <c r="P77" s="13">
        <f t="shared" si="31"/>
        <v>7404.2506552908972</v>
      </c>
      <c r="Q77" s="13">
        <f t="shared" si="32"/>
        <v>0.55698579413339067</v>
      </c>
      <c r="S77" s="2">
        <f t="shared" si="57"/>
        <v>15455.706788152969</v>
      </c>
      <c r="T77" s="2">
        <f t="shared" si="58"/>
        <v>-8.3004377775345581</v>
      </c>
      <c r="U77" s="2">
        <f t="shared" si="37"/>
        <v>15462.553576305938</v>
      </c>
      <c r="V77" s="3">
        <f t="shared" si="38"/>
        <v>187.51403204652777</v>
      </c>
      <c r="W77" s="3">
        <f t="shared" si="39"/>
        <v>8.8638102137874986E-2</v>
      </c>
      <c r="Y77" s="9">
        <f t="shared" si="40"/>
        <v>15449.761353874776</v>
      </c>
      <c r="Z77" s="9">
        <f t="shared" si="41"/>
        <v>-2.1901119436741832</v>
      </c>
      <c r="AA77" s="9">
        <f t="shared" si="42"/>
        <v>15450.147648392536</v>
      </c>
      <c r="AB77" s="27">
        <f t="shared" si="43"/>
        <v>1.658038382799591</v>
      </c>
      <c r="AC77" s="27">
        <f t="shared" si="44"/>
        <v>8.3349088057994552E-3</v>
      </c>
      <c r="AE77" s="9">
        <f t="shared" si="45"/>
        <v>15449.380098652648</v>
      </c>
      <c r="AF77" s="9">
        <f t="shared" si="46"/>
        <v>-8.1092277298540658</v>
      </c>
      <c r="AG77" s="9">
        <f t="shared" si="47"/>
        <v>15450.593662175494</v>
      </c>
      <c r="AH77" s="28">
        <f t="shared" si="48"/>
        <v>3.0055845387351536</v>
      </c>
      <c r="AI77" s="28">
        <f t="shared" si="49"/>
        <v>1.122194243130567E-2</v>
      </c>
      <c r="AK77" s="9">
        <f t="shared" si="50"/>
        <v>15448.775888948592</v>
      </c>
      <c r="AL77" s="9">
        <f t="shared" si="51"/>
        <v>1.113989366918942</v>
      </c>
      <c r="AM77" s="9">
        <f t="shared" si="52"/>
        <v>15448.018889485929</v>
      </c>
      <c r="AN77" s="28">
        <f t="shared" si="53"/>
        <v>0.70746689688122044</v>
      </c>
      <c r="AO77">
        <f t="shared" si="54"/>
        <v>5.4444827260474926E-3</v>
      </c>
    </row>
    <row r="78" spans="1:41">
      <c r="A78" s="1">
        <v>45007</v>
      </c>
      <c r="B78" s="2">
        <v>77</v>
      </c>
      <c r="C78" s="3">
        <v>15448.86</v>
      </c>
      <c r="D78" s="13">
        <f t="shared" si="55"/>
        <v>15456.900000000001</v>
      </c>
      <c r="E78" s="13">
        <f t="shared" si="33"/>
        <v>64.641600000014037</v>
      </c>
      <c r="F78" s="13">
        <f t="shared" si="34"/>
        <v>5.2042674993500314E-2</v>
      </c>
      <c r="G78" s="9">
        <f t="shared" si="56"/>
        <v>15456.904186409789</v>
      </c>
      <c r="H78" s="13">
        <f t="shared" si="35"/>
        <v>64.708934995424073</v>
      </c>
      <c r="I78" s="13">
        <f t="shared" si="36"/>
        <v>5.2069773496480523E-2</v>
      </c>
      <c r="K78" s="13">
        <f t="shared" si="59"/>
        <v>15478.508000000002</v>
      </c>
      <c r="L78" s="13">
        <f t="shared" si="60"/>
        <v>15473.723399999999</v>
      </c>
      <c r="M78" s="9">
        <f t="shared" si="61"/>
        <v>15483.292600000004</v>
      </c>
      <c r="N78" s="9">
        <f t="shared" si="62"/>
        <v>1.0632444444450406</v>
      </c>
      <c r="O78" s="9">
        <f t="shared" ref="O78:O141" si="63">M77+N77</f>
        <v>15507.117166666663</v>
      </c>
      <c r="P78" s="13">
        <f t="shared" ref="P78:P141" si="64">(C78-O78)^2</f>
        <v>3393.8974680273122</v>
      </c>
      <c r="Q78" s="13">
        <f t="shared" ref="Q78:Q141" si="65">ABS((C78-O78)/C78)*100</f>
        <v>0.37709686453668856</v>
      </c>
      <c r="S78" s="2">
        <f t="shared" si="57"/>
        <v>15448.133175187719</v>
      </c>
      <c r="T78" s="2">
        <f t="shared" si="58"/>
        <v>-7.9370253713925312</v>
      </c>
      <c r="U78" s="2">
        <f t="shared" si="37"/>
        <v>15447.406350375435</v>
      </c>
      <c r="V78" s="3">
        <f t="shared" si="38"/>
        <v>2.1130972309994611</v>
      </c>
      <c r="W78" s="3">
        <f t="shared" si="39"/>
        <v>9.4094297220993287E-3</v>
      </c>
      <c r="Y78" s="9">
        <f t="shared" si="40"/>
        <v>15447.957869351772</v>
      </c>
      <c r="Z78" s="9">
        <f t="shared" si="41"/>
        <v>-1.9194727492044494</v>
      </c>
      <c r="AA78" s="9">
        <f t="shared" si="42"/>
        <v>15447.571241931102</v>
      </c>
      <c r="AB78" s="27">
        <f t="shared" si="43"/>
        <v>1.6608973601508874</v>
      </c>
      <c r="AC78" s="27">
        <f t="shared" si="44"/>
        <v>8.3420917070803919E-3</v>
      </c>
      <c r="AE78" s="9">
        <f t="shared" si="45"/>
        <v>15446.583261276837</v>
      </c>
      <c r="AF78" s="9">
        <f t="shared" si="46"/>
        <v>-6.5155106236409521</v>
      </c>
      <c r="AG78" s="9">
        <f t="shared" si="47"/>
        <v>15441.270870922794</v>
      </c>
      <c r="AH78" s="28">
        <f t="shared" si="48"/>
        <v>57.594880150508203</v>
      </c>
      <c r="AI78" s="28">
        <f t="shared" si="49"/>
        <v>4.9124201249846018E-2</v>
      </c>
      <c r="AK78" s="9">
        <f t="shared" si="50"/>
        <v>15448.962987831552</v>
      </c>
      <c r="AL78" s="9">
        <f t="shared" si="51"/>
        <v>1.0213003185230096</v>
      </c>
      <c r="AM78" s="9">
        <f t="shared" si="52"/>
        <v>15449.889878315511</v>
      </c>
      <c r="AN78" s="28">
        <f t="shared" si="53"/>
        <v>1.0606493447584551</v>
      </c>
      <c r="AO78">
        <f t="shared" si="54"/>
        <v>6.6663709523573852E-3</v>
      </c>
    </row>
    <row r="79" spans="1:41">
      <c r="A79" s="1">
        <v>45008</v>
      </c>
      <c r="B79" s="2">
        <v>78</v>
      </c>
      <c r="C79" s="3">
        <v>15448.86</v>
      </c>
      <c r="D79" s="13">
        <f t="shared" si="55"/>
        <v>15448.86</v>
      </c>
      <c r="E79" s="13">
        <f t="shared" si="33"/>
        <v>0</v>
      </c>
      <c r="F79" s="13">
        <f t="shared" si="34"/>
        <v>0</v>
      </c>
      <c r="G79" s="9">
        <f t="shared" si="56"/>
        <v>15448.86</v>
      </c>
      <c r="H79" s="13">
        <f t="shared" si="35"/>
        <v>0</v>
      </c>
      <c r="I79" s="13">
        <f t="shared" si="36"/>
        <v>0</v>
      </c>
      <c r="K79" s="13">
        <f t="shared" si="59"/>
        <v>15471.875</v>
      </c>
      <c r="L79" s="13">
        <f t="shared" si="60"/>
        <v>15477.733600000001</v>
      </c>
      <c r="M79" s="9">
        <f t="shared" si="61"/>
        <v>15466.016399999999</v>
      </c>
      <c r="N79" s="9">
        <f t="shared" si="62"/>
        <v>-1.3019111111114194</v>
      </c>
      <c r="O79" s="9">
        <f t="shared" si="63"/>
        <v>15484.35584444445</v>
      </c>
      <c r="P79" s="13">
        <f t="shared" si="64"/>
        <v>1259.9549728245333</v>
      </c>
      <c r="Q79" s="13">
        <f t="shared" si="65"/>
        <v>0.22976351940822282</v>
      </c>
      <c r="S79" s="2">
        <f t="shared" si="57"/>
        <v>15444.528074908163</v>
      </c>
      <c r="T79" s="2">
        <f t="shared" si="58"/>
        <v>-5.7710628254741154</v>
      </c>
      <c r="U79" s="2">
        <f t="shared" si="37"/>
        <v>15440.196149816325</v>
      </c>
      <c r="V79" s="3">
        <f t="shared" si="38"/>
        <v>75.062300005166975</v>
      </c>
      <c r="W79" s="3">
        <f t="shared" si="39"/>
        <v>5.608083822155871E-2</v>
      </c>
      <c r="Y79" s="9">
        <f t="shared" si="40"/>
        <v>15446.884877621796</v>
      </c>
      <c r="Z79" s="9">
        <f t="shared" si="41"/>
        <v>-1.3269360357444724</v>
      </c>
      <c r="AA79" s="9">
        <f t="shared" si="42"/>
        <v>15446.038396602567</v>
      </c>
      <c r="AB79" s="27">
        <f t="shared" si="43"/>
        <v>7.9614457324062196</v>
      </c>
      <c r="AC79" s="27">
        <f t="shared" si="44"/>
        <v>1.8264152807606106E-2</v>
      </c>
      <c r="AE79" s="9">
        <f t="shared" si="45"/>
        <v>15446.222325195959</v>
      </c>
      <c r="AF79" s="9">
        <f t="shared" si="46"/>
        <v>-4.669138260812268</v>
      </c>
      <c r="AG79" s="9">
        <f t="shared" si="47"/>
        <v>15440.067750653196</v>
      </c>
      <c r="AH79" s="28">
        <f t="shared" si="48"/>
        <v>77.303648576392334</v>
      </c>
      <c r="AI79" s="28">
        <f t="shared" si="49"/>
        <v>5.6911962091733402E-2</v>
      </c>
      <c r="AK79" s="9">
        <f t="shared" si="50"/>
        <v>15448.972428815008</v>
      </c>
      <c r="AL79" s="9">
        <f t="shared" si="51"/>
        <v>0.92011438501635301</v>
      </c>
      <c r="AM79" s="9">
        <f t="shared" si="52"/>
        <v>15449.984288150075</v>
      </c>
      <c r="AN79" s="28">
        <f t="shared" si="53"/>
        <v>1.2640238443985932</v>
      </c>
      <c r="AO79">
        <f t="shared" si="54"/>
        <v>7.2774829344999558E-3</v>
      </c>
    </row>
    <row r="80" spans="1:41">
      <c r="A80" s="1">
        <v>45009</v>
      </c>
      <c r="B80" s="2">
        <v>79</v>
      </c>
      <c r="C80" s="3">
        <v>15425.75</v>
      </c>
      <c r="D80" s="13">
        <f t="shared" si="55"/>
        <v>15448.86</v>
      </c>
      <c r="E80" s="13">
        <f t="shared" si="33"/>
        <v>534.07210000002692</v>
      </c>
      <c r="F80" s="13">
        <f t="shared" si="34"/>
        <v>0.14981443365801067</v>
      </c>
      <c r="G80" s="9">
        <f t="shared" si="56"/>
        <v>15448.86</v>
      </c>
      <c r="H80" s="13">
        <f t="shared" si="35"/>
        <v>534.07210000002692</v>
      </c>
      <c r="I80" s="13">
        <f t="shared" si="36"/>
        <v>0.14981443365801067</v>
      </c>
      <c r="K80" s="13">
        <f t="shared" si="59"/>
        <v>15462.227000000003</v>
      </c>
      <c r="L80" s="13">
        <f t="shared" si="60"/>
        <v>15478.819200000002</v>
      </c>
      <c r="M80" s="9">
        <f t="shared" si="61"/>
        <v>15445.634800000003</v>
      </c>
      <c r="N80" s="9">
        <f t="shared" si="62"/>
        <v>-3.6871555555553641</v>
      </c>
      <c r="O80" s="9">
        <f t="shared" si="63"/>
        <v>15464.714488888887</v>
      </c>
      <c r="P80" s="13">
        <f t="shared" si="64"/>
        <v>1518.2313943721977</v>
      </c>
      <c r="Q80" s="13">
        <f t="shared" si="65"/>
        <v>0.25259380509140233</v>
      </c>
      <c r="S80" s="2">
        <f t="shared" si="57"/>
        <v>15432.253506041345</v>
      </c>
      <c r="T80" s="2">
        <f t="shared" si="58"/>
        <v>-9.0228158461462069</v>
      </c>
      <c r="U80" s="2">
        <f t="shared" si="37"/>
        <v>15438.757012082689</v>
      </c>
      <c r="V80" s="3">
        <f t="shared" si="38"/>
        <v>169.18236331922989</v>
      </c>
      <c r="W80" s="3">
        <f t="shared" si="39"/>
        <v>8.4320127596320904E-2</v>
      </c>
      <c r="Y80" s="9">
        <f t="shared" si="40"/>
        <v>15439.615559110236</v>
      </c>
      <c r="Z80" s="9">
        <f t="shared" si="41"/>
        <v>-5.4866037688156313</v>
      </c>
      <c r="AA80" s="9">
        <f t="shared" si="42"/>
        <v>15445.557941586052</v>
      </c>
      <c r="AB80" s="27">
        <f t="shared" si="43"/>
        <v>392.35454987644977</v>
      </c>
      <c r="AC80" s="27">
        <f t="shared" si="44"/>
        <v>0.12840828864756682</v>
      </c>
      <c r="AE80" s="9">
        <f t="shared" si="45"/>
        <v>15430.490956080543</v>
      </c>
      <c r="AF80" s="9">
        <f t="shared" si="46"/>
        <v>-7.9878075171933496</v>
      </c>
      <c r="AG80" s="9">
        <f t="shared" si="47"/>
        <v>15441.553186935147</v>
      </c>
      <c r="AH80" s="28">
        <f t="shared" si="48"/>
        <v>249.74071730720385</v>
      </c>
      <c r="AI80" s="28">
        <f t="shared" si="49"/>
        <v>0.10244679795243081</v>
      </c>
      <c r="AK80" s="9">
        <f t="shared" si="50"/>
        <v>15428.164254320003</v>
      </c>
      <c r="AL80" s="9">
        <f t="shared" si="51"/>
        <v>-1.2527145029857829</v>
      </c>
      <c r="AM80" s="9">
        <f t="shared" si="52"/>
        <v>15449.892543200025</v>
      </c>
      <c r="AN80" s="28">
        <f t="shared" si="53"/>
        <v>582.86239216507829</v>
      </c>
      <c r="AO80">
        <f t="shared" si="54"/>
        <v>0.15650806735507253</v>
      </c>
    </row>
    <row r="81" spans="1:41">
      <c r="A81" s="1">
        <v>45010</v>
      </c>
      <c r="B81" s="2">
        <v>80</v>
      </c>
      <c r="C81" s="3">
        <v>15425.75</v>
      </c>
      <c r="D81" s="13">
        <f t="shared" si="55"/>
        <v>15402.64</v>
      </c>
      <c r="E81" s="13">
        <f t="shared" si="33"/>
        <v>534.07210000002692</v>
      </c>
      <c r="F81" s="13">
        <f t="shared" si="34"/>
        <v>0.14981443365801067</v>
      </c>
      <c r="G81" s="9">
        <f t="shared" si="56"/>
        <v>15402.674570324281</v>
      </c>
      <c r="H81" s="13">
        <f t="shared" si="35"/>
        <v>532.47545471903572</v>
      </c>
      <c r="I81" s="13">
        <f t="shared" si="36"/>
        <v>0.14959032575867379</v>
      </c>
      <c r="K81" s="13">
        <f t="shared" si="59"/>
        <v>15459.715000000002</v>
      </c>
      <c r="L81" s="13">
        <f t="shared" si="60"/>
        <v>15478.638500000001</v>
      </c>
      <c r="M81" s="9">
        <f t="shared" si="61"/>
        <v>15440.791500000003</v>
      </c>
      <c r="N81" s="9">
        <f t="shared" si="62"/>
        <v>-4.2052222222219928</v>
      </c>
      <c r="O81" s="9">
        <f t="shared" si="63"/>
        <v>15441.947644444448</v>
      </c>
      <c r="P81" s="13">
        <f t="shared" si="64"/>
        <v>262.36368554875997</v>
      </c>
      <c r="Q81" s="13">
        <f t="shared" si="65"/>
        <v>0.10500393461872574</v>
      </c>
      <c r="S81" s="2">
        <f t="shared" si="57"/>
        <v>15424.490345097598</v>
      </c>
      <c r="T81" s="2">
        <f t="shared" si="58"/>
        <v>-8.3929883949464532</v>
      </c>
      <c r="U81" s="2">
        <f t="shared" si="37"/>
        <v>15423.230690195198</v>
      </c>
      <c r="V81" s="3">
        <f t="shared" si="38"/>
        <v>6.3469218925720234</v>
      </c>
      <c r="W81" s="3">
        <f t="shared" si="39"/>
        <v>1.6331846456749951E-2</v>
      </c>
      <c r="Y81" s="9">
        <f t="shared" si="40"/>
        <v>15431.615268738995</v>
      </c>
      <c r="Z81" s="9">
        <f t="shared" si="41"/>
        <v>-7.2461843905134842</v>
      </c>
      <c r="AA81" s="9">
        <f t="shared" si="42"/>
        <v>15434.128955341421</v>
      </c>
      <c r="AB81" s="27">
        <f t="shared" si="43"/>
        <v>70.206892613524246</v>
      </c>
      <c r="AC81" s="27">
        <f t="shared" si="44"/>
        <v>5.4317977028156203E-2</v>
      </c>
      <c r="AE81" s="9">
        <f t="shared" si="45"/>
        <v>15424.775944569004</v>
      </c>
      <c r="AF81" s="9">
        <f t="shared" si="46"/>
        <v>-7.3059687154968191</v>
      </c>
      <c r="AG81" s="9">
        <f t="shared" si="47"/>
        <v>15422.50314856335</v>
      </c>
      <c r="AH81" s="28">
        <f t="shared" si="48"/>
        <v>10.542044251676844</v>
      </c>
      <c r="AI81" s="28">
        <f t="shared" si="49"/>
        <v>2.1048256562242379E-2</v>
      </c>
      <c r="AK81" s="9">
        <f t="shared" si="50"/>
        <v>15425.866153981704</v>
      </c>
      <c r="AL81" s="9">
        <f t="shared" si="51"/>
        <v>-1.3572530865171311</v>
      </c>
      <c r="AM81" s="9">
        <f t="shared" si="52"/>
        <v>15426.911539817018</v>
      </c>
      <c r="AN81" s="28">
        <f t="shared" si="53"/>
        <v>1.3491747465180011</v>
      </c>
      <c r="AO81">
        <f t="shared" si="54"/>
        <v>7.5298758051823116E-3</v>
      </c>
    </row>
    <row r="82" spans="1:41">
      <c r="A82" s="1">
        <v>45011</v>
      </c>
      <c r="B82" s="2">
        <v>81</v>
      </c>
      <c r="C82" s="3">
        <v>15425.75</v>
      </c>
      <c r="D82" s="13">
        <f t="shared" si="55"/>
        <v>15425.75</v>
      </c>
      <c r="E82" s="13">
        <f t="shared" si="33"/>
        <v>0</v>
      </c>
      <c r="F82" s="13">
        <f t="shared" si="34"/>
        <v>0</v>
      </c>
      <c r="G82" s="9">
        <f t="shared" si="56"/>
        <v>15425.75</v>
      </c>
      <c r="H82" s="13">
        <f t="shared" si="35"/>
        <v>0</v>
      </c>
      <c r="I82" s="13">
        <f t="shared" si="36"/>
        <v>0</v>
      </c>
      <c r="K82" s="13">
        <f t="shared" si="59"/>
        <v>15456.6</v>
      </c>
      <c r="L82" s="13">
        <f t="shared" si="60"/>
        <v>15477.070900000001</v>
      </c>
      <c r="M82" s="9">
        <f t="shared" si="61"/>
        <v>15436.1291</v>
      </c>
      <c r="N82" s="9">
        <f t="shared" si="62"/>
        <v>-4.5490888888889458</v>
      </c>
      <c r="O82" s="9">
        <f t="shared" si="63"/>
        <v>15436.58627777778</v>
      </c>
      <c r="P82" s="13">
        <f t="shared" si="64"/>
        <v>117.42491607721291</v>
      </c>
      <c r="Q82" s="13">
        <f t="shared" si="65"/>
        <v>7.0247980018995487E-2</v>
      </c>
      <c r="S82" s="2">
        <f t="shared" si="57"/>
        <v>15420.923678351326</v>
      </c>
      <c r="T82" s="2">
        <f t="shared" si="58"/>
        <v>-5.979827570609201</v>
      </c>
      <c r="U82" s="2">
        <f t="shared" si="37"/>
        <v>15416.097356702652</v>
      </c>
      <c r="V82" s="3">
        <f t="shared" si="38"/>
        <v>93.17352262583384</v>
      </c>
      <c r="W82" s="3">
        <f t="shared" si="39"/>
        <v>6.2574871869100837E-2</v>
      </c>
      <c r="Y82" s="9">
        <f t="shared" si="40"/>
        <v>15424.783359043937</v>
      </c>
      <c r="Z82" s="9">
        <f t="shared" si="41"/>
        <v>-6.9561921036947361</v>
      </c>
      <c r="AA82" s="9">
        <f t="shared" si="42"/>
        <v>15424.369084348482</v>
      </c>
      <c r="AB82" s="27">
        <f t="shared" si="43"/>
        <v>1.906928036607604</v>
      </c>
      <c r="AC82" s="27">
        <f t="shared" si="44"/>
        <v>8.9520162813353024E-3</v>
      </c>
      <c r="AE82" s="9">
        <f t="shared" si="45"/>
        <v>15423.265992756053</v>
      </c>
      <c r="AF82" s="9">
        <f t="shared" si="46"/>
        <v>-5.5671636447333244</v>
      </c>
      <c r="AG82" s="9">
        <f t="shared" si="47"/>
        <v>15417.469975853508</v>
      </c>
      <c r="AH82" s="28">
        <f t="shared" si="48"/>
        <v>68.558799866490517</v>
      </c>
      <c r="AI82" s="28">
        <f t="shared" si="49"/>
        <v>5.3676639038568605E-2</v>
      </c>
      <c r="AK82" s="9">
        <f t="shared" si="50"/>
        <v>15425.625890089519</v>
      </c>
      <c r="AL82" s="9">
        <f t="shared" si="51"/>
        <v>-1.2455541670839063</v>
      </c>
      <c r="AM82" s="9">
        <f t="shared" si="52"/>
        <v>15424.508900895187</v>
      </c>
      <c r="AN82" s="28">
        <f t="shared" si="53"/>
        <v>1.5403269879670023</v>
      </c>
      <c r="AO82">
        <f t="shared" si="54"/>
        <v>8.0456321722622692E-3</v>
      </c>
    </row>
    <row r="83" spans="1:41">
      <c r="A83" s="1">
        <v>45012</v>
      </c>
      <c r="B83" s="2">
        <v>82</v>
      </c>
      <c r="C83" s="3">
        <v>15264.94</v>
      </c>
      <c r="D83" s="13">
        <f t="shared" si="55"/>
        <v>15425.75</v>
      </c>
      <c r="E83" s="13">
        <f t="shared" si="33"/>
        <v>25859.856099999837</v>
      </c>
      <c r="F83" s="13">
        <f t="shared" si="34"/>
        <v>1.053459758112377</v>
      </c>
      <c r="G83" s="9">
        <f t="shared" si="56"/>
        <v>15425.75</v>
      </c>
      <c r="H83" s="13">
        <f t="shared" si="35"/>
        <v>25859.856099999837</v>
      </c>
      <c r="I83" s="13">
        <f t="shared" si="36"/>
        <v>1.053459758112377</v>
      </c>
      <c r="K83" s="13">
        <f t="shared" si="59"/>
        <v>15454.992000000002</v>
      </c>
      <c r="L83" s="13">
        <f t="shared" si="60"/>
        <v>15474.7495</v>
      </c>
      <c r="M83" s="9">
        <f t="shared" si="61"/>
        <v>15435.234500000004</v>
      </c>
      <c r="N83" s="9">
        <f t="shared" si="62"/>
        <v>-4.3905555555550864</v>
      </c>
      <c r="O83" s="9">
        <f t="shared" si="63"/>
        <v>15431.580011111111</v>
      </c>
      <c r="P83" s="13">
        <f t="shared" si="64"/>
        <v>27768.893303111083</v>
      </c>
      <c r="Q83" s="13">
        <f t="shared" si="65"/>
        <v>1.0916519233689137</v>
      </c>
      <c r="S83" s="2">
        <f t="shared" si="57"/>
        <v>15339.941925390358</v>
      </c>
      <c r="T83" s="2">
        <f t="shared" si="58"/>
        <v>-43.480790265788677</v>
      </c>
      <c r="U83" s="2">
        <f t="shared" si="37"/>
        <v>15414.943850780717</v>
      </c>
      <c r="V83" s="3">
        <f t="shared" si="38"/>
        <v>22501.155249043513</v>
      </c>
      <c r="W83" s="3">
        <f t="shared" si="39"/>
        <v>0.982669114852182</v>
      </c>
      <c r="Y83" s="9">
        <f t="shared" si="40"/>
        <v>15371.961016858169</v>
      </c>
      <c r="Z83" s="9">
        <f t="shared" si="41"/>
        <v>-39.062497161145608</v>
      </c>
      <c r="AA83" s="9">
        <f t="shared" si="42"/>
        <v>15417.827166940242</v>
      </c>
      <c r="AB83" s="27">
        <f t="shared" si="43"/>
        <v>23374.485815013279</v>
      </c>
      <c r="AC83" s="27">
        <f t="shared" si="44"/>
        <v>1.0015576015381751</v>
      </c>
      <c r="AE83" s="9">
        <f t="shared" si="45"/>
        <v>15310.767648733396</v>
      </c>
      <c r="AF83" s="9">
        <f t="shared" si="46"/>
        <v>-37.646517758110413</v>
      </c>
      <c r="AG83" s="9">
        <f t="shared" si="47"/>
        <v>15417.698829111319</v>
      </c>
      <c r="AH83" s="28">
        <f t="shared" si="48"/>
        <v>23335.259871461116</v>
      </c>
      <c r="AI83" s="28">
        <f t="shared" si="49"/>
        <v>1.0007168656497756</v>
      </c>
      <c r="AK83" s="9">
        <f t="shared" si="50"/>
        <v>15280.884033592243</v>
      </c>
      <c r="AL83" s="9">
        <f t="shared" si="51"/>
        <v>-15.595184400103104</v>
      </c>
      <c r="AM83" s="9">
        <f t="shared" si="52"/>
        <v>15424.380335922435</v>
      </c>
      <c r="AN83" s="28">
        <f t="shared" si="53"/>
        <v>25421.2207190587</v>
      </c>
      <c r="AO83">
        <f t="shared" si="54"/>
        <v>1.0444871445445203</v>
      </c>
    </row>
    <row r="84" spans="1:41">
      <c r="A84" s="1">
        <v>45013</v>
      </c>
      <c r="B84" s="2">
        <v>83</v>
      </c>
      <c r="C84" s="3">
        <v>15249.87</v>
      </c>
      <c r="D84" s="13">
        <f t="shared" si="55"/>
        <v>15104.130000000001</v>
      </c>
      <c r="E84" s="13">
        <f t="shared" si="33"/>
        <v>21240.147599999935</v>
      </c>
      <c r="F84" s="13">
        <f t="shared" si="34"/>
        <v>0.95568027793023658</v>
      </c>
      <c r="G84" s="9">
        <f t="shared" si="56"/>
        <v>15105.806408349676</v>
      </c>
      <c r="H84" s="13">
        <f t="shared" si="35"/>
        <v>20754.318439191644</v>
      </c>
      <c r="I84" s="13">
        <f t="shared" si="36"/>
        <v>0.94468734258275755</v>
      </c>
      <c r="K84" s="13">
        <f t="shared" si="59"/>
        <v>15431.977000000003</v>
      </c>
      <c r="L84" s="13">
        <f t="shared" si="60"/>
        <v>15468.950700000001</v>
      </c>
      <c r="M84" s="9">
        <f t="shared" si="61"/>
        <v>15395.003300000004</v>
      </c>
      <c r="N84" s="9">
        <f t="shared" si="62"/>
        <v>-8.2163777777774758</v>
      </c>
      <c r="O84" s="9">
        <f t="shared" si="63"/>
        <v>15430.843944444448</v>
      </c>
      <c r="P84" s="13">
        <f t="shared" si="64"/>
        <v>32751.568567782015</v>
      </c>
      <c r="Q84" s="13">
        <f t="shared" si="65"/>
        <v>1.1867245061397089</v>
      </c>
      <c r="S84" s="2">
        <f t="shared" si="57"/>
        <v>15273.165567562286</v>
      </c>
      <c r="T84" s="2">
        <f t="shared" si="58"/>
        <v>-55.128574046930297</v>
      </c>
      <c r="U84" s="2">
        <f t="shared" si="37"/>
        <v>15296.461135124569</v>
      </c>
      <c r="V84" s="3">
        <f t="shared" si="38"/>
        <v>2170.7338721958108</v>
      </c>
      <c r="W84" s="3">
        <f t="shared" si="39"/>
        <v>0.30551824457892829</v>
      </c>
      <c r="Y84" s="9">
        <f t="shared" si="40"/>
        <v>15307.989963787917</v>
      </c>
      <c r="Z84" s="9">
        <f t="shared" si="41"/>
        <v>-56.498486297520294</v>
      </c>
      <c r="AA84" s="9">
        <f t="shared" si="42"/>
        <v>15332.898519697024</v>
      </c>
      <c r="AB84" s="27">
        <f t="shared" si="43"/>
        <v>6893.735083079021</v>
      </c>
      <c r="AC84" s="27">
        <f t="shared" si="44"/>
        <v>0.54445395073547187</v>
      </c>
      <c r="AE84" s="9">
        <f t="shared" si="45"/>
        <v>15256.845339292584</v>
      </c>
      <c r="AF84" s="9">
        <f t="shared" si="46"/>
        <v>-42.529255262920785</v>
      </c>
      <c r="AG84" s="9">
        <f t="shared" si="47"/>
        <v>15273.121130975285</v>
      </c>
      <c r="AH84" s="28">
        <f t="shared" si="48"/>
        <v>540.61509162983282</v>
      </c>
      <c r="AI84" s="28">
        <f t="shared" si="49"/>
        <v>0.15246773234974767</v>
      </c>
      <c r="AK84" s="9">
        <f t="shared" si="50"/>
        <v>15251.411884919216</v>
      </c>
      <c r="AL84" s="9">
        <f t="shared" si="51"/>
        <v>-16.982880827395476</v>
      </c>
      <c r="AM84" s="9">
        <f t="shared" si="52"/>
        <v>15265.28884919214</v>
      </c>
      <c r="AN84" s="28">
        <f t="shared" si="53"/>
        <v>237.7409104099419</v>
      </c>
      <c r="AO84">
        <f t="shared" si="54"/>
        <v>0.10110806972216506</v>
      </c>
    </row>
    <row r="85" spans="1:41">
      <c r="A85" s="1">
        <v>45014</v>
      </c>
      <c r="B85" s="2">
        <v>84</v>
      </c>
      <c r="C85" s="3">
        <v>15163.44</v>
      </c>
      <c r="D85" s="13">
        <f t="shared" si="55"/>
        <v>15234.800000000001</v>
      </c>
      <c r="E85" s="13">
        <f t="shared" si="33"/>
        <v>5092.2496000000829</v>
      </c>
      <c r="F85" s="13">
        <f t="shared" si="34"/>
        <v>0.4706056145571228</v>
      </c>
      <c r="G85" s="9">
        <f t="shared" si="56"/>
        <v>15234.814877549472</v>
      </c>
      <c r="H85" s="13">
        <f t="shared" si="35"/>
        <v>5094.3731452020393</v>
      </c>
      <c r="I85" s="13">
        <f t="shared" si="36"/>
        <v>0.4707037291635105</v>
      </c>
      <c r="K85" s="13">
        <f t="shared" si="59"/>
        <v>15407.454999999998</v>
      </c>
      <c r="L85" s="13">
        <f t="shared" si="60"/>
        <v>15460.1068</v>
      </c>
      <c r="M85" s="9">
        <f t="shared" si="61"/>
        <v>15354.803199999997</v>
      </c>
      <c r="N85" s="9">
        <f t="shared" si="62"/>
        <v>-11.700400000000323</v>
      </c>
      <c r="O85" s="9">
        <f t="shared" si="63"/>
        <v>15386.786922222227</v>
      </c>
      <c r="P85" s="13">
        <f t="shared" si="64"/>
        <v>49883.847666141322</v>
      </c>
      <c r="Q85" s="13">
        <f t="shared" si="65"/>
        <v>1.4729304314998877</v>
      </c>
      <c r="S85" s="2">
        <f t="shared" si="57"/>
        <v>15190.738496757678</v>
      </c>
      <c r="T85" s="2">
        <f t="shared" si="58"/>
        <v>-68.777822425769074</v>
      </c>
      <c r="U85" s="2">
        <f t="shared" si="37"/>
        <v>15218.036993515356</v>
      </c>
      <c r="V85" s="3">
        <f t="shared" si="38"/>
        <v>2980.8317009157463</v>
      </c>
      <c r="W85" s="3">
        <f t="shared" si="39"/>
        <v>0.36005677811469744</v>
      </c>
      <c r="Y85" s="9">
        <f t="shared" si="40"/>
        <v>15225.076034243277</v>
      </c>
      <c r="Z85" s="9">
        <f t="shared" si="41"/>
        <v>-74.98929657050428</v>
      </c>
      <c r="AA85" s="9">
        <f t="shared" si="42"/>
        <v>15251.491477490397</v>
      </c>
      <c r="AB85" s="27">
        <f t="shared" si="43"/>
        <v>7753.0626882418528</v>
      </c>
      <c r="AC85" s="27">
        <f t="shared" si="44"/>
        <v>0.58068273090009126</v>
      </c>
      <c r="AE85" s="9">
        <f t="shared" si="45"/>
        <v>15178.702825208897</v>
      </c>
      <c r="AF85" s="9">
        <f t="shared" si="46"/>
        <v>-53.213232909150733</v>
      </c>
      <c r="AG85" s="9">
        <f t="shared" si="47"/>
        <v>15214.316084029662</v>
      </c>
      <c r="AH85" s="28">
        <f t="shared" si="48"/>
        <v>2588.3759261932082</v>
      </c>
      <c r="AI85" s="28">
        <f t="shared" si="49"/>
        <v>0.33551808843944247</v>
      </c>
      <c r="AK85" s="9">
        <f t="shared" si="50"/>
        <v>15170.538900409183</v>
      </c>
      <c r="AL85" s="9">
        <f t="shared" si="51"/>
        <v>-23.371891195659266</v>
      </c>
      <c r="AM85" s="9">
        <f t="shared" si="52"/>
        <v>15234.42900409182</v>
      </c>
      <c r="AN85" s="28">
        <f t="shared" si="53"/>
        <v>5039.4387019484193</v>
      </c>
      <c r="AO85">
        <f t="shared" si="54"/>
        <v>0.46815896717248778</v>
      </c>
    </row>
    <row r="86" spans="1:41">
      <c r="A86" s="1">
        <v>45015</v>
      </c>
      <c r="B86" s="2">
        <v>85</v>
      </c>
      <c r="C86" s="3">
        <v>15169.47</v>
      </c>
      <c r="D86" s="13">
        <f t="shared" si="55"/>
        <v>15077.01</v>
      </c>
      <c r="E86" s="13">
        <f t="shared" si="33"/>
        <v>8548.8515999998381</v>
      </c>
      <c r="F86" s="13">
        <f t="shared" si="34"/>
        <v>0.60951371405856059</v>
      </c>
      <c r="G86" s="9">
        <f t="shared" si="56"/>
        <v>15077.499849742982</v>
      </c>
      <c r="H86" s="13">
        <f t="shared" si="35"/>
        <v>8458.5085382982725</v>
      </c>
      <c r="I86" s="13">
        <f t="shared" si="36"/>
        <v>0.60628453239972746</v>
      </c>
      <c r="K86" s="13">
        <f t="shared" si="59"/>
        <v>15374.289999999999</v>
      </c>
      <c r="L86" s="13">
        <f t="shared" si="60"/>
        <v>15448.278</v>
      </c>
      <c r="M86" s="9">
        <f t="shared" si="61"/>
        <v>15300.301999999998</v>
      </c>
      <c r="N86" s="9">
        <f t="shared" si="62"/>
        <v>-16.441777777778043</v>
      </c>
      <c r="O86" s="9">
        <f t="shared" si="63"/>
        <v>15343.102799999997</v>
      </c>
      <c r="P86" s="13">
        <f t="shared" si="64"/>
        <v>30148.349235839163</v>
      </c>
      <c r="Q86" s="13">
        <f t="shared" si="65"/>
        <v>1.144620082310045</v>
      </c>
      <c r="S86" s="2">
        <f t="shared" si="57"/>
        <v>15145.715337165955</v>
      </c>
      <c r="T86" s="2">
        <f t="shared" si="58"/>
        <v>-56.900491008746044</v>
      </c>
      <c r="U86" s="2">
        <f t="shared" si="37"/>
        <v>15121.960674331909</v>
      </c>
      <c r="V86" s="3">
        <f t="shared" si="38"/>
        <v>2257.1360254366582</v>
      </c>
      <c r="W86" s="3">
        <f t="shared" si="39"/>
        <v>0.31319041250676682</v>
      </c>
      <c r="Y86" s="9">
        <f t="shared" si="40"/>
        <v>15155.90171637094</v>
      </c>
      <c r="Z86" s="9">
        <f t="shared" si="41"/>
        <v>-70.918811481787372</v>
      </c>
      <c r="AA86" s="9">
        <f t="shared" si="42"/>
        <v>15150.086737672773</v>
      </c>
      <c r="AB86" s="27">
        <f t="shared" si="43"/>
        <v>375.71085844607711</v>
      </c>
      <c r="AC86" s="27">
        <f t="shared" si="44"/>
        <v>0.12777811174171858</v>
      </c>
      <c r="AE86" s="9">
        <f t="shared" si="45"/>
        <v>15156.275877689923</v>
      </c>
      <c r="AF86" s="9">
        <f t="shared" si="46"/>
        <v>-43.977347292097704</v>
      </c>
      <c r="AG86" s="9">
        <f t="shared" si="47"/>
        <v>15125.489592299746</v>
      </c>
      <c r="AH86" s="28">
        <f t="shared" si="48"/>
        <v>1934.2762614805292</v>
      </c>
      <c r="AI86" s="28">
        <f t="shared" si="49"/>
        <v>0.28992712138429116</v>
      </c>
      <c r="AK86" s="9">
        <f t="shared" si="50"/>
        <v>15167.239700921353</v>
      </c>
      <c r="AL86" s="9">
        <f t="shared" si="51"/>
        <v>-21.364622024876365</v>
      </c>
      <c r="AM86" s="9">
        <f t="shared" si="52"/>
        <v>15147.167009213525</v>
      </c>
      <c r="AN86" s="28">
        <f t="shared" si="53"/>
        <v>497.42339802157829</v>
      </c>
      <c r="AO86">
        <f t="shared" si="54"/>
        <v>0.14702551101966493</v>
      </c>
    </row>
    <row r="87" spans="1:41">
      <c r="A87" s="1">
        <v>45016</v>
      </c>
      <c r="B87" s="2">
        <v>86</v>
      </c>
      <c r="C87" s="3">
        <v>15137.31</v>
      </c>
      <c r="D87" s="13">
        <f t="shared" si="55"/>
        <v>15175.499999999998</v>
      </c>
      <c r="E87" s="13">
        <f t="shared" si="33"/>
        <v>1458.4760999999</v>
      </c>
      <c r="F87" s="13">
        <f t="shared" si="34"/>
        <v>0.25229053246579936</v>
      </c>
      <c r="G87" s="9">
        <f t="shared" si="56"/>
        <v>15175.50239793213</v>
      </c>
      <c r="H87" s="13">
        <f t="shared" si="35"/>
        <v>1458.659259806238</v>
      </c>
      <c r="I87" s="13">
        <f t="shared" si="36"/>
        <v>0.25230637366963427</v>
      </c>
      <c r="K87" s="13">
        <f t="shared" si="59"/>
        <v>15347.154999999999</v>
      </c>
      <c r="L87" s="13">
        <f t="shared" si="60"/>
        <v>15434.4794</v>
      </c>
      <c r="M87" s="9">
        <f t="shared" si="61"/>
        <v>15259.830599999998</v>
      </c>
      <c r="N87" s="9">
        <f t="shared" si="62"/>
        <v>-19.405422222222516</v>
      </c>
      <c r="O87" s="9">
        <f t="shared" si="63"/>
        <v>15283.86022222222</v>
      </c>
      <c r="P87" s="13">
        <f t="shared" si="64"/>
        <v>21476.967633382159</v>
      </c>
      <c r="Q87" s="13">
        <f t="shared" si="65"/>
        <v>0.96813913583206224</v>
      </c>
      <c r="S87" s="2">
        <f t="shared" si="57"/>
        <v>15113.062423078605</v>
      </c>
      <c r="T87" s="2">
        <f t="shared" si="58"/>
        <v>-44.776702548047986</v>
      </c>
      <c r="U87" s="2">
        <f t="shared" si="37"/>
        <v>15088.814846157209</v>
      </c>
      <c r="V87" s="3">
        <f t="shared" si="38"/>
        <v>2351.7799462359071</v>
      </c>
      <c r="W87" s="3">
        <f t="shared" si="39"/>
        <v>0.32036837352733338</v>
      </c>
      <c r="Y87" s="9">
        <f t="shared" si="40"/>
        <v>15100.681033422405</v>
      </c>
      <c r="Z87" s="9">
        <f t="shared" si="41"/>
        <v>-59.930121508510624</v>
      </c>
      <c r="AA87" s="9">
        <f t="shared" si="42"/>
        <v>15084.982904889152</v>
      </c>
      <c r="AB87" s="27">
        <f t="shared" si="43"/>
        <v>2738.1248827397276</v>
      </c>
      <c r="AC87" s="27">
        <f t="shared" si="44"/>
        <v>0.34568291929575301</v>
      </c>
      <c r="AE87" s="9">
        <f t="shared" si="45"/>
        <v>15129.806559119346</v>
      </c>
      <c r="AF87" s="9">
        <f t="shared" si="46"/>
        <v>-38.724938675641319</v>
      </c>
      <c r="AG87" s="9">
        <f t="shared" si="47"/>
        <v>15112.298530397826</v>
      </c>
      <c r="AH87" s="28">
        <f t="shared" si="48"/>
        <v>625.57361166046144</v>
      </c>
      <c r="AI87" s="28">
        <f t="shared" si="49"/>
        <v>0.16523060968014625</v>
      </c>
      <c r="AK87" s="9">
        <f t="shared" si="50"/>
        <v>15138.166507889648</v>
      </c>
      <c r="AL87" s="9">
        <f t="shared" si="51"/>
        <v>-22.135479125559247</v>
      </c>
      <c r="AM87" s="9">
        <f t="shared" si="52"/>
        <v>15145.875078896477</v>
      </c>
      <c r="AN87" s="28">
        <f t="shared" si="53"/>
        <v>73.360576502886687</v>
      </c>
      <c r="AO87">
        <f t="shared" si="54"/>
        <v>5.6582569138622675E-2</v>
      </c>
    </row>
    <row r="88" spans="1:41">
      <c r="A88" s="1">
        <v>45017</v>
      </c>
      <c r="B88" s="2">
        <v>87</v>
      </c>
      <c r="C88" s="3">
        <v>15137.31</v>
      </c>
      <c r="D88" s="13">
        <f t="shared" si="55"/>
        <v>15105.15</v>
      </c>
      <c r="E88" s="13">
        <f t="shared" si="33"/>
        <v>1034.2655999999906</v>
      </c>
      <c r="F88" s="13">
        <f t="shared" si="34"/>
        <v>0.21245518523436369</v>
      </c>
      <c r="G88" s="9">
        <f t="shared" si="56"/>
        <v>15105.218180734066</v>
      </c>
      <c r="H88" s="13">
        <f t="shared" si="35"/>
        <v>1029.8848637973558</v>
      </c>
      <c r="I88" s="13">
        <f t="shared" si="36"/>
        <v>0.2120047701073291</v>
      </c>
      <c r="K88" s="13">
        <f t="shared" si="59"/>
        <v>15316</v>
      </c>
      <c r="L88" s="13">
        <f t="shared" si="60"/>
        <v>15418.228599999999</v>
      </c>
      <c r="M88" s="9">
        <f t="shared" si="61"/>
        <v>15213.771400000001</v>
      </c>
      <c r="N88" s="9">
        <f t="shared" si="62"/>
        <v>-22.717466666666343</v>
      </c>
      <c r="O88" s="9">
        <f t="shared" si="63"/>
        <v>15240.425177777775</v>
      </c>
      <c r="P88" s="13">
        <f t="shared" si="64"/>
        <v>10632.739888142329</v>
      </c>
      <c r="Q88" s="13">
        <f t="shared" si="65"/>
        <v>0.6811988244792232</v>
      </c>
      <c r="S88" s="2">
        <f t="shared" si="57"/>
        <v>15102.797860265278</v>
      </c>
      <c r="T88" s="2">
        <f t="shared" si="58"/>
        <v>-27.520632680687417</v>
      </c>
      <c r="U88" s="2">
        <f t="shared" si="37"/>
        <v>15068.285720530557</v>
      </c>
      <c r="V88" s="3">
        <f t="shared" si="38"/>
        <v>4764.3511562756685</v>
      </c>
      <c r="W88" s="3">
        <f t="shared" si="39"/>
        <v>0.4559877512546302</v>
      </c>
      <c r="Y88" s="9">
        <f t="shared" si="40"/>
        <v>15069.718638339724</v>
      </c>
      <c r="Z88" s="9">
        <f t="shared" si="41"/>
        <v>-39.65271301042975</v>
      </c>
      <c r="AA88" s="9">
        <f t="shared" si="42"/>
        <v>15040.750911913894</v>
      </c>
      <c r="AB88" s="27">
        <f t="shared" si="43"/>
        <v>9323.6574920202765</v>
      </c>
      <c r="AC88" s="27">
        <f t="shared" si="44"/>
        <v>0.63788802690904445</v>
      </c>
      <c r="AE88" s="9">
        <f t="shared" si="45"/>
        <v>15123.44148613311</v>
      </c>
      <c r="AF88" s="9">
        <f t="shared" si="46"/>
        <v>-29.016978968819888</v>
      </c>
      <c r="AG88" s="9">
        <f t="shared" si="47"/>
        <v>15091.081620443705</v>
      </c>
      <c r="AH88" s="28">
        <f t="shared" si="48"/>
        <v>2137.0630764008165</v>
      </c>
      <c r="AI88" s="28">
        <f t="shared" si="49"/>
        <v>0.30539362380960944</v>
      </c>
      <c r="AK88" s="9">
        <f t="shared" si="50"/>
        <v>15135.182102876408</v>
      </c>
      <c r="AL88" s="9">
        <f t="shared" si="51"/>
        <v>-20.220371714327289</v>
      </c>
      <c r="AM88" s="9">
        <f t="shared" si="52"/>
        <v>15116.031028764088</v>
      </c>
      <c r="AN88" s="28">
        <f t="shared" si="53"/>
        <v>452.79461685875924</v>
      </c>
      <c r="AO88">
        <f t="shared" si="54"/>
        <v>0.14057300297022221</v>
      </c>
    </row>
    <row r="89" spans="1:41">
      <c r="A89" s="1">
        <v>45018</v>
      </c>
      <c r="B89" s="2">
        <v>88</v>
      </c>
      <c r="C89" s="3">
        <v>15137.31</v>
      </c>
      <c r="D89" s="13">
        <f t="shared" si="55"/>
        <v>15137.31</v>
      </c>
      <c r="E89" s="13">
        <f t="shared" si="33"/>
        <v>0</v>
      </c>
      <c r="F89" s="13">
        <f t="shared" si="34"/>
        <v>0</v>
      </c>
      <c r="G89" s="9">
        <f t="shared" si="56"/>
        <v>15137.309999999998</v>
      </c>
      <c r="H89" s="13">
        <f t="shared" si="35"/>
        <v>3.3087224502121107E-24</v>
      </c>
      <c r="I89" s="13">
        <f t="shared" si="36"/>
        <v>1.2016596102912979E-14</v>
      </c>
      <c r="K89" s="13">
        <f t="shared" si="59"/>
        <v>15284.845000000001</v>
      </c>
      <c r="L89" s="13">
        <f t="shared" si="60"/>
        <v>15399.525599999999</v>
      </c>
      <c r="M89" s="9">
        <f t="shared" si="61"/>
        <v>15170.164400000003</v>
      </c>
      <c r="N89" s="9">
        <f t="shared" si="62"/>
        <v>-25.484577777777304</v>
      </c>
      <c r="O89" s="9">
        <f t="shared" si="63"/>
        <v>15191.053933333334</v>
      </c>
      <c r="P89" s="13">
        <f t="shared" si="64"/>
        <v>2888.4103701379577</v>
      </c>
      <c r="Q89" s="13">
        <f t="shared" si="65"/>
        <v>0.35504282685189781</v>
      </c>
      <c r="S89" s="2">
        <f t="shared" si="57"/>
        <v>15106.293613792295</v>
      </c>
      <c r="T89" s="2">
        <f t="shared" si="58"/>
        <v>-12.012439576835279</v>
      </c>
      <c r="U89" s="2">
        <f t="shared" si="37"/>
        <v>15075.277227584591</v>
      </c>
      <c r="V89" s="3">
        <f t="shared" si="38"/>
        <v>3848.0648535418713</v>
      </c>
      <c r="W89" s="3">
        <f t="shared" si="39"/>
        <v>0.40980050230462706</v>
      </c>
      <c r="Y89" s="9">
        <f t="shared" si="40"/>
        <v>15062.239147730505</v>
      </c>
      <c r="Z89" s="9">
        <f t="shared" si="41"/>
        <v>-17.131457329582425</v>
      </c>
      <c r="AA89" s="9">
        <f t="shared" si="42"/>
        <v>15030.065925329294</v>
      </c>
      <c r="AB89" s="27">
        <f t="shared" si="43"/>
        <v>11501.291551975799</v>
      </c>
      <c r="AC89" s="27">
        <f t="shared" si="44"/>
        <v>0.70847511658745999</v>
      </c>
      <c r="AE89" s="9">
        <f t="shared" si="45"/>
        <v>15124.444352149285</v>
      </c>
      <c r="AF89" s="9">
        <f t="shared" si="46"/>
        <v>-20.011025473321368</v>
      </c>
      <c r="AG89" s="9">
        <f t="shared" si="47"/>
        <v>15094.424507164289</v>
      </c>
      <c r="AH89" s="28">
        <f t="shared" si="48"/>
        <v>1839.1654957617736</v>
      </c>
      <c r="AI89" s="28">
        <f t="shared" si="49"/>
        <v>0.28330986704844169</v>
      </c>
      <c r="AK89" s="9">
        <f t="shared" si="50"/>
        <v>15135.075173116207</v>
      </c>
      <c r="AL89" s="9">
        <f t="shared" si="51"/>
        <v>-18.209027518914635</v>
      </c>
      <c r="AM89" s="9">
        <f t="shared" si="52"/>
        <v>15114.96173116208</v>
      </c>
      <c r="AN89" s="28">
        <f t="shared" si="53"/>
        <v>499.44512005190245</v>
      </c>
      <c r="AO89">
        <f t="shared" si="54"/>
        <v>0.14763698991378932</v>
      </c>
    </row>
    <row r="90" spans="1:41">
      <c r="A90" s="1">
        <v>45019</v>
      </c>
      <c r="B90" s="2">
        <v>89</v>
      </c>
      <c r="C90" s="3">
        <v>15051.89</v>
      </c>
      <c r="D90" s="13">
        <f t="shared" si="55"/>
        <v>15137.31</v>
      </c>
      <c r="E90" s="13">
        <f t="shared" si="33"/>
        <v>7296.5764000000127</v>
      </c>
      <c r="F90" s="13">
        <f t="shared" si="34"/>
        <v>0.56750348295131092</v>
      </c>
      <c r="G90" s="9">
        <f t="shared" si="56"/>
        <v>15137.309999999998</v>
      </c>
      <c r="H90" s="13">
        <f t="shared" si="35"/>
        <v>7296.5763999997016</v>
      </c>
      <c r="I90" s="13">
        <f t="shared" si="36"/>
        <v>0.56750348295129882</v>
      </c>
      <c r="K90" s="13">
        <f t="shared" si="59"/>
        <v>15253.689999999999</v>
      </c>
      <c r="L90" s="13">
        <f t="shared" si="60"/>
        <v>15378.671899999998</v>
      </c>
      <c r="M90" s="9">
        <f t="shared" si="61"/>
        <v>15128.7081</v>
      </c>
      <c r="N90" s="9">
        <f t="shared" si="62"/>
        <v>-27.773755555555301</v>
      </c>
      <c r="O90" s="9">
        <f t="shared" si="63"/>
        <v>15144.679822222226</v>
      </c>
      <c r="P90" s="13">
        <f t="shared" si="64"/>
        <v>8609.9511080324137</v>
      </c>
      <c r="Q90" s="13">
        <f t="shared" si="65"/>
        <v>0.61646625255849319</v>
      </c>
      <c r="S90" s="2">
        <f t="shared" si="57"/>
        <v>15073.085587107729</v>
      </c>
      <c r="T90" s="2">
        <f t="shared" si="58"/>
        <v>-22.610233130700635</v>
      </c>
      <c r="U90" s="2">
        <f t="shared" si="37"/>
        <v>15094.281174215459</v>
      </c>
      <c r="V90" s="3">
        <f t="shared" si="38"/>
        <v>1797.011651365448</v>
      </c>
      <c r="W90" s="3">
        <f t="shared" si="39"/>
        <v>0.28163356372827347</v>
      </c>
      <c r="Y90" s="9">
        <f t="shared" si="40"/>
        <v>15047.142383280647</v>
      </c>
      <c r="Z90" s="9">
        <f t="shared" si="41"/>
        <v>-15.707172313775187</v>
      </c>
      <c r="AA90" s="9">
        <f t="shared" si="42"/>
        <v>15045.107690400922</v>
      </c>
      <c r="AB90" s="27">
        <f t="shared" si="43"/>
        <v>45.999723497732731</v>
      </c>
      <c r="AC90" s="27">
        <f t="shared" si="44"/>
        <v>4.5059521422738627E-2</v>
      </c>
      <c r="AE90" s="9">
        <f t="shared" si="45"/>
        <v>15067.652998002788</v>
      </c>
      <c r="AF90" s="9">
        <f t="shared" si="46"/>
        <v>-31.045124075274</v>
      </c>
      <c r="AG90" s="9">
        <f t="shared" si="47"/>
        <v>15104.433326675964</v>
      </c>
      <c r="AH90" s="28">
        <f t="shared" si="48"/>
        <v>2760.801178177137</v>
      </c>
      <c r="AI90" s="28">
        <f t="shared" si="49"/>
        <v>0.34908125608122725</v>
      </c>
      <c r="AK90" s="9">
        <f t="shared" si="50"/>
        <v>15058.387614559728</v>
      </c>
      <c r="AL90" s="9">
        <f t="shared" si="51"/>
        <v>-24.056880622671112</v>
      </c>
      <c r="AM90" s="9">
        <f t="shared" si="52"/>
        <v>15116.866145597292</v>
      </c>
      <c r="AN90" s="28">
        <f t="shared" si="53"/>
        <v>4221.8994966806185</v>
      </c>
      <c r="AO90">
        <f t="shared" si="54"/>
        <v>0.43168097559371615</v>
      </c>
    </row>
    <row r="91" spans="1:41">
      <c r="A91" s="1">
        <v>45020</v>
      </c>
      <c r="B91" s="2">
        <v>90</v>
      </c>
      <c r="C91" s="3">
        <v>15064.95</v>
      </c>
      <c r="D91" s="13">
        <f t="shared" si="55"/>
        <v>14966.47</v>
      </c>
      <c r="E91" s="13">
        <f t="shared" si="33"/>
        <v>9698.3104000002731</v>
      </c>
      <c r="F91" s="13">
        <f t="shared" si="34"/>
        <v>0.65370280020843996</v>
      </c>
      <c r="G91" s="9">
        <f t="shared" si="56"/>
        <v>14966.952025961018</v>
      </c>
      <c r="H91" s="13">
        <f t="shared" si="35"/>
        <v>9603.6029157451176</v>
      </c>
      <c r="I91" s="13">
        <f t="shared" si="36"/>
        <v>0.65050314829443601</v>
      </c>
      <c r="K91" s="13">
        <f t="shared" si="59"/>
        <v>15216.303999999998</v>
      </c>
      <c r="L91" s="13">
        <f t="shared" si="60"/>
        <v>15354.3308</v>
      </c>
      <c r="M91" s="9">
        <f t="shared" si="61"/>
        <v>15078.277199999997</v>
      </c>
      <c r="N91" s="9">
        <f t="shared" si="62"/>
        <v>-30.672622222222543</v>
      </c>
      <c r="O91" s="9">
        <f t="shared" si="63"/>
        <v>15100.934344444444</v>
      </c>
      <c r="P91" s="13">
        <f t="shared" si="64"/>
        <v>1294.8730450963299</v>
      </c>
      <c r="Q91" s="13">
        <f t="shared" si="65"/>
        <v>0.23886135994107643</v>
      </c>
      <c r="S91" s="2">
        <f t="shared" si="57"/>
        <v>15057.712676988514</v>
      </c>
      <c r="T91" s="2">
        <f t="shared" si="58"/>
        <v>-18.991571624957714</v>
      </c>
      <c r="U91" s="2">
        <f t="shared" si="37"/>
        <v>15050.475353977028</v>
      </c>
      <c r="V91" s="3">
        <f t="shared" si="38"/>
        <v>209.51537749035629</v>
      </c>
      <c r="W91" s="3">
        <f t="shared" si="39"/>
        <v>9.6081606795725125E-2</v>
      </c>
      <c r="Y91" s="9">
        <f t="shared" si="40"/>
        <v>15041.489647676808</v>
      </c>
      <c r="Z91" s="9">
        <f t="shared" si="41"/>
        <v>-8.6690666168196202</v>
      </c>
      <c r="AA91" s="9">
        <f t="shared" si="42"/>
        <v>15031.435210966871</v>
      </c>
      <c r="AB91" s="27">
        <f t="shared" si="43"/>
        <v>1123.241083935211</v>
      </c>
      <c r="AC91" s="27">
        <f t="shared" si="44"/>
        <v>0.22246863768635144</v>
      </c>
      <c r="AE91" s="9">
        <f t="shared" si="45"/>
        <v>15056.447362178254</v>
      </c>
      <c r="AF91" s="9">
        <f t="shared" si="46"/>
        <v>-25.093277600051877</v>
      </c>
      <c r="AG91" s="9">
        <f t="shared" si="47"/>
        <v>15036.607873927514</v>
      </c>
      <c r="AH91" s="28">
        <f t="shared" si="48"/>
        <v>803.27611030870662</v>
      </c>
      <c r="AI91" s="28">
        <f t="shared" si="49"/>
        <v>0.18813289172872313</v>
      </c>
      <c r="AK91" s="9">
        <f t="shared" si="50"/>
        <v>15061.888073393708</v>
      </c>
      <c r="AL91" s="9">
        <f t="shared" si="51"/>
        <v>-21.301146677006024</v>
      </c>
      <c r="AM91" s="9">
        <f t="shared" si="52"/>
        <v>15034.330733937057</v>
      </c>
      <c r="AN91" s="28">
        <f t="shared" si="53"/>
        <v>937.5394542333546</v>
      </c>
      <c r="AO91">
        <f t="shared" si="54"/>
        <v>0.20324837495606696</v>
      </c>
    </row>
    <row r="92" spans="1:41">
      <c r="A92" s="1">
        <v>45021</v>
      </c>
      <c r="B92" s="2">
        <v>91</v>
      </c>
      <c r="C92" s="3">
        <v>14987.57</v>
      </c>
      <c r="D92" s="13">
        <f t="shared" si="55"/>
        <v>15078.010000000002</v>
      </c>
      <c r="E92" s="13">
        <f t="shared" si="33"/>
        <v>8179.3936000004214</v>
      </c>
      <c r="F92" s="13">
        <f t="shared" si="34"/>
        <v>0.60343337845963241</v>
      </c>
      <c r="G92" s="9">
        <f t="shared" si="56"/>
        <v>15078.021331706519</v>
      </c>
      <c r="H92" s="13">
        <f t="shared" si="35"/>
        <v>8181.4434074827914</v>
      </c>
      <c r="I92" s="13">
        <f t="shared" si="36"/>
        <v>0.60350898582304768</v>
      </c>
      <c r="K92" s="13">
        <f t="shared" si="59"/>
        <v>15180.223999999998</v>
      </c>
      <c r="L92" s="13">
        <f t="shared" si="60"/>
        <v>15326.6932</v>
      </c>
      <c r="M92" s="9">
        <f t="shared" si="61"/>
        <v>15033.754799999997</v>
      </c>
      <c r="N92" s="9">
        <f t="shared" si="62"/>
        <v>-32.548711111111416</v>
      </c>
      <c r="O92" s="9">
        <f t="shared" si="63"/>
        <v>15047.604577777774</v>
      </c>
      <c r="P92" s="13">
        <f t="shared" si="64"/>
        <v>3604.1505289556867</v>
      </c>
      <c r="Q92" s="13">
        <f t="shared" si="65"/>
        <v>0.4005624512697839</v>
      </c>
      <c r="S92" s="2">
        <f t="shared" si="57"/>
        <v>15013.145552681777</v>
      </c>
      <c r="T92" s="2">
        <f t="shared" si="58"/>
        <v>-31.779347965847478</v>
      </c>
      <c r="U92" s="2">
        <f t="shared" si="37"/>
        <v>15038.721105363556</v>
      </c>
      <c r="V92" s="3">
        <f t="shared" si="38"/>
        <v>2616.4355799136874</v>
      </c>
      <c r="W92" s="3">
        <f t="shared" si="39"/>
        <v>0.34129018489025764</v>
      </c>
      <c r="Y92" s="9">
        <f t="shared" si="40"/>
        <v>15019.245406741989</v>
      </c>
      <c r="Z92" s="9">
        <f t="shared" si="41"/>
        <v>-18.171688639418949</v>
      </c>
      <c r="AA92" s="9">
        <f t="shared" si="42"/>
        <v>15032.820581059988</v>
      </c>
      <c r="AB92" s="27">
        <f t="shared" si="43"/>
        <v>2047.6150862666072</v>
      </c>
      <c r="AC92" s="27">
        <f t="shared" si="44"/>
        <v>0.30192073204654718</v>
      </c>
      <c r="AE92" s="9">
        <f t="shared" si="45"/>
        <v>15000.70522537346</v>
      </c>
      <c r="AF92" s="9">
        <f t="shared" si="46"/>
        <v>-34.287935361474638</v>
      </c>
      <c r="AG92" s="9">
        <f t="shared" si="47"/>
        <v>15031.354084578203</v>
      </c>
      <c r="AH92" s="28">
        <f t="shared" si="48"/>
        <v>1917.0460623512306</v>
      </c>
      <c r="AI92" s="28">
        <f t="shared" si="49"/>
        <v>0.29213598053722495</v>
      </c>
      <c r="AK92" s="9">
        <f t="shared" si="50"/>
        <v>14992.87169267167</v>
      </c>
      <c r="AL92" s="9">
        <f t="shared" si="51"/>
        <v>-26.072670081509209</v>
      </c>
      <c r="AM92" s="9">
        <f t="shared" si="52"/>
        <v>15040.586926716702</v>
      </c>
      <c r="AN92" s="28">
        <f t="shared" si="53"/>
        <v>2810.7945184841583</v>
      </c>
      <c r="AO92">
        <f t="shared" si="54"/>
        <v>0.35373931008630533</v>
      </c>
    </row>
    <row r="93" spans="1:41">
      <c r="A93" s="1">
        <v>45022</v>
      </c>
      <c r="B93" s="2">
        <v>92</v>
      </c>
      <c r="C93" s="3">
        <v>15007.67</v>
      </c>
      <c r="D93" s="13">
        <f t="shared" si="55"/>
        <v>14910.189999999999</v>
      </c>
      <c r="E93" s="13">
        <f t="shared" si="33"/>
        <v>9502.3504000002704</v>
      </c>
      <c r="F93" s="13">
        <f t="shared" si="34"/>
        <v>0.64953453800624206</v>
      </c>
      <c r="G93" s="9">
        <f t="shared" si="56"/>
        <v>14910.587456639416</v>
      </c>
      <c r="H93" s="13">
        <f t="shared" si="35"/>
        <v>9425.0202253597054</v>
      </c>
      <c r="I93" s="13">
        <f t="shared" si="36"/>
        <v>0.64688618126987174</v>
      </c>
      <c r="K93" s="13">
        <f t="shared" si="59"/>
        <v>15136.405999999999</v>
      </c>
      <c r="L93" s="13">
        <f t="shared" si="60"/>
        <v>15294.834599999998</v>
      </c>
      <c r="M93" s="9">
        <f t="shared" si="61"/>
        <v>14977.9774</v>
      </c>
      <c r="N93" s="9">
        <f t="shared" si="62"/>
        <v>-35.20635555555539</v>
      </c>
      <c r="O93" s="9">
        <f t="shared" si="63"/>
        <v>15001.206088888886</v>
      </c>
      <c r="P93" s="13">
        <f t="shared" si="64"/>
        <v>41.782146852379185</v>
      </c>
      <c r="Q93" s="13">
        <f t="shared" si="65"/>
        <v>4.307071724733888E-2</v>
      </c>
      <c r="S93" s="2">
        <f t="shared" si="57"/>
        <v>14994.518102357964</v>
      </c>
      <c r="T93" s="2">
        <f t="shared" si="58"/>
        <v>-25.203399144830144</v>
      </c>
      <c r="U93" s="2">
        <f t="shared" si="37"/>
        <v>14981.366204715931</v>
      </c>
      <c r="V93" s="3">
        <f t="shared" si="38"/>
        <v>691.88964634624028</v>
      </c>
      <c r="W93" s="3">
        <f t="shared" si="39"/>
        <v>0.17526901433779904</v>
      </c>
      <c r="Y93" s="9">
        <f t="shared" si="40"/>
        <v>15003.052602671798</v>
      </c>
      <c r="Z93" s="9">
        <f t="shared" si="41"/>
        <v>-16.786469440959674</v>
      </c>
      <c r="AA93" s="9">
        <f t="shared" si="42"/>
        <v>15001.073718102571</v>
      </c>
      <c r="AB93" s="27">
        <f t="shared" si="43"/>
        <v>43.510934870355271</v>
      </c>
      <c r="AC93" s="27">
        <f t="shared" si="44"/>
        <v>4.3952738149422493E-2</v>
      </c>
      <c r="AE93" s="9">
        <f t="shared" si="45"/>
        <v>14995.294187003594</v>
      </c>
      <c r="AF93" s="9">
        <f t="shared" si="46"/>
        <v>-25.624866263992111</v>
      </c>
      <c r="AG93" s="9">
        <f t="shared" si="47"/>
        <v>14966.417290011985</v>
      </c>
      <c r="AH93" s="28">
        <f t="shared" si="48"/>
        <v>1701.7860813553007</v>
      </c>
      <c r="AI93" s="28">
        <f t="shared" si="49"/>
        <v>0.27487751255201737</v>
      </c>
      <c r="AK93" s="9">
        <f t="shared" si="50"/>
        <v>15003.582902259017</v>
      </c>
      <c r="AL93" s="9">
        <f t="shared" si="51"/>
        <v>-22.394282114623572</v>
      </c>
      <c r="AM93" s="9">
        <f t="shared" si="52"/>
        <v>14966.799022590161</v>
      </c>
      <c r="AN93" s="28">
        <f t="shared" si="53"/>
        <v>1670.4367944355547</v>
      </c>
      <c r="AO93">
        <f t="shared" si="54"/>
        <v>0.27233392931640166</v>
      </c>
    </row>
    <row r="94" spans="1:41">
      <c r="A94" s="1">
        <v>45023</v>
      </c>
      <c r="B94" s="2">
        <v>93</v>
      </c>
      <c r="C94" s="3">
        <v>15007.67</v>
      </c>
      <c r="D94" s="13">
        <f t="shared" si="55"/>
        <v>15027.77</v>
      </c>
      <c r="E94" s="13">
        <f t="shared" si="33"/>
        <v>404.0100000000146</v>
      </c>
      <c r="F94" s="13">
        <f t="shared" si="34"/>
        <v>0.13393151635130812</v>
      </c>
      <c r="G94" s="9">
        <f t="shared" si="56"/>
        <v>15027.796956337819</v>
      </c>
      <c r="H94" s="13">
        <f t="shared" si="35"/>
        <v>405.09437142447797</v>
      </c>
      <c r="I94" s="13">
        <f t="shared" si="36"/>
        <v>0.13411113342590247</v>
      </c>
      <c r="K94" s="13">
        <f t="shared" si="59"/>
        <v>15110.679</v>
      </c>
      <c r="L94" s="13">
        <f t="shared" si="60"/>
        <v>15262.704800000001</v>
      </c>
      <c r="M94" s="9">
        <f t="shared" si="61"/>
        <v>14958.653199999999</v>
      </c>
      <c r="N94" s="9">
        <f t="shared" si="62"/>
        <v>-33.783511111111387</v>
      </c>
      <c r="O94" s="9">
        <f t="shared" si="63"/>
        <v>14942.771044444444</v>
      </c>
      <c r="P94" s="13">
        <f t="shared" si="64"/>
        <v>4211.8744322020739</v>
      </c>
      <c r="Q94" s="13">
        <f t="shared" si="65"/>
        <v>0.4324385834413757</v>
      </c>
      <c r="S94" s="2">
        <f t="shared" si="57"/>
        <v>14988.492351606568</v>
      </c>
      <c r="T94" s="2">
        <f t="shared" si="58"/>
        <v>-15.61457494811313</v>
      </c>
      <c r="U94" s="2">
        <f t="shared" si="37"/>
        <v>14969.314703213135</v>
      </c>
      <c r="V94" s="3">
        <f t="shared" si="38"/>
        <v>1471.1287916085303</v>
      </c>
      <c r="W94" s="3">
        <f t="shared" si="39"/>
        <v>0.25557129645618165</v>
      </c>
      <c r="Y94" s="9">
        <f t="shared" si="40"/>
        <v>14992.687293261586</v>
      </c>
      <c r="Z94" s="9">
        <f t="shared" si="41"/>
        <v>-12.291657419436246</v>
      </c>
      <c r="AA94" s="9">
        <f t="shared" si="42"/>
        <v>14986.266133230838</v>
      </c>
      <c r="AB94" s="27">
        <f t="shared" si="43"/>
        <v>458.12551267203952</v>
      </c>
      <c r="AC94" s="27">
        <f t="shared" si="44"/>
        <v>0.14261951901369133</v>
      </c>
      <c r="AE94" s="9">
        <f t="shared" si="45"/>
        <v>14996.269796221879</v>
      </c>
      <c r="AF94" s="9">
        <f t="shared" si="46"/>
        <v>-17.644723619308923</v>
      </c>
      <c r="AG94" s="9">
        <f t="shared" si="47"/>
        <v>14969.669320739602</v>
      </c>
      <c r="AH94" s="28">
        <f t="shared" si="48"/>
        <v>1444.0516242516503</v>
      </c>
      <c r="AI94" s="28">
        <f t="shared" si="49"/>
        <v>0.25320838784700156</v>
      </c>
      <c r="AK94" s="9">
        <f t="shared" si="50"/>
        <v>15005.021862014441</v>
      </c>
      <c r="AL94" s="9">
        <f t="shared" si="51"/>
        <v>-20.010957927618851</v>
      </c>
      <c r="AM94" s="9">
        <f t="shared" si="52"/>
        <v>14981.188620144394</v>
      </c>
      <c r="AN94" s="28">
        <f t="shared" si="53"/>
        <v>701.26347905689863</v>
      </c>
      <c r="AO94">
        <f t="shared" si="54"/>
        <v>0.17645230642468862</v>
      </c>
    </row>
    <row r="95" spans="1:41">
      <c r="A95" s="1">
        <v>45024</v>
      </c>
      <c r="B95" s="2">
        <v>94</v>
      </c>
      <c r="C95" s="3">
        <v>15007.67</v>
      </c>
      <c r="D95" s="13">
        <f t="shared" si="55"/>
        <v>15007.67</v>
      </c>
      <c r="E95" s="13">
        <f t="shared" si="33"/>
        <v>0</v>
      </c>
      <c r="F95" s="13">
        <f t="shared" si="34"/>
        <v>0</v>
      </c>
      <c r="G95" s="9">
        <f t="shared" si="56"/>
        <v>15007.67</v>
      </c>
      <c r="H95" s="13">
        <f t="shared" si="35"/>
        <v>0</v>
      </c>
      <c r="I95" s="13">
        <f t="shared" si="36"/>
        <v>0</v>
      </c>
      <c r="K95" s="13">
        <f t="shared" si="59"/>
        <v>15086.459000000003</v>
      </c>
      <c r="L95" s="13">
        <f t="shared" si="60"/>
        <v>15230.6052</v>
      </c>
      <c r="M95" s="9">
        <f t="shared" si="61"/>
        <v>14942.312800000005</v>
      </c>
      <c r="N95" s="9">
        <f t="shared" si="62"/>
        <v>-32.032488888888309</v>
      </c>
      <c r="O95" s="9">
        <f t="shared" si="63"/>
        <v>14924.869688888888</v>
      </c>
      <c r="P95" s="13">
        <f t="shared" si="64"/>
        <v>6855.8915200969413</v>
      </c>
      <c r="Q95" s="13">
        <f t="shared" si="65"/>
        <v>0.55171996126721889</v>
      </c>
      <c r="S95" s="2">
        <f t="shared" si="57"/>
        <v>14990.273888329228</v>
      </c>
      <c r="T95" s="2">
        <f t="shared" si="58"/>
        <v>-6.9165191127268457</v>
      </c>
      <c r="U95" s="2">
        <f t="shared" si="37"/>
        <v>14972.877776658455</v>
      </c>
      <c r="V95" s="3">
        <f t="shared" si="38"/>
        <v>1210.4988050479308</v>
      </c>
      <c r="W95" s="3">
        <f t="shared" si="39"/>
        <v>0.23182961340131239</v>
      </c>
      <c r="Y95" s="9">
        <f t="shared" si="40"/>
        <v>14988.577945089502</v>
      </c>
      <c r="Z95" s="9">
        <f t="shared" si="41"/>
        <v>-6.5640409462894134</v>
      </c>
      <c r="AA95" s="9">
        <f t="shared" si="42"/>
        <v>14980.395635842149</v>
      </c>
      <c r="AB95" s="27">
        <f t="shared" si="43"/>
        <v>743.89094021506014</v>
      </c>
      <c r="AC95" s="27">
        <f t="shared" si="44"/>
        <v>0.18173616662580447</v>
      </c>
      <c r="AE95" s="9">
        <f t="shared" si="45"/>
        <v>14998.956521780769</v>
      </c>
      <c r="AF95" s="9">
        <f t="shared" si="46"/>
        <v>-11.54528886584939</v>
      </c>
      <c r="AG95" s="9">
        <f t="shared" si="47"/>
        <v>14978.62507260257</v>
      </c>
      <c r="AH95" s="28">
        <f t="shared" si="48"/>
        <v>843.60780752197991</v>
      </c>
      <c r="AI95" s="28">
        <f t="shared" si="49"/>
        <v>0.19353388898763099</v>
      </c>
      <c r="AK95" s="9">
        <f t="shared" si="50"/>
        <v>15005.404090408683</v>
      </c>
      <c r="AL95" s="9">
        <f t="shared" si="51"/>
        <v>-17.971639295432695</v>
      </c>
      <c r="AM95" s="9">
        <f t="shared" si="52"/>
        <v>14985.010904086821</v>
      </c>
      <c r="AN95" s="28">
        <f t="shared" si="53"/>
        <v>513.43462760264731</v>
      </c>
      <c r="AO95">
        <f t="shared" si="54"/>
        <v>0.15098343655730065</v>
      </c>
    </row>
    <row r="96" spans="1:41">
      <c r="A96" s="1">
        <v>45025</v>
      </c>
      <c r="B96" s="2">
        <v>95</v>
      </c>
      <c r="C96" s="3">
        <v>15007.67</v>
      </c>
      <c r="D96" s="13">
        <f t="shared" si="55"/>
        <v>15007.67</v>
      </c>
      <c r="E96" s="13">
        <f t="shared" si="33"/>
        <v>0</v>
      </c>
      <c r="F96" s="13">
        <f t="shared" si="34"/>
        <v>0</v>
      </c>
      <c r="G96" s="9">
        <f t="shared" si="56"/>
        <v>15007.67</v>
      </c>
      <c r="H96" s="13">
        <f t="shared" si="35"/>
        <v>0</v>
      </c>
      <c r="I96" s="13">
        <f t="shared" si="36"/>
        <v>0</v>
      </c>
      <c r="K96" s="13">
        <f t="shared" si="59"/>
        <v>15070.882000000001</v>
      </c>
      <c r="L96" s="13">
        <f t="shared" si="60"/>
        <v>15200.264400000004</v>
      </c>
      <c r="M96" s="9">
        <f t="shared" si="61"/>
        <v>14941.499599999999</v>
      </c>
      <c r="N96" s="9">
        <f t="shared" si="62"/>
        <v>-28.751644444444938</v>
      </c>
      <c r="O96" s="9">
        <f t="shared" si="63"/>
        <v>14910.280311111117</v>
      </c>
      <c r="P96" s="13">
        <f t="shared" si="64"/>
        <v>9484.7515018734266</v>
      </c>
      <c r="Q96" s="13">
        <f t="shared" si="65"/>
        <v>0.64893277163532403</v>
      </c>
      <c r="S96" s="2">
        <f t="shared" si="57"/>
        <v>14995.51368460825</v>
      </c>
      <c r="T96" s="2">
        <f t="shared" si="58"/>
        <v>-0.83836141685247156</v>
      </c>
      <c r="U96" s="2">
        <f t="shared" si="37"/>
        <v>14983.357369216501</v>
      </c>
      <c r="V96" s="3">
        <f t="shared" si="38"/>
        <v>591.10401561474885</v>
      </c>
      <c r="W96" s="3">
        <f t="shared" si="39"/>
        <v>0.16200136852355573</v>
      </c>
      <c r="Y96" s="9">
        <f t="shared" si="40"/>
        <v>14989.710732900248</v>
      </c>
      <c r="Z96" s="9">
        <f t="shared" si="41"/>
        <v>-1.1762608163647168</v>
      </c>
      <c r="AA96" s="9">
        <f t="shared" si="42"/>
        <v>14982.013904143214</v>
      </c>
      <c r="AB96" s="27">
        <f t="shared" si="43"/>
        <v>658.23525461259806</v>
      </c>
      <c r="AC96" s="27">
        <f t="shared" si="44"/>
        <v>0.17095322496287646</v>
      </c>
      <c r="AE96" s="9">
        <f t="shared" si="45"/>
        <v>15001.592369874474</v>
      </c>
      <c r="AF96" s="9">
        <f t="shared" si="46"/>
        <v>-7.2909477779830318</v>
      </c>
      <c r="AG96" s="9">
        <f t="shared" si="47"/>
        <v>14987.411232914919</v>
      </c>
      <c r="AH96" s="28">
        <f t="shared" si="48"/>
        <v>410.41764380755171</v>
      </c>
      <c r="AI96" s="28">
        <f t="shared" si="49"/>
        <v>0.13498942264242725</v>
      </c>
      <c r="AK96" s="9">
        <f t="shared" si="50"/>
        <v>15005.646245111326</v>
      </c>
      <c r="AL96" s="9">
        <f t="shared" si="51"/>
        <v>-16.150259895625179</v>
      </c>
      <c r="AM96" s="9">
        <f t="shared" si="52"/>
        <v>14987.432451113251</v>
      </c>
      <c r="AN96" s="28">
        <f t="shared" si="53"/>
        <v>409.55838494356419</v>
      </c>
      <c r="AO96">
        <f t="shared" si="54"/>
        <v>0.13484804028039804</v>
      </c>
    </row>
    <row r="97" spans="1:41">
      <c r="A97" s="1">
        <v>45026</v>
      </c>
      <c r="B97" s="2">
        <v>96</v>
      </c>
      <c r="C97" s="3">
        <v>15017.72</v>
      </c>
      <c r="D97" s="13">
        <f t="shared" si="55"/>
        <v>15007.67</v>
      </c>
      <c r="E97" s="13">
        <f t="shared" si="33"/>
        <v>101.00249999998537</v>
      </c>
      <c r="F97" s="13">
        <f t="shared" si="34"/>
        <v>6.6920944058081216E-2</v>
      </c>
      <c r="G97" s="9">
        <f t="shared" si="56"/>
        <v>15007.67</v>
      </c>
      <c r="H97" s="13">
        <f t="shared" si="35"/>
        <v>101.00249999998537</v>
      </c>
      <c r="I97" s="13">
        <f t="shared" si="36"/>
        <v>6.6920944058081216E-2</v>
      </c>
      <c r="K97" s="13">
        <f t="shared" si="59"/>
        <v>15054.702000000001</v>
      </c>
      <c r="L97" s="13">
        <f t="shared" si="60"/>
        <v>15171.0191</v>
      </c>
      <c r="M97" s="9">
        <f t="shared" si="61"/>
        <v>14938.384900000003</v>
      </c>
      <c r="N97" s="9">
        <f t="shared" si="62"/>
        <v>-25.848244444444084</v>
      </c>
      <c r="O97" s="9">
        <f t="shared" si="63"/>
        <v>14912.747955555555</v>
      </c>
      <c r="P97" s="13">
        <f t="shared" si="64"/>
        <v>11019.130114846472</v>
      </c>
      <c r="Q97" s="13">
        <f t="shared" si="65"/>
        <v>0.69898789193329414</v>
      </c>
      <c r="S97" s="2">
        <f t="shared" si="57"/>
        <v>15006.197661595699</v>
      </c>
      <c r="T97" s="2">
        <f t="shared" si="58"/>
        <v>4.9228077852985486</v>
      </c>
      <c r="U97" s="2">
        <f t="shared" si="37"/>
        <v>14994.675323191397</v>
      </c>
      <c r="V97" s="3">
        <f t="shared" si="38"/>
        <v>531.05712921292638</v>
      </c>
      <c r="W97" s="3">
        <f t="shared" si="39"/>
        <v>0.15344990323832222</v>
      </c>
      <c r="Y97" s="9">
        <f t="shared" si="40"/>
        <v>14997.290130458718</v>
      </c>
      <c r="Z97" s="9">
        <f t="shared" si="41"/>
        <v>4.952700046019082</v>
      </c>
      <c r="AA97" s="9">
        <f t="shared" si="42"/>
        <v>14988.534472083884</v>
      </c>
      <c r="AB97" s="27">
        <f t="shared" si="43"/>
        <v>851.7950397423549</v>
      </c>
      <c r="AC97" s="27">
        <f t="shared" si="44"/>
        <v>0.19434060507264392</v>
      </c>
      <c r="AE97" s="9">
        <f t="shared" si="45"/>
        <v>15010.694426628947</v>
      </c>
      <c r="AF97" s="9">
        <f t="shared" si="46"/>
        <v>-2.3730464182462612</v>
      </c>
      <c r="AG97" s="9">
        <f t="shared" si="47"/>
        <v>14994.301422096491</v>
      </c>
      <c r="AH97" s="28">
        <f t="shared" si="48"/>
        <v>548.42979102270954</v>
      </c>
      <c r="AI97" s="28">
        <f t="shared" si="49"/>
        <v>0.15593963600006377</v>
      </c>
      <c r="AK97" s="9">
        <f t="shared" si="50"/>
        <v>15014.897598521571</v>
      </c>
      <c r="AL97" s="9">
        <f t="shared" si="51"/>
        <v>-13.610098565038118</v>
      </c>
      <c r="AM97" s="9">
        <f t="shared" si="52"/>
        <v>14989.495985215701</v>
      </c>
      <c r="AN97" s="28">
        <f t="shared" si="53"/>
        <v>796.5950105443037</v>
      </c>
      <c r="AO97">
        <f t="shared" si="54"/>
        <v>0.18793808104225251</v>
      </c>
    </row>
    <row r="98" spans="1:41">
      <c r="A98" s="1">
        <v>45027</v>
      </c>
      <c r="B98" s="2">
        <v>97</v>
      </c>
      <c r="C98" s="3">
        <v>14979.52</v>
      </c>
      <c r="D98" s="13">
        <f t="shared" si="55"/>
        <v>15027.769999999999</v>
      </c>
      <c r="E98" s="13">
        <f t="shared" si="33"/>
        <v>2328.0624999998245</v>
      </c>
      <c r="F98" s="13">
        <f t="shared" si="34"/>
        <v>0.32210644933881843</v>
      </c>
      <c r="G98" s="9">
        <f t="shared" si="56"/>
        <v>15027.776730058695</v>
      </c>
      <c r="H98" s="13">
        <f t="shared" si="35"/>
        <v>2328.7119959576903</v>
      </c>
      <c r="I98" s="13">
        <f t="shared" si="36"/>
        <v>0.32215137773903507</v>
      </c>
      <c r="K98" s="13">
        <f t="shared" si="59"/>
        <v>15042.742999999999</v>
      </c>
      <c r="L98" s="13">
        <f t="shared" si="60"/>
        <v>15143.693399999998</v>
      </c>
      <c r="M98" s="9">
        <f t="shared" si="61"/>
        <v>14941.792599999999</v>
      </c>
      <c r="N98" s="9">
        <f t="shared" si="62"/>
        <v>-22.433422222222159</v>
      </c>
      <c r="O98" s="9">
        <f t="shared" si="63"/>
        <v>14912.536655555559</v>
      </c>
      <c r="P98" s="13">
        <f t="shared" si="64"/>
        <v>4486.7684329626481</v>
      </c>
      <c r="Q98" s="13">
        <f t="shared" si="65"/>
        <v>0.44716616049406904</v>
      </c>
      <c r="S98" s="2">
        <f t="shared" si="57"/>
        <v>14995.320234690498</v>
      </c>
      <c r="T98" s="2">
        <f t="shared" si="58"/>
        <v>-2.9773095599512214</v>
      </c>
      <c r="U98" s="2">
        <f t="shared" si="37"/>
        <v>15011.120469380998</v>
      </c>
      <c r="V98" s="3">
        <f t="shared" si="38"/>
        <v>998.58966509934851</v>
      </c>
      <c r="W98" s="3">
        <f t="shared" si="39"/>
        <v>0.21095782362183374</v>
      </c>
      <c r="Y98" s="9">
        <f t="shared" si="40"/>
        <v>14995.425981353314</v>
      </c>
      <c r="Z98" s="9">
        <f t="shared" si="41"/>
        <v>0.18090564002287768</v>
      </c>
      <c r="AA98" s="9">
        <f t="shared" si="42"/>
        <v>15002.242830504736</v>
      </c>
      <c r="AB98" s="27">
        <f t="shared" si="43"/>
        <v>516.32702614694324</v>
      </c>
      <c r="AC98" s="27">
        <f t="shared" si="44"/>
        <v>0.15169264772660013</v>
      </c>
      <c r="AE98" s="9">
        <f t="shared" si="45"/>
        <v>14988.160414063208</v>
      </c>
      <c r="AF98" s="9">
        <f t="shared" si="46"/>
        <v>-8.4213362624939396</v>
      </c>
      <c r="AG98" s="9">
        <f t="shared" si="47"/>
        <v>15008.3213802107</v>
      </c>
      <c r="AH98" s="28">
        <f t="shared" si="48"/>
        <v>829.51950204128946</v>
      </c>
      <c r="AI98" s="28">
        <f t="shared" si="49"/>
        <v>0.19227171638810714</v>
      </c>
      <c r="AK98" s="9">
        <f t="shared" si="50"/>
        <v>14981.696749995655</v>
      </c>
      <c r="AL98" s="9">
        <f t="shared" si="51"/>
        <v>-15.569173561125879</v>
      </c>
      <c r="AM98" s="9">
        <f t="shared" si="52"/>
        <v>15001.287499956534</v>
      </c>
      <c r="AN98" s="28">
        <f t="shared" si="53"/>
        <v>473.8240543576797</v>
      </c>
      <c r="AO98">
        <f t="shared" si="54"/>
        <v>0.14531506988563955</v>
      </c>
    </row>
    <row r="99" spans="1:41">
      <c r="A99" s="1">
        <v>45028</v>
      </c>
      <c r="B99" s="2">
        <v>98</v>
      </c>
      <c r="C99" s="3">
        <v>14962.44</v>
      </c>
      <c r="D99" s="13">
        <f t="shared" si="55"/>
        <v>14941.320000000002</v>
      </c>
      <c r="E99" s="13">
        <f t="shared" si="33"/>
        <v>446.05439999995696</v>
      </c>
      <c r="F99" s="13">
        <f t="shared" si="34"/>
        <v>0.14115344823437206</v>
      </c>
      <c r="G99" s="9">
        <f t="shared" si="56"/>
        <v>14941.417167879014</v>
      </c>
      <c r="H99" s="13">
        <f t="shared" si="35"/>
        <v>441.95947038720294</v>
      </c>
      <c r="I99" s="13">
        <f t="shared" si="36"/>
        <v>0.14050403624667504</v>
      </c>
      <c r="K99" s="13">
        <f t="shared" si="59"/>
        <v>15026.963999999998</v>
      </c>
      <c r="L99" s="13">
        <f t="shared" si="60"/>
        <v>15117.905300000002</v>
      </c>
      <c r="M99" s="9">
        <f t="shared" si="61"/>
        <v>14936.022699999994</v>
      </c>
      <c r="N99" s="9">
        <f t="shared" si="62"/>
        <v>-20.209177777778677</v>
      </c>
      <c r="O99" s="9">
        <f t="shared" si="63"/>
        <v>14919.359177777776</v>
      </c>
      <c r="P99" s="13">
        <f t="shared" si="64"/>
        <v>1855.9572433428705</v>
      </c>
      <c r="Q99" s="13">
        <f t="shared" si="65"/>
        <v>0.2879264493105671</v>
      </c>
      <c r="S99" s="2">
        <f t="shared" si="57"/>
        <v>14977.391462565272</v>
      </c>
      <c r="T99" s="2">
        <f t="shared" si="58"/>
        <v>-10.453040842588514</v>
      </c>
      <c r="U99" s="2">
        <f t="shared" si="37"/>
        <v>14992.342925130546</v>
      </c>
      <c r="V99" s="3">
        <f t="shared" si="38"/>
        <v>894.18493136301288</v>
      </c>
      <c r="W99" s="3">
        <f t="shared" si="39"/>
        <v>0.1998532667836633</v>
      </c>
      <c r="Y99" s="9">
        <f t="shared" si="40"/>
        <v>14985.656820895336</v>
      </c>
      <c r="Z99" s="9">
        <f t="shared" si="41"/>
        <v>-6.7841406285775294</v>
      </c>
      <c r="AA99" s="9">
        <f t="shared" si="42"/>
        <v>14995.606886993337</v>
      </c>
      <c r="AB99" s="27">
        <f t="shared" si="43"/>
        <v>1100.0423928287505</v>
      </c>
      <c r="AC99" s="27">
        <f t="shared" si="44"/>
        <v>0.22166763571540771</v>
      </c>
      <c r="AE99" s="9">
        <f t="shared" si="45"/>
        <v>14967.629723340215</v>
      </c>
      <c r="AF99" s="9">
        <f t="shared" si="46"/>
        <v>-12.05414260064375</v>
      </c>
      <c r="AG99" s="9">
        <f t="shared" si="47"/>
        <v>14979.739077800714</v>
      </c>
      <c r="AH99" s="28">
        <f t="shared" si="48"/>
        <v>299.25809275513336</v>
      </c>
      <c r="AI99" s="28">
        <f t="shared" si="49"/>
        <v>0.11561668952866878</v>
      </c>
      <c r="AK99" s="9">
        <f t="shared" si="50"/>
        <v>14962.808757643454</v>
      </c>
      <c r="AL99" s="9">
        <f t="shared" si="51"/>
        <v>-15.901055440233469</v>
      </c>
      <c r="AM99" s="9">
        <f t="shared" si="52"/>
        <v>14966.12757643453</v>
      </c>
      <c r="AN99" s="28">
        <f t="shared" si="53"/>
        <v>13.598219960497643</v>
      </c>
      <c r="AO99">
        <f t="shared" si="54"/>
        <v>2.4645555367503874E-2</v>
      </c>
    </row>
    <row r="100" spans="1:41">
      <c r="A100" s="1">
        <v>45029</v>
      </c>
      <c r="B100" s="2">
        <v>99</v>
      </c>
      <c r="C100" s="3">
        <v>14940.33</v>
      </c>
      <c r="D100" s="13">
        <f t="shared" si="55"/>
        <v>14945.36</v>
      </c>
      <c r="E100" s="13">
        <f t="shared" si="33"/>
        <v>25.300900000006589</v>
      </c>
      <c r="F100" s="13">
        <f t="shared" si="34"/>
        <v>3.3667261700381819E-2</v>
      </c>
      <c r="G100" s="9">
        <f t="shared" si="56"/>
        <v>14945.379475016556</v>
      </c>
      <c r="H100" s="13">
        <f t="shared" si="35"/>
        <v>25.497197942825679</v>
      </c>
      <c r="I100" s="13">
        <f t="shared" si="36"/>
        <v>3.379761368427768E-2</v>
      </c>
      <c r="K100" s="13">
        <f t="shared" si="59"/>
        <v>15009.476999999999</v>
      </c>
      <c r="L100" s="13">
        <f t="shared" si="60"/>
        <v>15093.484000000002</v>
      </c>
      <c r="M100" s="9">
        <f t="shared" si="61"/>
        <v>14925.469999999996</v>
      </c>
      <c r="N100" s="9">
        <f t="shared" si="62"/>
        <v>-18.668222222222941</v>
      </c>
      <c r="O100" s="9">
        <f t="shared" si="63"/>
        <v>14915.813522222215</v>
      </c>
      <c r="P100" s="13">
        <f t="shared" si="64"/>
        <v>601.05768262860272</v>
      </c>
      <c r="Q100" s="13">
        <f t="shared" si="65"/>
        <v>0.16409595890977327</v>
      </c>
      <c r="S100" s="2">
        <f t="shared" si="57"/>
        <v>14953.634210861343</v>
      </c>
      <c r="T100" s="2">
        <f t="shared" si="58"/>
        <v>-17.105146273259155</v>
      </c>
      <c r="U100" s="2">
        <f t="shared" si="37"/>
        <v>14966.938421722683</v>
      </c>
      <c r="V100" s="3">
        <f t="shared" si="38"/>
        <v>708.00810657217448</v>
      </c>
      <c r="W100" s="3">
        <f t="shared" si="39"/>
        <v>0.17809795180349755</v>
      </c>
      <c r="Y100" s="9">
        <f t="shared" si="40"/>
        <v>14967.309876186731</v>
      </c>
      <c r="Z100" s="9">
        <f t="shared" si="41"/>
        <v>-14.878103484596405</v>
      </c>
      <c r="AA100" s="9">
        <f t="shared" si="42"/>
        <v>14978.872680266759</v>
      </c>
      <c r="AB100" s="27">
        <f t="shared" si="43"/>
        <v>1485.5382021456064</v>
      </c>
      <c r="AC100" s="27">
        <f t="shared" si="44"/>
        <v>0.25797743601887579</v>
      </c>
      <c r="AE100" s="9">
        <f t="shared" si="45"/>
        <v>14944.90367422187</v>
      </c>
      <c r="AF100" s="9">
        <f t="shared" si="46"/>
        <v>-15.255714555953894</v>
      </c>
      <c r="AG100" s="9">
        <f t="shared" si="47"/>
        <v>14955.575580739571</v>
      </c>
      <c r="AH100" s="28">
        <f t="shared" si="48"/>
        <v>232.42773208677426</v>
      </c>
      <c r="AI100" s="28">
        <f t="shared" si="49"/>
        <v>0.10204313251160362</v>
      </c>
      <c r="AK100" s="9">
        <f t="shared" si="50"/>
        <v>14940.987770220323</v>
      </c>
      <c r="AL100" s="9">
        <f t="shared" si="51"/>
        <v>-16.493048638523188</v>
      </c>
      <c r="AM100" s="9">
        <f t="shared" si="52"/>
        <v>14946.90770220322</v>
      </c>
      <c r="AN100" s="28">
        <f t="shared" si="53"/>
        <v>43.266166274242806</v>
      </c>
      <c r="AO100">
        <f t="shared" si="54"/>
        <v>4.4026485380308296E-2</v>
      </c>
    </row>
    <row r="101" spans="1:41">
      <c r="A101" s="1">
        <v>45030</v>
      </c>
      <c r="B101" s="2">
        <v>100</v>
      </c>
      <c r="C101" s="3">
        <v>14866.94</v>
      </c>
      <c r="D101" s="13">
        <f t="shared" si="55"/>
        <v>14918.22</v>
      </c>
      <c r="E101" s="13">
        <f t="shared" si="33"/>
        <v>2629.6383999998807</v>
      </c>
      <c r="F101" s="13">
        <f t="shared" si="34"/>
        <v>0.34492639372997291</v>
      </c>
      <c r="G101" s="9">
        <f t="shared" si="56"/>
        <v>14918.252671950562</v>
      </c>
      <c r="H101" s="13">
        <f t="shared" si="35"/>
        <v>2632.9903027059622</v>
      </c>
      <c r="I101" s="13">
        <f t="shared" si="36"/>
        <v>0.34514615617310423</v>
      </c>
      <c r="K101" s="13">
        <f t="shared" si="59"/>
        <v>14998.321</v>
      </c>
      <c r="L101" s="13">
        <f t="shared" si="60"/>
        <v>15071.685699999998</v>
      </c>
      <c r="M101" s="9">
        <f t="shared" si="61"/>
        <v>14924.956300000002</v>
      </c>
      <c r="N101" s="9">
        <f t="shared" si="62"/>
        <v>-16.303266666666282</v>
      </c>
      <c r="O101" s="9">
        <f t="shared" si="63"/>
        <v>14906.801777777773</v>
      </c>
      <c r="P101" s="13">
        <f t="shared" si="64"/>
        <v>1588.9613276045302</v>
      </c>
      <c r="Q101" s="13">
        <f t="shared" si="65"/>
        <v>0.26812362044760157</v>
      </c>
      <c r="S101" s="2">
        <f t="shared" si="57"/>
        <v>14901.734532294042</v>
      </c>
      <c r="T101" s="2">
        <f t="shared" si="58"/>
        <v>-34.502412420279938</v>
      </c>
      <c r="U101" s="2">
        <f t="shared" si="37"/>
        <v>14936.529064588083</v>
      </c>
      <c r="V101" s="3">
        <f t="shared" si="38"/>
        <v>4842.6379102443443</v>
      </c>
      <c r="W101" s="3">
        <f t="shared" si="39"/>
        <v>0.46807927245339453</v>
      </c>
      <c r="Y101" s="9">
        <f t="shared" si="40"/>
        <v>14926.784240891495</v>
      </c>
      <c r="Z101" s="9">
        <f t="shared" si="41"/>
        <v>-32.831375752044465</v>
      </c>
      <c r="AA101" s="9">
        <f t="shared" si="42"/>
        <v>14952.431772702135</v>
      </c>
      <c r="AB101" s="27">
        <f t="shared" si="43"/>
        <v>7308.8431997534753</v>
      </c>
      <c r="AC101" s="27">
        <f t="shared" si="44"/>
        <v>0.57504619445652416</v>
      </c>
      <c r="AE101" s="9">
        <f t="shared" si="45"/>
        <v>14885.752387899774</v>
      </c>
      <c r="AF101" s="9">
        <f t="shared" si="46"/>
        <v>-28.42438608579652</v>
      </c>
      <c r="AG101" s="9">
        <f t="shared" si="47"/>
        <v>14929.647959665917</v>
      </c>
      <c r="AH101" s="28">
        <f t="shared" si="48"/>
        <v>3932.288205462256</v>
      </c>
      <c r="AI101" s="28">
        <f t="shared" si="49"/>
        <v>0.42179466430830326</v>
      </c>
      <c r="AK101" s="9">
        <f t="shared" si="50"/>
        <v>14872.695472158181</v>
      </c>
      <c r="AL101" s="9">
        <f t="shared" si="51"/>
        <v>-21.672973580885113</v>
      </c>
      <c r="AM101" s="9">
        <f t="shared" si="52"/>
        <v>14924.494721581799</v>
      </c>
      <c r="AN101" s="28">
        <f t="shared" si="53"/>
        <v>3312.5459763583685</v>
      </c>
      <c r="AO101">
        <f t="shared" si="54"/>
        <v>0.38713226515879345</v>
      </c>
    </row>
    <row r="102" spans="1:41">
      <c r="A102" s="1">
        <v>45031</v>
      </c>
      <c r="B102" s="2">
        <v>101</v>
      </c>
      <c r="C102" s="3">
        <v>14866.94</v>
      </c>
      <c r="D102" s="13">
        <f t="shared" si="55"/>
        <v>14793.550000000001</v>
      </c>
      <c r="E102" s="13">
        <f t="shared" si="33"/>
        <v>5386.0920999999144</v>
      </c>
      <c r="F102" s="13">
        <f t="shared" si="34"/>
        <v>0.49364563252424115</v>
      </c>
      <c r="G102" s="9">
        <f t="shared" si="56"/>
        <v>14793.910506903128</v>
      </c>
      <c r="H102" s="13">
        <f t="shared" si="35"/>
        <v>5333.3068619860896</v>
      </c>
      <c r="I102" s="13">
        <f t="shared" si="36"/>
        <v>0.49122074278144734</v>
      </c>
      <c r="K102" s="13">
        <f t="shared" si="59"/>
        <v>14978.52</v>
      </c>
      <c r="L102" s="13">
        <f t="shared" si="60"/>
        <v>15051.515299999999</v>
      </c>
      <c r="M102" s="9">
        <f t="shared" si="61"/>
        <v>14905.524700000002</v>
      </c>
      <c r="N102" s="9">
        <f t="shared" si="62"/>
        <v>-16.221177777777484</v>
      </c>
      <c r="O102" s="9">
        <f t="shared" si="63"/>
        <v>14908.653033333336</v>
      </c>
      <c r="P102" s="13">
        <f t="shared" si="64"/>
        <v>1739.9771498679386</v>
      </c>
      <c r="Q102" s="13">
        <f t="shared" si="65"/>
        <v>0.2805757831358387</v>
      </c>
      <c r="S102" s="2">
        <f t="shared" si="57"/>
        <v>14867.086059936883</v>
      </c>
      <c r="T102" s="2">
        <f t="shared" si="58"/>
        <v>-34.575442388719637</v>
      </c>
      <c r="U102" s="2">
        <f t="shared" si="37"/>
        <v>14867.232119873763</v>
      </c>
      <c r="V102" s="3">
        <f t="shared" si="38"/>
        <v>8.5334020646845712E-2</v>
      </c>
      <c r="W102" s="3">
        <f t="shared" si="39"/>
        <v>1.9648957604066707E-3</v>
      </c>
      <c r="Y102" s="9">
        <f t="shared" si="40"/>
        <v>14885.849005597614</v>
      </c>
      <c r="Z102" s="9">
        <f t="shared" si="41"/>
        <v>-38.504077431329613</v>
      </c>
      <c r="AA102" s="9">
        <f t="shared" si="42"/>
        <v>14893.95286513945</v>
      </c>
      <c r="AB102" s="27">
        <f t="shared" si="43"/>
        <v>729.69488304210154</v>
      </c>
      <c r="AC102" s="27">
        <f t="shared" si="44"/>
        <v>0.18169754596070062</v>
      </c>
      <c r="AE102" s="9">
        <f t="shared" si="45"/>
        <v>14864.056400544192</v>
      </c>
      <c r="AF102" s="9">
        <f t="shared" si="46"/>
        <v>-26.405866466732306</v>
      </c>
      <c r="AG102" s="9">
        <f t="shared" si="47"/>
        <v>14857.328001813978</v>
      </c>
      <c r="AH102" s="28">
        <f t="shared" si="48"/>
        <v>92.390509128107553</v>
      </c>
      <c r="AI102" s="28">
        <f t="shared" si="49"/>
        <v>6.4653507621762793E-2</v>
      </c>
      <c r="AK102" s="9">
        <f t="shared" si="50"/>
        <v>14865.34824985773</v>
      </c>
      <c r="AL102" s="9">
        <f t="shared" si="51"/>
        <v>-20.24039845284161</v>
      </c>
      <c r="AM102" s="9">
        <f t="shared" si="52"/>
        <v>14851.022498577295</v>
      </c>
      <c r="AN102" s="28">
        <f t="shared" si="53"/>
        <v>253.36685154183971</v>
      </c>
      <c r="AO102">
        <f t="shared" si="54"/>
        <v>0.10706642673412117</v>
      </c>
    </row>
    <row r="103" spans="1:41">
      <c r="A103" s="1">
        <v>45032</v>
      </c>
      <c r="B103" s="2">
        <v>102</v>
      </c>
      <c r="C103" s="3">
        <v>14866.94</v>
      </c>
      <c r="D103" s="13">
        <f t="shared" si="55"/>
        <v>14866.94</v>
      </c>
      <c r="E103" s="13">
        <f t="shared" si="33"/>
        <v>0</v>
      </c>
      <c r="F103" s="13">
        <f t="shared" si="34"/>
        <v>0</v>
      </c>
      <c r="G103" s="9">
        <f t="shared" si="56"/>
        <v>14866.94</v>
      </c>
      <c r="H103" s="13">
        <f t="shared" si="35"/>
        <v>0</v>
      </c>
      <c r="I103" s="13">
        <f t="shared" si="36"/>
        <v>0</v>
      </c>
      <c r="K103" s="13">
        <f t="shared" si="59"/>
        <v>14966.457</v>
      </c>
      <c r="L103" s="13">
        <f t="shared" si="60"/>
        <v>15034.520399999999</v>
      </c>
      <c r="M103" s="9">
        <f t="shared" si="61"/>
        <v>14898.393600000001</v>
      </c>
      <c r="N103" s="9">
        <f t="shared" si="62"/>
        <v>-15.125199999999797</v>
      </c>
      <c r="O103" s="9">
        <f t="shared" si="63"/>
        <v>14889.303522222224</v>
      </c>
      <c r="P103" s="13">
        <f t="shared" si="64"/>
        <v>500.12712618389611</v>
      </c>
      <c r="Q103" s="13">
        <f t="shared" si="65"/>
        <v>0.15042451386918737</v>
      </c>
      <c r="S103" s="2">
        <f t="shared" si="57"/>
        <v>14849.725308774083</v>
      </c>
      <c r="T103" s="2">
        <f t="shared" si="58"/>
        <v>-25.968096775759676</v>
      </c>
      <c r="U103" s="2">
        <f t="shared" si="37"/>
        <v>14832.510617548163</v>
      </c>
      <c r="V103" s="3">
        <f t="shared" si="38"/>
        <v>1185.3823760148773</v>
      </c>
      <c r="W103" s="3">
        <f t="shared" si="39"/>
        <v>0.23158351652617973</v>
      </c>
      <c r="Y103" s="9">
        <f t="shared" si="40"/>
        <v>14853.223449716399</v>
      </c>
      <c r="Z103" s="9">
        <f t="shared" si="41"/>
        <v>-34.389112346249668</v>
      </c>
      <c r="AA103" s="9">
        <f t="shared" si="42"/>
        <v>14847.344928166285</v>
      </c>
      <c r="AB103" s="27">
        <f t="shared" si="43"/>
        <v>383.96684016846416</v>
      </c>
      <c r="AC103" s="27">
        <f t="shared" si="44"/>
        <v>0.13180299263813089</v>
      </c>
      <c r="AE103" s="9">
        <f t="shared" si="45"/>
        <v>14858.153160223239</v>
      </c>
      <c r="AF103" s="9">
        <f t="shared" si="46"/>
        <v>-20.255078622998525</v>
      </c>
      <c r="AG103" s="9">
        <f t="shared" si="47"/>
        <v>14837.65053407746</v>
      </c>
      <c r="AH103" s="28">
        <f t="shared" si="48"/>
        <v>857.87281402765132</v>
      </c>
      <c r="AI103" s="28">
        <f t="shared" si="49"/>
        <v>0.19701072260021449</v>
      </c>
      <c r="AK103" s="9">
        <f t="shared" si="50"/>
        <v>14864.756785140489</v>
      </c>
      <c r="AL103" s="9">
        <f t="shared" si="51"/>
        <v>-18.275505079281576</v>
      </c>
      <c r="AM103" s="9">
        <f t="shared" si="52"/>
        <v>14845.10785140489</v>
      </c>
      <c r="AN103" s="28">
        <f t="shared" si="53"/>
        <v>476.6427122790069</v>
      </c>
      <c r="AO103">
        <f t="shared" si="54"/>
        <v>0.14685031751733035</v>
      </c>
    </row>
    <row r="104" spans="1:41">
      <c r="A104" s="1">
        <v>45033</v>
      </c>
      <c r="B104" s="2">
        <v>103</v>
      </c>
      <c r="C104" s="3">
        <v>14739.33</v>
      </c>
      <c r="D104" s="13">
        <f t="shared" si="55"/>
        <v>14866.94</v>
      </c>
      <c r="E104" s="13">
        <f t="shared" si="33"/>
        <v>16284.312100000148</v>
      </c>
      <c r="F104" s="13">
        <f t="shared" si="34"/>
        <v>0.86577883797974931</v>
      </c>
      <c r="G104" s="9">
        <f t="shared" si="56"/>
        <v>14866.94</v>
      </c>
      <c r="H104" s="13">
        <f t="shared" si="35"/>
        <v>16284.312100000148</v>
      </c>
      <c r="I104" s="13">
        <f t="shared" si="36"/>
        <v>0.86577883797974931</v>
      </c>
      <c r="K104" s="13">
        <f t="shared" si="59"/>
        <v>14952.384</v>
      </c>
      <c r="L104" s="13">
        <f t="shared" si="60"/>
        <v>15018.690899999998</v>
      </c>
      <c r="M104" s="9">
        <f t="shared" si="61"/>
        <v>14886.077100000002</v>
      </c>
      <c r="N104" s="9">
        <f t="shared" si="62"/>
        <v>-14.73486666666617</v>
      </c>
      <c r="O104" s="9">
        <f t="shared" si="63"/>
        <v>14883.268400000001</v>
      </c>
      <c r="P104" s="13">
        <f t="shared" si="64"/>
        <v>20718.262994560264</v>
      </c>
      <c r="Q104" s="13">
        <f t="shared" si="65"/>
        <v>0.97655999288977802</v>
      </c>
      <c r="S104" s="2">
        <f t="shared" si="57"/>
        <v>14781.543605999163</v>
      </c>
      <c r="T104" s="2">
        <f t="shared" si="58"/>
        <v>-47.074899775339972</v>
      </c>
      <c r="U104" s="2">
        <f t="shared" si="37"/>
        <v>14823.757211998323</v>
      </c>
      <c r="V104" s="3">
        <f t="shared" si="38"/>
        <v>7127.9541258098425</v>
      </c>
      <c r="W104" s="3">
        <f t="shared" si="39"/>
        <v>0.57280223726806712</v>
      </c>
      <c r="Y104" s="9">
        <f t="shared" si="40"/>
        <v>14794.983036159105</v>
      </c>
      <c r="Z104" s="9">
        <f t="shared" si="41"/>
        <v>-51.085023193980859</v>
      </c>
      <c r="AA104" s="9">
        <f t="shared" si="42"/>
        <v>14818.83433737015</v>
      </c>
      <c r="AB104" s="27">
        <f t="shared" si="43"/>
        <v>6320.9396606666451</v>
      </c>
      <c r="AC104" s="27">
        <f t="shared" si="44"/>
        <v>0.53940265514205943</v>
      </c>
      <c r="AE104" s="9">
        <f t="shared" si="45"/>
        <v>14768.900424480071</v>
      </c>
      <c r="AF104" s="9">
        <f t="shared" si="46"/>
        <v>-40.954375759049412</v>
      </c>
      <c r="AG104" s="9">
        <f t="shared" si="47"/>
        <v>14837.89808160024</v>
      </c>
      <c r="AH104" s="28">
        <f t="shared" si="48"/>
        <v>9715.6667103516647</v>
      </c>
      <c r="AI104" s="28">
        <f t="shared" si="49"/>
        <v>0.6687419414603003</v>
      </c>
      <c r="AK104" s="9">
        <f t="shared" si="50"/>
        <v>14750.045128006121</v>
      </c>
      <c r="AL104" s="9">
        <f t="shared" si="51"/>
        <v>-27.919120284790274</v>
      </c>
      <c r="AM104" s="9">
        <f t="shared" si="52"/>
        <v>14846.481280061207</v>
      </c>
      <c r="AN104" s="28">
        <f t="shared" si="53"/>
        <v>11481.396818755264</v>
      </c>
      <c r="AO104">
        <f t="shared" si="54"/>
        <v>0.72697524284487292</v>
      </c>
    </row>
    <row r="105" spans="1:41">
      <c r="A105" s="1">
        <v>45034</v>
      </c>
      <c r="B105" s="2">
        <v>104</v>
      </c>
      <c r="C105" s="3">
        <v>14846.86</v>
      </c>
      <c r="D105" s="13">
        <f t="shared" si="55"/>
        <v>14611.72</v>
      </c>
      <c r="E105" s="13">
        <f t="shared" si="33"/>
        <v>55290.819600000585</v>
      </c>
      <c r="F105" s="13">
        <f t="shared" si="34"/>
        <v>1.5837692279714446</v>
      </c>
      <c r="G105" s="9">
        <f t="shared" si="56"/>
        <v>14612.815337177655</v>
      </c>
      <c r="H105" s="13">
        <f t="shared" si="35"/>
        <v>54776.90419562532</v>
      </c>
      <c r="I105" s="13">
        <f t="shared" si="36"/>
        <v>1.5763916600705155</v>
      </c>
      <c r="K105" s="13">
        <f t="shared" si="59"/>
        <v>14925.55</v>
      </c>
      <c r="L105" s="13">
        <f t="shared" si="60"/>
        <v>15002.6</v>
      </c>
      <c r="M105" s="9">
        <f t="shared" si="61"/>
        <v>14848.499999999998</v>
      </c>
      <c r="N105" s="9">
        <f t="shared" si="62"/>
        <v>-17.122222222222465</v>
      </c>
      <c r="O105" s="9">
        <f t="shared" si="63"/>
        <v>14871.342233333336</v>
      </c>
      <c r="P105" s="13">
        <f t="shared" si="64"/>
        <v>599.37974898790333</v>
      </c>
      <c r="Q105" s="13">
        <f t="shared" si="65"/>
        <v>0.16489839153420924</v>
      </c>
      <c r="S105" s="2">
        <f t="shared" si="57"/>
        <v>14790.664353111912</v>
      </c>
      <c r="T105" s="2">
        <f t="shared" si="58"/>
        <v>-18.977076331295443</v>
      </c>
      <c r="U105" s="2">
        <f t="shared" si="37"/>
        <v>14734.468706223823</v>
      </c>
      <c r="V105" s="3">
        <f t="shared" si="38"/>
        <v>12631.802916683129</v>
      </c>
      <c r="W105" s="3">
        <f t="shared" si="39"/>
        <v>0.75700379592841793</v>
      </c>
      <c r="Y105" s="9">
        <f t="shared" si="40"/>
        <v>14774.786609075585</v>
      </c>
      <c r="Z105" s="9">
        <f t="shared" si="41"/>
        <v>-29.46300591665802</v>
      </c>
      <c r="AA105" s="9">
        <f t="shared" si="42"/>
        <v>14743.898012965125</v>
      </c>
      <c r="AB105" s="27">
        <f t="shared" si="43"/>
        <v>10601.170774169988</v>
      </c>
      <c r="AC105" s="27">
        <f t="shared" si="44"/>
        <v>0.69349335169103821</v>
      </c>
      <c r="AE105" s="9">
        <f t="shared" si="45"/>
        <v>14811.185814616307</v>
      </c>
      <c r="AF105" s="9">
        <f t="shared" si="46"/>
        <v>-15.982445990463804</v>
      </c>
      <c r="AG105" s="9">
        <f t="shared" si="47"/>
        <v>14727.946048721022</v>
      </c>
      <c r="AH105" s="28">
        <f t="shared" si="48"/>
        <v>14140.527808779358</v>
      </c>
      <c r="AI105" s="28">
        <f t="shared" si="49"/>
        <v>0.80093670499337133</v>
      </c>
      <c r="AK105" s="9">
        <f t="shared" si="50"/>
        <v>14834.386600772134</v>
      </c>
      <c r="AL105" s="9">
        <f t="shared" si="51"/>
        <v>-16.693060979709962</v>
      </c>
      <c r="AM105" s="9">
        <f t="shared" si="52"/>
        <v>14722.12600772133</v>
      </c>
      <c r="AN105" s="28">
        <f t="shared" si="53"/>
        <v>15558.568829775428</v>
      </c>
      <c r="AO105">
        <f t="shared" si="54"/>
        <v>0.84013718913406932</v>
      </c>
    </row>
    <row r="106" spans="1:41">
      <c r="A106" s="1">
        <v>45035</v>
      </c>
      <c r="B106" s="2">
        <v>105</v>
      </c>
      <c r="C106" s="3">
        <v>14846.86</v>
      </c>
      <c r="D106" s="13">
        <f t="shared" si="55"/>
        <v>14954.390000000001</v>
      </c>
      <c r="E106" s="13">
        <f t="shared" si="33"/>
        <v>11562.700900000142</v>
      </c>
      <c r="F106" s="13">
        <f t="shared" si="34"/>
        <v>0.72426088748732498</v>
      </c>
      <c r="G106" s="9">
        <f t="shared" si="56"/>
        <v>14955.174479409852</v>
      </c>
      <c r="H106" s="13">
        <f t="shared" si="35"/>
        <v>11732.026449827172</v>
      </c>
      <c r="I106" s="13">
        <f t="shared" si="36"/>
        <v>0.72954469436535152</v>
      </c>
      <c r="K106" s="13">
        <f t="shared" si="59"/>
        <v>14909.469000000001</v>
      </c>
      <c r="L106" s="13">
        <f t="shared" si="60"/>
        <v>14986.458699999999</v>
      </c>
      <c r="M106" s="9">
        <f t="shared" si="61"/>
        <v>14832.479300000003</v>
      </c>
      <c r="N106" s="9">
        <f t="shared" si="62"/>
        <v>-17.108822222221836</v>
      </c>
      <c r="O106" s="9">
        <f t="shared" si="63"/>
        <v>14831.377777777776</v>
      </c>
      <c r="P106" s="13">
        <f t="shared" si="64"/>
        <v>239.69920493834721</v>
      </c>
      <c r="Q106" s="13">
        <f t="shared" si="65"/>
        <v>0.10427943836087</v>
      </c>
      <c r="S106" s="2">
        <f t="shared" si="57"/>
        <v>14809.273638390308</v>
      </c>
      <c r="T106" s="2">
        <f t="shared" si="58"/>
        <v>-0.18389552644933005</v>
      </c>
      <c r="U106" s="2">
        <f t="shared" si="37"/>
        <v>14771.687276780616</v>
      </c>
      <c r="V106" s="3">
        <f t="shared" si="38"/>
        <v>5650.9383162181675</v>
      </c>
      <c r="W106" s="3">
        <f t="shared" si="39"/>
        <v>0.50632068477364478</v>
      </c>
      <c r="Y106" s="9">
        <f t="shared" si="40"/>
        <v>14775.784522211248</v>
      </c>
      <c r="Z106" s="9">
        <f t="shared" si="41"/>
        <v>-8.1403625800332264</v>
      </c>
      <c r="AA106" s="9">
        <f t="shared" si="42"/>
        <v>14745.323603158928</v>
      </c>
      <c r="AB106" s="27">
        <f t="shared" si="43"/>
        <v>10309.639883467844</v>
      </c>
      <c r="AC106" s="27">
        <f t="shared" si="44"/>
        <v>0.6838913874117013</v>
      </c>
      <c r="AE106" s="9">
        <f t="shared" si="45"/>
        <v>14831.363010587753</v>
      </c>
      <c r="AF106" s="9">
        <f t="shared" si="46"/>
        <v>-5.1345534018908463</v>
      </c>
      <c r="AG106" s="9">
        <f t="shared" si="47"/>
        <v>14795.203368625844</v>
      </c>
      <c r="AH106" s="28">
        <f t="shared" si="48"/>
        <v>2668.4075649255269</v>
      </c>
      <c r="AI106" s="28">
        <f t="shared" si="49"/>
        <v>0.34792967249746315</v>
      </c>
      <c r="AK106" s="9">
        <f t="shared" si="50"/>
        <v>14843.943353979244</v>
      </c>
      <c r="AL106" s="9">
        <f t="shared" si="51"/>
        <v>-14.068079561027877</v>
      </c>
      <c r="AM106" s="9">
        <f t="shared" si="52"/>
        <v>14817.693539792424</v>
      </c>
      <c r="AN106" s="28">
        <f t="shared" si="53"/>
        <v>850.68240104012386</v>
      </c>
      <c r="AO106">
        <f t="shared" si="54"/>
        <v>0.19644867808800087</v>
      </c>
    </row>
    <row r="107" spans="1:41">
      <c r="A107" s="1">
        <v>45036</v>
      </c>
      <c r="B107" s="2">
        <v>106</v>
      </c>
      <c r="C107" s="3">
        <v>14846.86</v>
      </c>
      <c r="D107" s="13">
        <f t="shared" si="55"/>
        <v>14846.86</v>
      </c>
      <c r="E107" s="13">
        <f t="shared" si="33"/>
        <v>0</v>
      </c>
      <c r="F107" s="13">
        <f t="shared" si="34"/>
        <v>0</v>
      </c>
      <c r="G107" s="9">
        <f t="shared" si="56"/>
        <v>14846.86</v>
      </c>
      <c r="H107" s="13">
        <f t="shared" si="35"/>
        <v>0</v>
      </c>
      <c r="I107" s="13">
        <f t="shared" si="36"/>
        <v>0</v>
      </c>
      <c r="K107" s="13">
        <f t="shared" si="59"/>
        <v>14893.388000000001</v>
      </c>
      <c r="L107" s="13">
        <f t="shared" si="60"/>
        <v>14970.327300000001</v>
      </c>
      <c r="M107" s="9">
        <f t="shared" si="61"/>
        <v>14816.448700000001</v>
      </c>
      <c r="N107" s="9">
        <f t="shared" si="62"/>
        <v>-17.097622222222221</v>
      </c>
      <c r="O107" s="9">
        <f t="shared" si="63"/>
        <v>14815.37047777778</v>
      </c>
      <c r="P107" s="13">
        <f t="shared" si="64"/>
        <v>991.59000978370796</v>
      </c>
      <c r="Q107" s="13">
        <f t="shared" si="65"/>
        <v>0.21209550182476516</v>
      </c>
      <c r="S107" s="2">
        <f t="shared" si="57"/>
        <v>14827.974871431928</v>
      </c>
      <c r="T107" s="2">
        <f t="shared" si="58"/>
        <v>9.2586687575853706</v>
      </c>
      <c r="U107" s="2">
        <f t="shared" si="37"/>
        <v>14809.089742863858</v>
      </c>
      <c r="V107" s="3">
        <f t="shared" si="38"/>
        <v>1426.5923241303151</v>
      </c>
      <c r="W107" s="3">
        <f t="shared" si="39"/>
        <v>0.25439895800285306</v>
      </c>
      <c r="Y107" s="9">
        <f t="shared" si="40"/>
        <v>14791.408911741848</v>
      </c>
      <c r="Z107" s="9">
        <f t="shared" si="41"/>
        <v>8.4949638974098409</v>
      </c>
      <c r="AA107" s="9">
        <f t="shared" si="42"/>
        <v>14767.644159631214</v>
      </c>
      <c r="AB107" s="27">
        <f t="shared" si="43"/>
        <v>6275.1493653330335</v>
      </c>
      <c r="AC107" s="27">
        <f t="shared" si="44"/>
        <v>0.53355282105971424</v>
      </c>
      <c r="AE107" s="9">
        <f t="shared" si="45"/>
        <v>14840.670537155758</v>
      </c>
      <c r="AF107" s="9">
        <f t="shared" si="46"/>
        <v>-0.8019294109219679</v>
      </c>
      <c r="AG107" s="9">
        <f t="shared" si="47"/>
        <v>14826.228457185862</v>
      </c>
      <c r="AH107" s="28">
        <f t="shared" si="48"/>
        <v>425.66055889164284</v>
      </c>
      <c r="AI107" s="28">
        <f t="shared" si="49"/>
        <v>0.13896233152423348</v>
      </c>
      <c r="AK107" s="9">
        <f t="shared" si="50"/>
        <v>14845.161527441822</v>
      </c>
      <c r="AL107" s="9">
        <f t="shared" si="51"/>
        <v>-12.539454258667352</v>
      </c>
      <c r="AM107" s="9">
        <f t="shared" si="52"/>
        <v>14829.875274418217</v>
      </c>
      <c r="AN107" s="28">
        <f t="shared" si="53"/>
        <v>288.480903088508</v>
      </c>
      <c r="AO107">
        <f t="shared" si="54"/>
        <v>0.11439944595546805</v>
      </c>
    </row>
    <row r="108" spans="1:41">
      <c r="A108" s="1">
        <v>45037</v>
      </c>
      <c r="B108" s="2">
        <v>107</v>
      </c>
      <c r="C108" s="3">
        <v>14846.86</v>
      </c>
      <c r="D108" s="13">
        <f t="shared" si="55"/>
        <v>14846.86</v>
      </c>
      <c r="E108" s="13">
        <f t="shared" si="33"/>
        <v>0</v>
      </c>
      <c r="F108" s="13">
        <f t="shared" si="34"/>
        <v>0</v>
      </c>
      <c r="G108" s="9">
        <f t="shared" si="56"/>
        <v>14846.86</v>
      </c>
      <c r="H108" s="13">
        <f t="shared" si="35"/>
        <v>0</v>
      </c>
      <c r="I108" s="13">
        <f t="shared" si="36"/>
        <v>0</v>
      </c>
      <c r="K108" s="13">
        <f t="shared" si="59"/>
        <v>14876.302000000001</v>
      </c>
      <c r="L108" s="13">
        <f t="shared" si="60"/>
        <v>14953.683199999999</v>
      </c>
      <c r="M108" s="9">
        <f t="shared" si="61"/>
        <v>14798.920800000004</v>
      </c>
      <c r="N108" s="9">
        <f t="shared" si="62"/>
        <v>-17.195822222221775</v>
      </c>
      <c r="O108" s="9">
        <f t="shared" si="63"/>
        <v>14799.351077777779</v>
      </c>
      <c r="P108" s="13">
        <f t="shared" si="64"/>
        <v>2257.0976907170798</v>
      </c>
      <c r="Q108" s="13">
        <f t="shared" si="65"/>
        <v>0.31999306400290278</v>
      </c>
      <c r="S108" s="2">
        <f t="shared" si="57"/>
        <v>14842.046770094757</v>
      </c>
      <c r="T108" s="2">
        <f t="shared" si="58"/>
        <v>11.66528371020717</v>
      </c>
      <c r="U108" s="2">
        <f t="shared" si="37"/>
        <v>14837.233540189514</v>
      </c>
      <c r="V108" s="3">
        <f t="shared" si="38"/>
        <v>92.668728482907298</v>
      </c>
      <c r="W108" s="3">
        <f t="shared" si="39"/>
        <v>6.4838355116747015E-2</v>
      </c>
      <c r="Y108" s="9">
        <f t="shared" si="40"/>
        <v>14813.990712947481</v>
      </c>
      <c r="Z108" s="9">
        <f t="shared" si="41"/>
        <v>18.355750013166318</v>
      </c>
      <c r="AA108" s="9">
        <f t="shared" si="42"/>
        <v>14799.903875639258</v>
      </c>
      <c r="AB108" s="27">
        <f t="shared" si="43"/>
        <v>2204.8776149814917</v>
      </c>
      <c r="AC108" s="27">
        <f t="shared" si="44"/>
        <v>0.31626973219079491</v>
      </c>
      <c r="AE108" s="9">
        <f t="shared" si="45"/>
        <v>14844.76258232345</v>
      </c>
      <c r="AF108" s="9">
        <f t="shared" si="46"/>
        <v>0.66626296266223717</v>
      </c>
      <c r="AG108" s="9">
        <f t="shared" si="47"/>
        <v>14839.868607744836</v>
      </c>
      <c r="AH108" s="28">
        <f t="shared" si="48"/>
        <v>48.87956566556857</v>
      </c>
      <c r="AI108" s="28">
        <f t="shared" si="49"/>
        <v>4.7090039612174568E-2</v>
      </c>
      <c r="AK108" s="9">
        <f t="shared" si="50"/>
        <v>14845.436207318317</v>
      </c>
      <c r="AL108" s="9">
        <f t="shared" si="51"/>
        <v>-11.258040845151147</v>
      </c>
      <c r="AM108" s="9">
        <f t="shared" si="52"/>
        <v>14832.622073183154</v>
      </c>
      <c r="AN108" s="28">
        <f t="shared" si="53"/>
        <v>202.71856004186486</v>
      </c>
      <c r="AO108">
        <f t="shared" si="54"/>
        <v>9.5898572606235147E-2</v>
      </c>
    </row>
    <row r="109" spans="1:41">
      <c r="A109" s="1">
        <v>45038</v>
      </c>
      <c r="B109" s="2">
        <v>108</v>
      </c>
      <c r="C109" s="3">
        <v>14846.86</v>
      </c>
      <c r="D109" s="13">
        <f t="shared" si="55"/>
        <v>14846.86</v>
      </c>
      <c r="E109" s="13">
        <f t="shared" si="33"/>
        <v>0</v>
      </c>
      <c r="F109" s="13">
        <f t="shared" si="34"/>
        <v>0</v>
      </c>
      <c r="G109" s="9">
        <f t="shared" si="56"/>
        <v>14846.86</v>
      </c>
      <c r="H109" s="13">
        <f t="shared" si="35"/>
        <v>0</v>
      </c>
      <c r="I109" s="13">
        <f t="shared" si="36"/>
        <v>0</v>
      </c>
      <c r="K109" s="13">
        <f t="shared" si="59"/>
        <v>14863.035999999998</v>
      </c>
      <c r="L109" s="13">
        <f t="shared" si="60"/>
        <v>14937.290400000002</v>
      </c>
      <c r="M109" s="9">
        <f t="shared" si="61"/>
        <v>14788.781599999995</v>
      </c>
      <c r="N109" s="9">
        <f t="shared" si="62"/>
        <v>-16.500977777778541</v>
      </c>
      <c r="O109" s="9">
        <f t="shared" si="63"/>
        <v>14781.724977777782</v>
      </c>
      <c r="P109" s="13">
        <f t="shared" si="64"/>
        <v>4242.5711198889694</v>
      </c>
      <c r="Q109" s="13">
        <f t="shared" si="65"/>
        <v>0.43871244305003915</v>
      </c>
      <c r="S109" s="2">
        <f t="shared" si="57"/>
        <v>14850.286026902482</v>
      </c>
      <c r="T109" s="2">
        <f t="shared" si="58"/>
        <v>9.9522702589659922</v>
      </c>
      <c r="U109" s="2">
        <f t="shared" si="37"/>
        <v>14853.712053804964</v>
      </c>
      <c r="V109" s="3">
        <f t="shared" si="38"/>
        <v>46.950641346112882</v>
      </c>
      <c r="W109" s="3">
        <f t="shared" si="39"/>
        <v>4.6151535105492747E-2</v>
      </c>
      <c r="Y109" s="9">
        <f t="shared" si="40"/>
        <v>14836.700524072454</v>
      </c>
      <c r="Z109" s="9">
        <f t="shared" si="41"/>
        <v>21.403592791430626</v>
      </c>
      <c r="AA109" s="9">
        <f t="shared" si="42"/>
        <v>14832.346462960648</v>
      </c>
      <c r="AB109" s="27">
        <f t="shared" si="43"/>
        <v>210.64275739266392</v>
      </c>
      <c r="AC109" s="27">
        <f t="shared" si="44"/>
        <v>9.7754926222465482E-2</v>
      </c>
      <c r="AE109" s="9">
        <f t="shared" si="45"/>
        <v>14846.430653585834</v>
      </c>
      <c r="AF109" s="9">
        <f t="shared" si="46"/>
        <v>0.96680545257871175</v>
      </c>
      <c r="AG109" s="9">
        <f t="shared" si="47"/>
        <v>14845.428845286113</v>
      </c>
      <c r="AH109" s="28">
        <f t="shared" si="48"/>
        <v>2.0482038150830872</v>
      </c>
      <c r="AI109" s="28">
        <f t="shared" si="49"/>
        <v>9.6394437200036636E-3</v>
      </c>
      <c r="AK109" s="9">
        <f t="shared" si="50"/>
        <v>14845.591816647317</v>
      </c>
      <c r="AL109" s="9">
        <f t="shared" si="51"/>
        <v>-10.116675827736026</v>
      </c>
      <c r="AM109" s="9">
        <f t="shared" si="52"/>
        <v>14834.178166473166</v>
      </c>
      <c r="AN109" s="28">
        <f t="shared" si="53"/>
        <v>160.82890160234237</v>
      </c>
      <c r="AO109">
        <f t="shared" si="54"/>
        <v>8.5417613736739298E-2</v>
      </c>
    </row>
    <row r="110" spans="1:41">
      <c r="A110" s="1">
        <v>45039</v>
      </c>
      <c r="B110" s="2">
        <v>109</v>
      </c>
      <c r="C110" s="3">
        <v>14846.86</v>
      </c>
      <c r="D110" s="13">
        <f t="shared" si="55"/>
        <v>14846.86</v>
      </c>
      <c r="E110" s="13">
        <f t="shared" si="33"/>
        <v>0</v>
      </c>
      <c r="F110" s="13">
        <f t="shared" si="34"/>
        <v>0</v>
      </c>
      <c r="G110" s="9">
        <f t="shared" si="56"/>
        <v>14846.86</v>
      </c>
      <c r="H110" s="13">
        <f t="shared" si="35"/>
        <v>0</v>
      </c>
      <c r="I110" s="13">
        <f t="shared" si="36"/>
        <v>0</v>
      </c>
      <c r="K110" s="13">
        <f t="shared" si="59"/>
        <v>14851.477999999997</v>
      </c>
      <c r="L110" s="13">
        <f t="shared" si="60"/>
        <v>14921.4905</v>
      </c>
      <c r="M110" s="9">
        <f t="shared" si="61"/>
        <v>14781.465499999995</v>
      </c>
      <c r="N110" s="9">
        <f t="shared" si="62"/>
        <v>-15.558333333333898</v>
      </c>
      <c r="O110" s="9">
        <f t="shared" si="63"/>
        <v>14772.280622222217</v>
      </c>
      <c r="P110" s="13">
        <f t="shared" si="64"/>
        <v>5562.0835897213501</v>
      </c>
      <c r="Q110" s="13">
        <f t="shared" si="65"/>
        <v>0.50232424753640514</v>
      </c>
      <c r="S110" s="2">
        <f t="shared" si="57"/>
        <v>14853.549148580725</v>
      </c>
      <c r="T110" s="2">
        <f t="shared" si="58"/>
        <v>6.6076959686044443</v>
      </c>
      <c r="U110" s="2">
        <f t="shared" si="37"/>
        <v>14860.238297161448</v>
      </c>
      <c r="V110" s="3">
        <f t="shared" si="38"/>
        <v>178.97883493998984</v>
      </c>
      <c r="W110" s="3">
        <f t="shared" si="39"/>
        <v>9.0108596440239441E-2</v>
      </c>
      <c r="Y110" s="9">
        <f t="shared" si="40"/>
        <v>14854.730881804717</v>
      </c>
      <c r="Z110" s="9">
        <f t="shared" si="41"/>
        <v>19.042328250013234</v>
      </c>
      <c r="AA110" s="9">
        <f t="shared" si="42"/>
        <v>14858.104116863884</v>
      </c>
      <c r="AB110" s="27">
        <f t="shared" si="43"/>
        <v>126.43016404866688</v>
      </c>
      <c r="AC110" s="27">
        <f t="shared" si="44"/>
        <v>7.5733972462078802E-2</v>
      </c>
      <c r="AE110" s="9">
        <f t="shared" si="45"/>
        <v>14847.021237711524</v>
      </c>
      <c r="AF110" s="9">
        <f t="shared" si="46"/>
        <v>0.85393905451207708</v>
      </c>
      <c r="AG110" s="9">
        <f t="shared" si="47"/>
        <v>14847.397459038413</v>
      </c>
      <c r="AH110" s="28">
        <f t="shared" si="48"/>
        <v>0.28886221797143424</v>
      </c>
      <c r="AI110" s="28">
        <f t="shared" si="49"/>
        <v>3.62001822885536E-3</v>
      </c>
      <c r="AK110" s="9">
        <f t="shared" si="50"/>
        <v>14845.721514081959</v>
      </c>
      <c r="AL110" s="9">
        <f t="shared" si="51"/>
        <v>-9.0920385014981875</v>
      </c>
      <c r="AM110" s="9">
        <f t="shared" si="52"/>
        <v>14835.475140819581</v>
      </c>
      <c r="AN110" s="28">
        <f t="shared" si="53"/>
        <v>129.61501855799082</v>
      </c>
      <c r="AO110">
        <f t="shared" si="54"/>
        <v>7.6681932613494569E-2</v>
      </c>
    </row>
    <row r="111" spans="1:41">
      <c r="A111" s="1">
        <v>45040</v>
      </c>
      <c r="B111" s="2">
        <v>110</v>
      </c>
      <c r="C111" s="3">
        <v>14846.86</v>
      </c>
      <c r="D111" s="13">
        <f t="shared" si="55"/>
        <v>14846.86</v>
      </c>
      <c r="E111" s="13">
        <f t="shared" si="33"/>
        <v>0</v>
      </c>
      <c r="F111" s="13">
        <f t="shared" si="34"/>
        <v>0</v>
      </c>
      <c r="G111" s="9">
        <f t="shared" si="56"/>
        <v>14846.86</v>
      </c>
      <c r="H111" s="13">
        <f t="shared" si="35"/>
        <v>0</v>
      </c>
      <c r="I111" s="13">
        <f t="shared" si="36"/>
        <v>0</v>
      </c>
      <c r="K111" s="13">
        <f t="shared" si="59"/>
        <v>14842.130999999999</v>
      </c>
      <c r="L111" s="13">
        <f t="shared" si="60"/>
        <v>14905.871499999997</v>
      </c>
      <c r="M111" s="9">
        <f t="shared" si="61"/>
        <v>14778.390500000001</v>
      </c>
      <c r="N111" s="9">
        <f t="shared" si="62"/>
        <v>-14.164555555555125</v>
      </c>
      <c r="O111" s="9">
        <f t="shared" si="63"/>
        <v>14765.90716666666</v>
      </c>
      <c r="P111" s="13">
        <f t="shared" si="64"/>
        <v>6553.361224695539</v>
      </c>
      <c r="Q111" s="13">
        <f t="shared" si="65"/>
        <v>0.54525221719164918</v>
      </c>
      <c r="S111" s="2">
        <f t="shared" si="57"/>
        <v>14853.508422274666</v>
      </c>
      <c r="T111" s="2">
        <f t="shared" si="58"/>
        <v>3.2834848312728289</v>
      </c>
      <c r="U111" s="2">
        <f t="shared" si="37"/>
        <v>14860.15684454933</v>
      </c>
      <c r="V111" s="3">
        <f t="shared" si="38"/>
        <v>176.80607496904059</v>
      </c>
      <c r="W111" s="3">
        <f t="shared" si="39"/>
        <v>8.9559977997568249E-2</v>
      </c>
      <c r="Y111" s="9">
        <f t="shared" si="40"/>
        <v>14865.699247038308</v>
      </c>
      <c r="Z111" s="9">
        <f t="shared" si="41"/>
        <v>13.390554138518098</v>
      </c>
      <c r="AA111" s="9">
        <f t="shared" si="42"/>
        <v>14873.773210054729</v>
      </c>
      <c r="AB111" s="27">
        <f t="shared" si="43"/>
        <v>724.32087544994204</v>
      </c>
      <c r="AC111" s="27">
        <f t="shared" si="44"/>
        <v>0.18127206732419213</v>
      </c>
      <c r="AE111" s="9">
        <f t="shared" si="45"/>
        <v>14847.16455302981</v>
      </c>
      <c r="AF111" s="9">
        <f t="shared" si="46"/>
        <v>0.64075193364428784</v>
      </c>
      <c r="AG111" s="9">
        <f t="shared" si="47"/>
        <v>14847.875176766036</v>
      </c>
      <c r="AH111" s="28">
        <f t="shared" si="48"/>
        <v>1.0305838662981706</v>
      </c>
      <c r="AI111" s="28">
        <f t="shared" si="49"/>
        <v>6.8376529854490302E-3</v>
      </c>
      <c r="AK111" s="9">
        <f t="shared" si="50"/>
        <v>14845.836947558048</v>
      </c>
      <c r="AL111" s="9">
        <f t="shared" si="51"/>
        <v>-8.1712913037395101</v>
      </c>
      <c r="AM111" s="9">
        <f t="shared" si="52"/>
        <v>14836.629475580461</v>
      </c>
      <c r="AN111" s="28">
        <f t="shared" si="53"/>
        <v>104.66362989879416</v>
      </c>
      <c r="AO111">
        <f t="shared" si="54"/>
        <v>6.8906990565947984E-2</v>
      </c>
    </row>
    <row r="112" spans="1:41">
      <c r="A112" s="1">
        <v>45041</v>
      </c>
      <c r="B112" s="2">
        <v>111</v>
      </c>
      <c r="C112" s="3">
        <v>14846.86</v>
      </c>
      <c r="D112" s="13">
        <f t="shared" si="55"/>
        <v>14846.86</v>
      </c>
      <c r="E112" s="13">
        <f t="shared" si="33"/>
        <v>0</v>
      </c>
      <c r="F112" s="13">
        <f t="shared" si="34"/>
        <v>0</v>
      </c>
      <c r="G112" s="9">
        <f t="shared" si="56"/>
        <v>14846.86</v>
      </c>
      <c r="H112" s="13">
        <f t="shared" si="35"/>
        <v>0</v>
      </c>
      <c r="I112" s="13">
        <f t="shared" si="36"/>
        <v>0</v>
      </c>
      <c r="K112" s="13">
        <f t="shared" si="59"/>
        <v>14840.122999999998</v>
      </c>
      <c r="L112" s="13">
        <f t="shared" si="60"/>
        <v>14892.031800000001</v>
      </c>
      <c r="M112" s="9">
        <f t="shared" si="61"/>
        <v>14788.214199999995</v>
      </c>
      <c r="N112" s="9">
        <f t="shared" si="62"/>
        <v>-11.535288888889529</v>
      </c>
      <c r="O112" s="9">
        <f t="shared" si="63"/>
        <v>14764.225944444446</v>
      </c>
      <c r="P112" s="13">
        <f t="shared" si="64"/>
        <v>6828.3871375584458</v>
      </c>
      <c r="Q112" s="13">
        <f t="shared" si="65"/>
        <v>0.55657597334085696</v>
      </c>
      <c r="S112" s="2">
        <f t="shared" si="57"/>
        <v>14851.825953552969</v>
      </c>
      <c r="T112" s="2">
        <f t="shared" si="58"/>
        <v>0.80050805478758447</v>
      </c>
      <c r="U112" s="2">
        <f t="shared" si="37"/>
        <v>14856.791907105939</v>
      </c>
      <c r="V112" s="3">
        <f t="shared" si="38"/>
        <v>98.642778760983333</v>
      </c>
      <c r="W112" s="3">
        <f t="shared" si="39"/>
        <v>6.6895674276837527E-2</v>
      </c>
      <c r="Y112" s="9">
        <f t="shared" si="40"/>
        <v>14869.420860823779</v>
      </c>
      <c r="Z112" s="9">
        <f t="shared" si="41"/>
        <v>6.6222958913846064</v>
      </c>
      <c r="AA112" s="9">
        <f t="shared" si="42"/>
        <v>14879.089801176826</v>
      </c>
      <c r="AB112" s="27">
        <f t="shared" si="43"/>
        <v>1038.760083897688</v>
      </c>
      <c r="AC112" s="27">
        <f t="shared" si="44"/>
        <v>0.21708159958957837</v>
      </c>
      <c r="AE112" s="9">
        <f t="shared" si="45"/>
        <v>14847.143591489035</v>
      </c>
      <c r="AF112" s="9">
        <f t="shared" si="46"/>
        <v>0.44223789131855962</v>
      </c>
      <c r="AG112" s="9">
        <f t="shared" si="47"/>
        <v>14847.805304963455</v>
      </c>
      <c r="AH112" s="28">
        <f t="shared" si="48"/>
        <v>0.8936014739307</v>
      </c>
      <c r="AI112" s="28">
        <f t="shared" si="49"/>
        <v>6.367036285476955E-3</v>
      </c>
      <c r="AK112" s="9">
        <f t="shared" si="50"/>
        <v>14845.940565625431</v>
      </c>
      <c r="AL112" s="9">
        <f t="shared" si="51"/>
        <v>-7.3438003666271943</v>
      </c>
      <c r="AM112" s="9">
        <f t="shared" si="52"/>
        <v>14837.665656254308</v>
      </c>
      <c r="AN112" s="28">
        <f t="shared" si="53"/>
        <v>84.535956913947331</v>
      </c>
      <c r="AO112">
        <f t="shared" si="54"/>
        <v>6.19278672102525E-2</v>
      </c>
    </row>
    <row r="113" spans="1:41">
      <c r="A113" s="1">
        <v>45042</v>
      </c>
      <c r="B113" s="2">
        <v>112</v>
      </c>
      <c r="C113" s="3">
        <v>14929.27</v>
      </c>
      <c r="D113" s="13">
        <f t="shared" si="55"/>
        <v>14846.86</v>
      </c>
      <c r="E113" s="13">
        <f t="shared" si="33"/>
        <v>6791.408099999976</v>
      </c>
      <c r="F113" s="13">
        <f t="shared" si="34"/>
        <v>0.55200287756869459</v>
      </c>
      <c r="G113" s="9">
        <f t="shared" si="56"/>
        <v>14846.86</v>
      </c>
      <c r="H113" s="13">
        <f t="shared" si="35"/>
        <v>6791.408099999976</v>
      </c>
      <c r="I113" s="13">
        <f t="shared" si="36"/>
        <v>0.55200287756869459</v>
      </c>
      <c r="K113" s="13">
        <f t="shared" si="59"/>
        <v>14838.115000000002</v>
      </c>
      <c r="L113" s="13">
        <f t="shared" si="60"/>
        <v>14879.1976</v>
      </c>
      <c r="M113" s="9">
        <f t="shared" si="61"/>
        <v>14797.032400000004</v>
      </c>
      <c r="N113" s="9">
        <f t="shared" si="62"/>
        <v>-9.1294666666662021</v>
      </c>
      <c r="O113" s="9">
        <f t="shared" si="63"/>
        <v>14776.678911111105</v>
      </c>
      <c r="P113" s="13">
        <f t="shared" si="64"/>
        <v>23284.040408298864</v>
      </c>
      <c r="Q113" s="13">
        <f t="shared" si="65"/>
        <v>1.0220934371800878</v>
      </c>
      <c r="S113" s="2">
        <f t="shared" si="57"/>
        <v>14890.948230803879</v>
      </c>
      <c r="T113" s="2">
        <f t="shared" si="58"/>
        <v>19.96139265284878</v>
      </c>
      <c r="U113" s="2">
        <f t="shared" si="37"/>
        <v>14852.626461607757</v>
      </c>
      <c r="V113" s="3">
        <f t="shared" si="38"/>
        <v>5874.2319772833034</v>
      </c>
      <c r="W113" s="3">
        <f t="shared" si="39"/>
        <v>0.51337766945231411</v>
      </c>
      <c r="Y113" s="9">
        <f t="shared" si="40"/>
        <v>14892.011209700613</v>
      </c>
      <c r="Z113" s="9">
        <f t="shared" si="41"/>
        <v>17.799932981199511</v>
      </c>
      <c r="AA113" s="9">
        <f t="shared" si="42"/>
        <v>14876.043156715163</v>
      </c>
      <c r="AB113" s="27">
        <f t="shared" si="43"/>
        <v>2833.0968460686768</v>
      </c>
      <c r="AC113" s="27">
        <f t="shared" si="44"/>
        <v>0.35652676443548642</v>
      </c>
      <c r="AE113" s="9">
        <f t="shared" si="45"/>
        <v>14904.764748814105</v>
      </c>
      <c r="AF113" s="9">
        <f t="shared" si="46"/>
        <v>17.5959137214438</v>
      </c>
      <c r="AG113" s="9">
        <f t="shared" si="47"/>
        <v>14847.585829380354</v>
      </c>
      <c r="AH113" s="28">
        <f t="shared" si="48"/>
        <v>6672.303729819515</v>
      </c>
      <c r="AI113" s="28">
        <f t="shared" si="49"/>
        <v>0.54714109008442113</v>
      </c>
      <c r="AK113" s="9">
        <f t="shared" si="50"/>
        <v>14920.202676525882</v>
      </c>
      <c r="AL113" s="9">
        <f t="shared" si="51"/>
        <v>0.8167907600805604</v>
      </c>
      <c r="AM113" s="9">
        <f t="shared" si="52"/>
        <v>14838.596765258804</v>
      </c>
      <c r="AN113" s="28">
        <f t="shared" si="53"/>
        <v>8221.6354984320715</v>
      </c>
      <c r="AO113">
        <f t="shared" si="54"/>
        <v>0.60735209920643285</v>
      </c>
    </row>
    <row r="114" spans="1:41">
      <c r="A114" s="1">
        <v>45043</v>
      </c>
      <c r="B114" s="2">
        <v>113</v>
      </c>
      <c r="C114" s="3">
        <v>14956.41</v>
      </c>
      <c r="D114" s="13">
        <f t="shared" si="55"/>
        <v>15011.68</v>
      </c>
      <c r="E114" s="13">
        <f t="shared" si="33"/>
        <v>3054.7729000000481</v>
      </c>
      <c r="F114" s="13">
        <f t="shared" si="34"/>
        <v>0.36954055150935577</v>
      </c>
      <c r="G114" s="9">
        <f t="shared" si="56"/>
        <v>15012.137430601488</v>
      </c>
      <c r="H114" s="13">
        <f t="shared" si="35"/>
        <v>3105.5465214436463</v>
      </c>
      <c r="I114" s="13">
        <f t="shared" si="36"/>
        <v>0.37259897663602343</v>
      </c>
      <c r="K114" s="13">
        <f t="shared" si="59"/>
        <v>14844.348000000002</v>
      </c>
      <c r="L114" s="13">
        <f t="shared" si="60"/>
        <v>14868.393999999997</v>
      </c>
      <c r="M114" s="9">
        <f t="shared" si="61"/>
        <v>14820.302000000007</v>
      </c>
      <c r="N114" s="9">
        <f t="shared" si="62"/>
        <v>-5.3435555555544036</v>
      </c>
      <c r="O114" s="9">
        <f t="shared" si="63"/>
        <v>14787.902933333338</v>
      </c>
      <c r="P114" s="13">
        <f t="shared" si="64"/>
        <v>28394.631516602723</v>
      </c>
      <c r="Q114" s="13">
        <f t="shared" si="65"/>
        <v>1.1266545024284675</v>
      </c>
      <c r="S114" s="2">
        <f t="shared" si="57"/>
        <v>14933.659811728365</v>
      </c>
      <c r="T114" s="2">
        <f t="shared" si="58"/>
        <v>31.336486788667411</v>
      </c>
      <c r="U114" s="2">
        <f t="shared" si="37"/>
        <v>14910.909623456728</v>
      </c>
      <c r="V114" s="3">
        <f t="shared" si="38"/>
        <v>2070.284265579543</v>
      </c>
      <c r="W114" s="3">
        <f t="shared" si="39"/>
        <v>0.30421990667059856</v>
      </c>
      <c r="Y114" s="9">
        <f t="shared" si="40"/>
        <v>14923.790799877268</v>
      </c>
      <c r="Z114" s="9">
        <f t="shared" si="41"/>
        <v>27.585693018018276</v>
      </c>
      <c r="AA114" s="9">
        <f t="shared" si="42"/>
        <v>14909.811142681812</v>
      </c>
      <c r="AB114" s="27">
        <f t="shared" si="43"/>
        <v>2171.4535033608045</v>
      </c>
      <c r="AC114" s="27">
        <f t="shared" si="44"/>
        <v>0.31156445509442166</v>
      </c>
      <c r="AE114" s="9">
        <f t="shared" si="45"/>
        <v>14946.195198760663</v>
      </c>
      <c r="AF114" s="9">
        <f t="shared" si="46"/>
        <v>24.746274588978039</v>
      </c>
      <c r="AG114" s="9">
        <f t="shared" si="47"/>
        <v>14922.360662535548</v>
      </c>
      <c r="AH114" s="28">
        <f t="shared" si="48"/>
        <v>1159.357381768137</v>
      </c>
      <c r="AI114" s="28">
        <f t="shared" si="49"/>
        <v>0.22765715478816131</v>
      </c>
      <c r="AK114" s="9">
        <f t="shared" si="50"/>
        <v>14952.870946728597</v>
      </c>
      <c r="AL114" s="9">
        <f t="shared" si="51"/>
        <v>4.0019387043440622</v>
      </c>
      <c r="AM114" s="9">
        <f t="shared" si="52"/>
        <v>14921.019467285962</v>
      </c>
      <c r="AN114" s="28">
        <f t="shared" si="53"/>
        <v>1252.4898057834132</v>
      </c>
      <c r="AO114">
        <f t="shared" si="54"/>
        <v>0.23662451560259629</v>
      </c>
    </row>
    <row r="115" spans="1:41">
      <c r="A115" s="1">
        <v>45044</v>
      </c>
      <c r="B115" s="2">
        <v>114</v>
      </c>
      <c r="C115" s="3">
        <v>14824.75</v>
      </c>
      <c r="D115" s="13">
        <f t="shared" si="55"/>
        <v>14983.55</v>
      </c>
      <c r="E115" s="13">
        <f t="shared" si="33"/>
        <v>25217.439999999769</v>
      </c>
      <c r="F115" s="13">
        <f t="shared" si="34"/>
        <v>1.0711816388134658</v>
      </c>
      <c r="G115" s="9">
        <f t="shared" si="56"/>
        <v>14983.599337951553</v>
      </c>
      <c r="H115" s="13">
        <f t="shared" si="35"/>
        <v>25233.112167646705</v>
      </c>
      <c r="I115" s="13">
        <f t="shared" si="36"/>
        <v>1.0715144467970996</v>
      </c>
      <c r="K115" s="13">
        <f t="shared" si="59"/>
        <v>14866.056</v>
      </c>
      <c r="L115" s="13">
        <f t="shared" si="60"/>
        <v>14862.444600000003</v>
      </c>
      <c r="M115" s="9">
        <f t="shared" si="61"/>
        <v>14869.667399999998</v>
      </c>
      <c r="N115" s="9">
        <f t="shared" si="62"/>
        <v>0.80253333333287924</v>
      </c>
      <c r="O115" s="9">
        <f t="shared" si="63"/>
        <v>14814.958444444452</v>
      </c>
      <c r="P115" s="13">
        <f t="shared" si="64"/>
        <v>95.874560197387936</v>
      </c>
      <c r="Q115" s="13">
        <f t="shared" si="65"/>
        <v>6.6048706086431513E-2</v>
      </c>
      <c r="S115" s="2">
        <f t="shared" si="57"/>
        <v>14894.873149258516</v>
      </c>
      <c r="T115" s="2">
        <f t="shared" si="58"/>
        <v>-3.7250878405908114</v>
      </c>
      <c r="U115" s="2">
        <f t="shared" si="37"/>
        <v>14964.996298517031</v>
      </c>
      <c r="V115" s="3">
        <f t="shared" si="38"/>
        <v>19669.024247728281</v>
      </c>
      <c r="W115" s="3">
        <f t="shared" si="39"/>
        <v>0.94602808490552215</v>
      </c>
      <c r="Y115" s="9">
        <f t="shared" si="40"/>
        <v>14913.388545026701</v>
      </c>
      <c r="Z115" s="9">
        <f t="shared" si="41"/>
        <v>0.99412951000840089</v>
      </c>
      <c r="AA115" s="9">
        <f t="shared" si="42"/>
        <v>14951.376492895286</v>
      </c>
      <c r="AB115" s="27">
        <f t="shared" si="43"/>
        <v>16034.268702959915</v>
      </c>
      <c r="AC115" s="27">
        <f t="shared" si="44"/>
        <v>0.85415600866986618</v>
      </c>
      <c r="AE115" s="9">
        <f t="shared" si="45"/>
        <v>14868.60744200489</v>
      </c>
      <c r="AF115" s="9">
        <f t="shared" si="46"/>
        <v>-5.9539348144471873</v>
      </c>
      <c r="AG115" s="9">
        <f t="shared" si="47"/>
        <v>14970.941473349641</v>
      </c>
      <c r="AH115" s="28">
        <f t="shared" si="48"/>
        <v>21371.946880138927</v>
      </c>
      <c r="AI115" s="28">
        <f t="shared" si="49"/>
        <v>0.98613112092710808</v>
      </c>
      <c r="AK115" s="9">
        <f t="shared" si="50"/>
        <v>14837.962288543295</v>
      </c>
      <c r="AL115" s="9">
        <f t="shared" si="51"/>
        <v>-7.8891209846206003</v>
      </c>
      <c r="AM115" s="9">
        <f t="shared" si="52"/>
        <v>14956.872885432942</v>
      </c>
      <c r="AN115" s="28">
        <f t="shared" si="53"/>
        <v>17456.456855126315</v>
      </c>
      <c r="AO115">
        <f t="shared" si="54"/>
        <v>0.89123179435027211</v>
      </c>
    </row>
    <row r="116" spans="1:41">
      <c r="A116" s="1">
        <v>45045</v>
      </c>
      <c r="B116" s="2">
        <v>115</v>
      </c>
      <c r="C116" s="3">
        <v>14824.75</v>
      </c>
      <c r="D116" s="13">
        <f t="shared" si="55"/>
        <v>14693.09</v>
      </c>
      <c r="E116" s="13">
        <f t="shared" si="33"/>
        <v>17334.355599999963</v>
      </c>
      <c r="F116" s="13">
        <f t="shared" si="34"/>
        <v>0.88810941162582746</v>
      </c>
      <c r="G116" s="9">
        <f t="shared" si="56"/>
        <v>14694.248991736653</v>
      </c>
      <c r="H116" s="13">
        <f t="shared" si="35"/>
        <v>17030.513157750189</v>
      </c>
      <c r="I116" s="13">
        <f t="shared" si="36"/>
        <v>0.88029146031701788</v>
      </c>
      <c r="K116" s="13">
        <f t="shared" si="59"/>
        <v>14863.845000000001</v>
      </c>
      <c r="L116" s="13">
        <f t="shared" si="60"/>
        <v>14857.882199999998</v>
      </c>
      <c r="M116" s="9">
        <f t="shared" si="61"/>
        <v>14869.807800000004</v>
      </c>
      <c r="N116" s="9">
        <f t="shared" si="62"/>
        <v>1.325066666667327</v>
      </c>
      <c r="O116" s="9">
        <f t="shared" si="63"/>
        <v>14870.469933333332</v>
      </c>
      <c r="P116" s="13">
        <f t="shared" si="64"/>
        <v>2090.312304004317</v>
      </c>
      <c r="Q116" s="13">
        <f t="shared" si="65"/>
        <v>0.30840272742091396</v>
      </c>
      <c r="S116" s="2">
        <f t="shared" si="57"/>
        <v>14857.949030708962</v>
      </c>
      <c r="T116" s="2">
        <f t="shared" si="58"/>
        <v>-20.324603195072353</v>
      </c>
      <c r="U116" s="2">
        <f t="shared" si="37"/>
        <v>14891.148061417925</v>
      </c>
      <c r="V116" s="3">
        <f t="shared" si="38"/>
        <v>4408.7025600585957</v>
      </c>
      <c r="W116" s="3">
        <f t="shared" si="39"/>
        <v>0.4478865506529649</v>
      </c>
      <c r="Y116" s="9">
        <f t="shared" si="40"/>
        <v>14887.492872175695</v>
      </c>
      <c r="Z116" s="9">
        <f t="shared" si="41"/>
        <v>-17.828732142701437</v>
      </c>
      <c r="AA116" s="9">
        <f t="shared" si="42"/>
        <v>14914.38267453671</v>
      </c>
      <c r="AB116" s="27">
        <f t="shared" si="43"/>
        <v>8034.0163446037095</v>
      </c>
      <c r="AC116" s="27">
        <f t="shared" si="44"/>
        <v>0.60461508313266399</v>
      </c>
      <c r="AE116" s="9">
        <f t="shared" si="45"/>
        <v>14836.12105215713</v>
      </c>
      <c r="AF116" s="9">
        <f t="shared" si="46"/>
        <v>-13.913671324440944</v>
      </c>
      <c r="AG116" s="9">
        <f t="shared" si="47"/>
        <v>14862.653507190442</v>
      </c>
      <c r="AH116" s="28">
        <f t="shared" si="48"/>
        <v>1436.6758573358743</v>
      </c>
      <c r="AI116" s="28">
        <f t="shared" si="49"/>
        <v>0.2556772100065216</v>
      </c>
      <c r="AK116" s="9">
        <f t="shared" si="50"/>
        <v>14825.282316755867</v>
      </c>
      <c r="AL116" s="9">
        <f t="shared" si="51"/>
        <v>-8.3682060649012762</v>
      </c>
      <c r="AM116" s="9">
        <f t="shared" si="52"/>
        <v>14830.073167558674</v>
      </c>
      <c r="AN116" s="28">
        <f t="shared" si="53"/>
        <v>28.33611285771887</v>
      </c>
      <c r="AO116">
        <f t="shared" si="54"/>
        <v>3.5907300687525644E-2</v>
      </c>
    </row>
    <row r="117" spans="1:41">
      <c r="A117" s="1">
        <v>45046</v>
      </c>
      <c r="B117" s="2">
        <v>116</v>
      </c>
      <c r="C117" s="3">
        <v>14824.75</v>
      </c>
      <c r="D117" s="13">
        <f t="shared" si="55"/>
        <v>14824.75</v>
      </c>
      <c r="E117" s="13">
        <f t="shared" si="33"/>
        <v>0</v>
      </c>
      <c r="F117" s="13">
        <f t="shared" si="34"/>
        <v>0</v>
      </c>
      <c r="G117" s="9">
        <f t="shared" si="56"/>
        <v>14824.75</v>
      </c>
      <c r="H117" s="13">
        <f t="shared" si="35"/>
        <v>0</v>
      </c>
      <c r="I117" s="13">
        <f t="shared" si="36"/>
        <v>0</v>
      </c>
      <c r="K117" s="13">
        <f t="shared" si="59"/>
        <v>14861.634000000002</v>
      </c>
      <c r="L117" s="13">
        <f t="shared" si="60"/>
        <v>14854.7068</v>
      </c>
      <c r="M117" s="9">
        <f t="shared" si="61"/>
        <v>14868.561200000004</v>
      </c>
      <c r="N117" s="9">
        <f t="shared" si="62"/>
        <v>1.5393777777782007</v>
      </c>
      <c r="O117" s="9">
        <f t="shared" si="63"/>
        <v>14871.132866666672</v>
      </c>
      <c r="P117" s="13">
        <f t="shared" si="64"/>
        <v>2151.3703202182978</v>
      </c>
      <c r="Q117" s="13">
        <f t="shared" si="65"/>
        <v>0.31287452851934955</v>
      </c>
      <c r="S117" s="2">
        <f t="shared" si="57"/>
        <v>14831.187213756944</v>
      </c>
      <c r="T117" s="2">
        <f t="shared" si="58"/>
        <v>-23.543210073544877</v>
      </c>
      <c r="U117" s="2">
        <f t="shared" si="37"/>
        <v>14837.624427513889</v>
      </c>
      <c r="V117" s="3">
        <f t="shared" si="38"/>
        <v>165.75088381037705</v>
      </c>
      <c r="W117" s="3">
        <f t="shared" si="39"/>
        <v>8.684414586342977E-2</v>
      </c>
      <c r="Y117" s="9">
        <f t="shared" si="40"/>
        <v>14856.189898023094</v>
      </c>
      <c r="Z117" s="9">
        <f t="shared" si="41"/>
        <v>-27.260701549630888</v>
      </c>
      <c r="AA117" s="9">
        <f t="shared" si="42"/>
        <v>14869.664140032994</v>
      </c>
      <c r="AB117" s="27">
        <f t="shared" si="43"/>
        <v>2017.2799749033584</v>
      </c>
      <c r="AC117" s="27">
        <f t="shared" si="44"/>
        <v>0.30296726779873928</v>
      </c>
      <c r="AE117" s="9">
        <f t="shared" si="45"/>
        <v>14823.987214249806</v>
      </c>
      <c r="AF117" s="9">
        <f t="shared" si="46"/>
        <v>-13.379721299305874</v>
      </c>
      <c r="AG117" s="9">
        <f t="shared" si="47"/>
        <v>14822.20738083269</v>
      </c>
      <c r="AH117" s="28">
        <f t="shared" si="48"/>
        <v>6.4649122299746224</v>
      </c>
      <c r="AI117" s="28">
        <f t="shared" si="49"/>
        <v>1.7151177371021276E-2</v>
      </c>
      <c r="AK117" s="9">
        <f t="shared" si="50"/>
        <v>14823.966411069097</v>
      </c>
      <c r="AL117" s="9">
        <f t="shared" si="51"/>
        <v>-7.6629760270881322</v>
      </c>
      <c r="AM117" s="9">
        <f t="shared" si="52"/>
        <v>14816.914110690966</v>
      </c>
      <c r="AN117" s="28">
        <f t="shared" si="53"/>
        <v>61.401161263425792</v>
      </c>
      <c r="AO117">
        <f t="shared" si="54"/>
        <v>5.2856805740626442E-2</v>
      </c>
    </row>
    <row r="118" spans="1:41">
      <c r="A118" s="1">
        <v>45047</v>
      </c>
      <c r="B118" s="2">
        <v>117</v>
      </c>
      <c r="C118" s="3">
        <v>14824.75</v>
      </c>
      <c r="D118" s="13">
        <f t="shared" si="55"/>
        <v>14824.75</v>
      </c>
      <c r="E118" s="13">
        <f t="shared" si="33"/>
        <v>0</v>
      </c>
      <c r="F118" s="13">
        <f t="shared" si="34"/>
        <v>0</v>
      </c>
      <c r="G118" s="9">
        <f t="shared" si="56"/>
        <v>14824.75</v>
      </c>
      <c r="H118" s="13">
        <f t="shared" si="35"/>
        <v>0</v>
      </c>
      <c r="I118" s="13">
        <f t="shared" si="36"/>
        <v>0</v>
      </c>
      <c r="K118" s="13">
        <f t="shared" si="59"/>
        <v>14859.423000000001</v>
      </c>
      <c r="L118" s="13">
        <f t="shared" si="60"/>
        <v>14853.018900000001</v>
      </c>
      <c r="M118" s="9">
        <f t="shared" si="61"/>
        <v>14865.8271</v>
      </c>
      <c r="N118" s="9">
        <f t="shared" si="62"/>
        <v>1.4231333333332763</v>
      </c>
      <c r="O118" s="9">
        <f t="shared" si="63"/>
        <v>14870.100577777783</v>
      </c>
      <c r="P118" s="13">
        <f t="shared" si="64"/>
        <v>2056.6749047787221</v>
      </c>
      <c r="Q118" s="13">
        <f t="shared" si="65"/>
        <v>0.30591124826916305</v>
      </c>
      <c r="S118" s="2">
        <f t="shared" si="57"/>
        <v>14816.1970018417</v>
      </c>
      <c r="T118" s="2">
        <f t="shared" si="58"/>
        <v>-19.266710994394838</v>
      </c>
      <c r="U118" s="2">
        <f t="shared" si="37"/>
        <v>14807.644003683399</v>
      </c>
      <c r="V118" s="3">
        <f t="shared" si="38"/>
        <v>292.61510998355993</v>
      </c>
      <c r="W118" s="3">
        <f t="shared" si="39"/>
        <v>0.11538809299718913</v>
      </c>
      <c r="Y118" s="9">
        <f t="shared" si="40"/>
        <v>14827.675437531423</v>
      </c>
      <c r="Z118" s="9">
        <f t="shared" si="41"/>
        <v>-28.138332809059207</v>
      </c>
      <c r="AA118" s="9">
        <f t="shared" si="42"/>
        <v>14828.929196473464</v>
      </c>
      <c r="AB118" s="27">
        <f t="shared" si="43"/>
        <v>17.465683163813011</v>
      </c>
      <c r="AC118" s="27">
        <f t="shared" si="44"/>
        <v>2.8190670827257725E-2</v>
      </c>
      <c r="AE118" s="9">
        <f t="shared" si="45"/>
        <v>14820.507247885149</v>
      </c>
      <c r="AF118" s="9">
        <f t="shared" si="46"/>
        <v>-10.40979481891128</v>
      </c>
      <c r="AG118" s="9">
        <f t="shared" si="47"/>
        <v>14810.607492950499</v>
      </c>
      <c r="AH118" s="28">
        <f t="shared" si="48"/>
        <v>200.01050564517521</v>
      </c>
      <c r="AI118" s="28">
        <f t="shared" si="49"/>
        <v>9.5397946336367473E-2</v>
      </c>
      <c r="AK118" s="9">
        <f t="shared" si="50"/>
        <v>14823.905343504201</v>
      </c>
      <c r="AL118" s="9">
        <f t="shared" si="51"/>
        <v>-6.9027851808689995</v>
      </c>
      <c r="AM118" s="9">
        <f t="shared" si="52"/>
        <v>14816.303435042009</v>
      </c>
      <c r="AN118" s="28">
        <f t="shared" si="53"/>
        <v>71.344459589555271</v>
      </c>
      <c r="AO118">
        <f t="shared" si="54"/>
        <v>5.6976103866781105E-2</v>
      </c>
    </row>
    <row r="119" spans="1:41">
      <c r="A119" s="1">
        <v>45048</v>
      </c>
      <c r="B119" s="2">
        <v>118</v>
      </c>
      <c r="C119" s="3">
        <v>14734.31</v>
      </c>
      <c r="D119" s="13">
        <f t="shared" si="55"/>
        <v>14824.75</v>
      </c>
      <c r="E119" s="13">
        <f t="shared" si="33"/>
        <v>8179.3936000000922</v>
      </c>
      <c r="F119" s="13">
        <f t="shared" si="34"/>
        <v>0.61380546493185295</v>
      </c>
      <c r="G119" s="9">
        <f t="shared" si="56"/>
        <v>14824.75</v>
      </c>
      <c r="H119" s="13">
        <f t="shared" si="35"/>
        <v>8179.3936000000922</v>
      </c>
      <c r="I119" s="13">
        <f t="shared" si="36"/>
        <v>0.61380546493185295</v>
      </c>
      <c r="K119" s="13">
        <f t="shared" si="59"/>
        <v>14857.212</v>
      </c>
      <c r="L119" s="13">
        <f t="shared" si="60"/>
        <v>14852.4365</v>
      </c>
      <c r="M119" s="9">
        <f t="shared" si="61"/>
        <v>14861.987499999999</v>
      </c>
      <c r="N119" s="9">
        <f t="shared" si="62"/>
        <v>1.0612222222221639</v>
      </c>
      <c r="O119" s="9">
        <f t="shared" si="63"/>
        <v>14867.250233333334</v>
      </c>
      <c r="P119" s="13">
        <f t="shared" si="64"/>
        <v>17673.105638721452</v>
      </c>
      <c r="Q119" s="13">
        <f t="shared" si="65"/>
        <v>0.90224946626842117</v>
      </c>
      <c r="S119" s="2">
        <f t="shared" si="57"/>
        <v>14765.620145423653</v>
      </c>
      <c r="T119" s="2">
        <f t="shared" si="58"/>
        <v>-34.921783706220971</v>
      </c>
      <c r="U119" s="2">
        <f t="shared" si="37"/>
        <v>14796.930290847306</v>
      </c>
      <c r="V119" s="3">
        <f t="shared" si="38"/>
        <v>3921.3008258011987</v>
      </c>
      <c r="W119" s="3">
        <f t="shared" si="39"/>
        <v>0.4249964256711446</v>
      </c>
      <c r="Y119" s="9">
        <f t="shared" si="40"/>
        <v>14779.968973305653</v>
      </c>
      <c r="Z119" s="9">
        <f t="shared" si="41"/>
        <v>-41.836024800756832</v>
      </c>
      <c r="AA119" s="9">
        <f t="shared" si="42"/>
        <v>14799.537104722363</v>
      </c>
      <c r="AB119" s="27">
        <f t="shared" si="43"/>
        <v>4254.575190462233</v>
      </c>
      <c r="AC119" s="27">
        <f t="shared" si="44"/>
        <v>0.44268855971106857</v>
      </c>
      <c r="AE119" s="9">
        <f t="shared" si="45"/>
        <v>14757.046235919872</v>
      </c>
      <c r="AF119" s="9">
        <f t="shared" si="46"/>
        <v>-26.325159962821015</v>
      </c>
      <c r="AG119" s="9">
        <f t="shared" si="47"/>
        <v>14810.097453066237</v>
      </c>
      <c r="AH119" s="28">
        <f t="shared" si="48"/>
        <v>5743.7380422671522</v>
      </c>
      <c r="AI119" s="28">
        <f t="shared" si="49"/>
        <v>0.5143603810849473</v>
      </c>
      <c r="AK119" s="9">
        <f t="shared" si="50"/>
        <v>14742.579255832332</v>
      </c>
      <c r="AL119" s="9">
        <f t="shared" si="51"/>
        <v>-14.345115429968967</v>
      </c>
      <c r="AM119" s="9">
        <f t="shared" si="52"/>
        <v>14817.002558323331</v>
      </c>
      <c r="AN119" s="28">
        <f t="shared" si="53"/>
        <v>6838.0592020575768</v>
      </c>
      <c r="AO119">
        <f t="shared" si="54"/>
        <v>0.56122450473304464</v>
      </c>
    </row>
    <row r="120" spans="1:41">
      <c r="A120" s="1">
        <v>45049</v>
      </c>
      <c r="B120" s="2">
        <v>119</v>
      </c>
      <c r="C120" s="3">
        <v>14776.51</v>
      </c>
      <c r="D120" s="13">
        <f t="shared" si="55"/>
        <v>14643.869999999999</v>
      </c>
      <c r="E120" s="13">
        <f t="shared" si="33"/>
        <v>17593.369600000329</v>
      </c>
      <c r="F120" s="13">
        <f t="shared" si="34"/>
        <v>0.89764091791634992</v>
      </c>
      <c r="G120" s="9">
        <f t="shared" si="56"/>
        <v>14644.421739057992</v>
      </c>
      <c r="H120" s="13">
        <f t="shared" si="35"/>
        <v>17447.308678683934</v>
      </c>
      <c r="I120" s="13">
        <f t="shared" si="36"/>
        <v>0.89390702501475494</v>
      </c>
      <c r="K120" s="13">
        <f t="shared" si="59"/>
        <v>14845.957</v>
      </c>
      <c r="L120" s="13">
        <f t="shared" si="60"/>
        <v>14851.884399999999</v>
      </c>
      <c r="M120" s="9">
        <f t="shared" si="61"/>
        <v>14840.029600000002</v>
      </c>
      <c r="N120" s="9">
        <f t="shared" si="62"/>
        <v>-1.3171999999997044</v>
      </c>
      <c r="O120" s="9">
        <f t="shared" si="63"/>
        <v>14863.048722222222</v>
      </c>
      <c r="P120" s="13">
        <f t="shared" si="64"/>
        <v>7488.9504438548347</v>
      </c>
      <c r="Q120" s="13">
        <f t="shared" si="65"/>
        <v>0.58565061859817791</v>
      </c>
      <c r="S120" s="2">
        <f t="shared" si="57"/>
        <v>14753.604180858716</v>
      </c>
      <c r="T120" s="2">
        <f t="shared" si="58"/>
        <v>-23.468874135578705</v>
      </c>
      <c r="U120" s="2">
        <f t="shared" si="37"/>
        <v>14730.698361717432</v>
      </c>
      <c r="V120" s="3">
        <f t="shared" si="38"/>
        <v>2098.7062021328784</v>
      </c>
      <c r="W120" s="3">
        <f t="shared" si="39"/>
        <v>0.31003016465030181</v>
      </c>
      <c r="Y120" s="9">
        <f t="shared" si="40"/>
        <v>14749.646063953425</v>
      </c>
      <c r="Z120" s="9">
        <f t="shared" si="41"/>
        <v>-33.776843986786453</v>
      </c>
      <c r="AA120" s="9">
        <f t="shared" si="42"/>
        <v>14738.132948504895</v>
      </c>
      <c r="AB120" s="27">
        <f t="shared" si="43"/>
        <v>1472.7980814579219</v>
      </c>
      <c r="AC120" s="27">
        <f t="shared" si="44"/>
        <v>0.25971661437717536</v>
      </c>
      <c r="AE120" s="9">
        <f t="shared" si="45"/>
        <v>14762.773322787114</v>
      </c>
      <c r="AF120" s="9">
        <f t="shared" si="46"/>
        <v>-16.709485913802055</v>
      </c>
      <c r="AG120" s="9">
        <f t="shared" si="47"/>
        <v>14730.721075957052</v>
      </c>
      <c r="AH120" s="28">
        <f t="shared" si="48"/>
        <v>2096.6255650109133</v>
      </c>
      <c r="AI120" s="28">
        <f t="shared" si="49"/>
        <v>0.30987644608198123</v>
      </c>
      <c r="AK120" s="9">
        <f t="shared" si="50"/>
        <v>14771.682414040237</v>
      </c>
      <c r="AL120" s="9">
        <f t="shared" si="51"/>
        <v>-10.000288066181579</v>
      </c>
      <c r="AM120" s="9">
        <f t="shared" si="52"/>
        <v>14728.234140402363</v>
      </c>
      <c r="AN120" s="28">
        <f t="shared" si="53"/>
        <v>2330.5586198908054</v>
      </c>
      <c r="AO120">
        <f t="shared" si="54"/>
        <v>0.32670677715940677</v>
      </c>
    </row>
    <row r="121" spans="1:41">
      <c r="A121" s="1">
        <v>45050</v>
      </c>
      <c r="B121" s="2">
        <v>120</v>
      </c>
      <c r="C121" s="3">
        <v>14779.53</v>
      </c>
      <c r="D121" s="13">
        <f t="shared" si="55"/>
        <v>14818.710000000001</v>
      </c>
      <c r="E121" s="13">
        <f t="shared" si="33"/>
        <v>1535.0724000000228</v>
      </c>
      <c r="F121" s="13">
        <f t="shared" si="34"/>
        <v>0.26509638669159497</v>
      </c>
      <c r="G121" s="9">
        <f t="shared" si="56"/>
        <v>14818.830863481224</v>
      </c>
      <c r="H121" s="13">
        <f t="shared" si="35"/>
        <v>1544.5578703697381</v>
      </c>
      <c r="I121" s="13">
        <f t="shared" si="36"/>
        <v>0.26591416290790792</v>
      </c>
      <c r="K121" s="13">
        <f t="shared" si="59"/>
        <v>14838.922000000002</v>
      </c>
      <c r="L121" s="13">
        <f t="shared" si="60"/>
        <v>14851.563499999998</v>
      </c>
      <c r="M121" s="9">
        <f t="shared" si="61"/>
        <v>14826.280500000006</v>
      </c>
      <c r="N121" s="9">
        <f t="shared" si="62"/>
        <v>-2.8092222222213521</v>
      </c>
      <c r="O121" s="9">
        <f t="shared" si="63"/>
        <v>14838.712400000002</v>
      </c>
      <c r="P121" s="13">
        <f t="shared" si="64"/>
        <v>3502.5564697601785</v>
      </c>
      <c r="Q121" s="13">
        <f t="shared" si="65"/>
        <v>0.400434925873837</v>
      </c>
      <c r="S121" s="2">
        <f t="shared" si="57"/>
        <v>14754.832653361569</v>
      </c>
      <c r="T121" s="2">
        <f t="shared" si="58"/>
        <v>-11.120200816362834</v>
      </c>
      <c r="U121" s="2">
        <f t="shared" si="37"/>
        <v>14730.135306723138</v>
      </c>
      <c r="V121" s="3">
        <f t="shared" si="38"/>
        <v>2439.8357239153856</v>
      </c>
      <c r="W121" s="3">
        <f t="shared" si="39"/>
        <v>0.33421017635109579</v>
      </c>
      <c r="Y121" s="9">
        <f t="shared" si="40"/>
        <v>14734.967453976647</v>
      </c>
      <c r="Z121" s="9">
        <f t="shared" si="41"/>
        <v>-20.408080179780399</v>
      </c>
      <c r="AA121" s="9">
        <f t="shared" si="42"/>
        <v>14715.869219966638</v>
      </c>
      <c r="AB121" s="27">
        <f t="shared" si="43"/>
        <v>4052.6949144561331</v>
      </c>
      <c r="AC121" s="27">
        <f t="shared" si="44"/>
        <v>0.43073616030660139</v>
      </c>
      <c r="AE121" s="9">
        <f t="shared" si="45"/>
        <v>14769.490151061993</v>
      </c>
      <c r="AF121" s="9">
        <f t="shared" si="46"/>
        <v>-9.6815916571977585</v>
      </c>
      <c r="AG121" s="9">
        <f t="shared" si="47"/>
        <v>14746.063836873313</v>
      </c>
      <c r="AH121" s="28">
        <f t="shared" si="48"/>
        <v>1119.9840744220992</v>
      </c>
      <c r="AI121" s="28">
        <f t="shared" si="49"/>
        <v>0.22643590917091486</v>
      </c>
      <c r="AK121" s="9">
        <f t="shared" si="50"/>
        <v>14777.745212597407</v>
      </c>
      <c r="AL121" s="9">
        <f t="shared" si="51"/>
        <v>-8.3939794038464193</v>
      </c>
      <c r="AM121" s="9">
        <f t="shared" si="52"/>
        <v>14761.682125974055</v>
      </c>
      <c r="AN121" s="28">
        <f t="shared" si="53"/>
        <v>318.54660724600939</v>
      </c>
      <c r="AO121">
        <f t="shared" si="54"/>
        <v>0.12076076861676387</v>
      </c>
    </row>
    <row r="122" spans="1:41">
      <c r="A122" s="1">
        <v>45051</v>
      </c>
      <c r="B122" s="2">
        <v>121</v>
      </c>
      <c r="C122" s="3">
        <v>14705.16</v>
      </c>
      <c r="D122" s="13">
        <f t="shared" si="55"/>
        <v>14782.550000000001</v>
      </c>
      <c r="E122" s="13">
        <f t="shared" si="33"/>
        <v>5989.2121000001916</v>
      </c>
      <c r="F122" s="13">
        <f t="shared" si="34"/>
        <v>0.52627785076803812</v>
      </c>
      <c r="G122" s="9">
        <f t="shared" si="56"/>
        <v>14782.550617222876</v>
      </c>
      <c r="H122" s="13">
        <f t="shared" si="35"/>
        <v>5989.3076341377491</v>
      </c>
      <c r="I122" s="13">
        <f t="shared" si="36"/>
        <v>0.52628204808976065</v>
      </c>
      <c r="K122" s="13">
        <f t="shared" si="59"/>
        <v>14832.189000000002</v>
      </c>
      <c r="L122" s="13">
        <f t="shared" si="60"/>
        <v>14850.7701</v>
      </c>
      <c r="M122" s="9">
        <f t="shared" si="61"/>
        <v>14813.607900000005</v>
      </c>
      <c r="N122" s="9">
        <f t="shared" si="62"/>
        <v>-4.1291333333328009</v>
      </c>
      <c r="O122" s="9">
        <f t="shared" si="63"/>
        <v>14823.471277777784</v>
      </c>
      <c r="P122" s="13">
        <f t="shared" si="64"/>
        <v>13997.558449412014</v>
      </c>
      <c r="Q122" s="13">
        <f t="shared" si="65"/>
        <v>0.80455620868990341</v>
      </c>
      <c r="S122" s="2">
        <f t="shared" si="57"/>
        <v>14724.436226272603</v>
      </c>
      <c r="T122" s="2">
        <f t="shared" si="58"/>
        <v>-20.75831395266464</v>
      </c>
      <c r="U122" s="2">
        <f t="shared" si="37"/>
        <v>14743.712452545205</v>
      </c>
      <c r="V122" s="3">
        <f t="shared" si="38"/>
        <v>1486.2915972503295</v>
      </c>
      <c r="W122" s="3">
        <f t="shared" si="39"/>
        <v>0.26216955507594342</v>
      </c>
      <c r="Y122" s="9">
        <f t="shared" si="40"/>
        <v>14711.739561657807</v>
      </c>
      <c r="Z122" s="9">
        <f t="shared" si="41"/>
        <v>-22.381948677122491</v>
      </c>
      <c r="AA122" s="9">
        <f t="shared" si="42"/>
        <v>14714.559373796867</v>
      </c>
      <c r="AB122" s="27">
        <f t="shared" si="43"/>
        <v>88.348227773224551</v>
      </c>
      <c r="AC122" s="27">
        <f t="shared" si="44"/>
        <v>6.3918881514153619E-2</v>
      </c>
      <c r="AE122" s="9">
        <f t="shared" si="45"/>
        <v>14721.554567821437</v>
      </c>
      <c r="AF122" s="9">
        <f t="shared" si="46"/>
        <v>-21.15778913220532</v>
      </c>
      <c r="AG122" s="9">
        <f t="shared" si="47"/>
        <v>14759.808559404795</v>
      </c>
      <c r="AH122" s="28">
        <f t="shared" si="48"/>
        <v>2986.4650450194495</v>
      </c>
      <c r="AI122" s="28">
        <f t="shared" si="49"/>
        <v>0.37162845834248237</v>
      </c>
      <c r="AK122" s="9">
        <f t="shared" si="50"/>
        <v>14711.579123319356</v>
      </c>
      <c r="AL122" s="9">
        <f t="shared" si="51"/>
        <v>-14.171190391266878</v>
      </c>
      <c r="AM122" s="9">
        <f t="shared" si="52"/>
        <v>14769.35123319356</v>
      </c>
      <c r="AN122" s="28">
        <f t="shared" si="53"/>
        <v>4120.5144189100038</v>
      </c>
      <c r="AO122">
        <f t="shared" si="54"/>
        <v>0.43652182766838338</v>
      </c>
    </row>
    <row r="123" spans="1:41">
      <c r="A123" s="1">
        <v>45052</v>
      </c>
      <c r="B123" s="2">
        <v>122</v>
      </c>
      <c r="C123" s="3">
        <v>14705.16</v>
      </c>
      <c r="D123" s="13">
        <f t="shared" si="55"/>
        <v>14630.789999999999</v>
      </c>
      <c r="E123" s="13">
        <f t="shared" si="33"/>
        <v>5530.8969000001189</v>
      </c>
      <c r="F123" s="13">
        <f t="shared" si="34"/>
        <v>0.505740841990164</v>
      </c>
      <c r="G123" s="9">
        <f t="shared" si="56"/>
        <v>14631.164226846186</v>
      </c>
      <c r="H123" s="13">
        <f t="shared" si="35"/>
        <v>5475.3744446307446</v>
      </c>
      <c r="I123" s="13">
        <f t="shared" si="36"/>
        <v>0.50319597443220132</v>
      </c>
      <c r="K123" s="13">
        <f t="shared" si="59"/>
        <v>14818.019</v>
      </c>
      <c r="L123" s="13">
        <f t="shared" si="60"/>
        <v>14848.7605</v>
      </c>
      <c r="M123" s="9">
        <f t="shared" si="61"/>
        <v>14787.2775</v>
      </c>
      <c r="N123" s="9">
        <f t="shared" si="62"/>
        <v>-6.8314444444444637</v>
      </c>
      <c r="O123" s="9">
        <f t="shared" si="63"/>
        <v>14809.478766666673</v>
      </c>
      <c r="P123" s="13">
        <f t="shared" si="64"/>
        <v>10882.405078855698</v>
      </c>
      <c r="Q123" s="13">
        <f t="shared" si="65"/>
        <v>0.70940245918216926</v>
      </c>
      <c r="S123" s="2">
        <f t="shared" si="57"/>
        <v>14704.418956159969</v>
      </c>
      <c r="T123" s="2">
        <f t="shared" si="58"/>
        <v>-20.38779203264928</v>
      </c>
      <c r="U123" s="2">
        <f t="shared" si="37"/>
        <v>14703.677912319938</v>
      </c>
      <c r="V123" s="3">
        <f t="shared" si="38"/>
        <v>2.1965838913923021</v>
      </c>
      <c r="W123" s="3">
        <f t="shared" si="39"/>
        <v>1.0078691289739452E-2</v>
      </c>
      <c r="Y123" s="9">
        <f t="shared" si="40"/>
        <v>14694.098329086479</v>
      </c>
      <c r="Z123" s="9">
        <f t="shared" si="41"/>
        <v>-19.063447403066448</v>
      </c>
      <c r="AA123" s="9">
        <f t="shared" si="42"/>
        <v>14689.357612980684</v>
      </c>
      <c r="AB123" s="27">
        <f t="shared" si="43"/>
        <v>249.71543550823336</v>
      </c>
      <c r="AC123" s="27">
        <f t="shared" si="44"/>
        <v>0.10746151024072893</v>
      </c>
      <c r="AE123" s="9">
        <f t="shared" si="45"/>
        <v>14703.731033606768</v>
      </c>
      <c r="AF123" s="9">
        <f t="shared" si="46"/>
        <v>-20.157512656944441</v>
      </c>
      <c r="AG123" s="9">
        <f t="shared" si="47"/>
        <v>14700.396778689232</v>
      </c>
      <c r="AH123" s="28">
        <f t="shared" si="48"/>
        <v>22.688277255355672</v>
      </c>
      <c r="AI123" s="28">
        <f t="shared" si="49"/>
        <v>3.2391495983506005E-2</v>
      </c>
      <c r="AK123" s="9">
        <f t="shared" si="50"/>
        <v>14704.384793292809</v>
      </c>
      <c r="AL123" s="9">
        <f t="shared" si="51"/>
        <v>-13.47350435479485</v>
      </c>
      <c r="AM123" s="9">
        <f t="shared" si="52"/>
        <v>14697.407932928088</v>
      </c>
      <c r="AN123" s="28">
        <f t="shared" si="53"/>
        <v>60.094543887412513</v>
      </c>
      <c r="AO123">
        <f t="shared" si="54"/>
        <v>5.2716645530625779E-2</v>
      </c>
    </row>
    <row r="124" spans="1:41">
      <c r="A124" s="1">
        <v>45053</v>
      </c>
      <c r="B124" s="2">
        <v>123</v>
      </c>
      <c r="C124" s="3">
        <v>14705.16</v>
      </c>
      <c r="D124" s="13">
        <f t="shared" si="55"/>
        <v>14705.16</v>
      </c>
      <c r="E124" s="13">
        <f t="shared" si="33"/>
        <v>0</v>
      </c>
      <c r="F124" s="13">
        <f t="shared" si="34"/>
        <v>0</v>
      </c>
      <c r="G124" s="9">
        <f t="shared" si="56"/>
        <v>14705.160000000002</v>
      </c>
      <c r="H124" s="13">
        <f t="shared" si="35"/>
        <v>3.3087224502121107E-24</v>
      </c>
      <c r="I124" s="13">
        <f t="shared" si="36"/>
        <v>1.236973554552182E-14</v>
      </c>
      <c r="K124" s="13">
        <f t="shared" si="59"/>
        <v>14795.607999999998</v>
      </c>
      <c r="L124" s="13">
        <f t="shared" si="60"/>
        <v>14843.886500000002</v>
      </c>
      <c r="M124" s="9">
        <f t="shared" si="61"/>
        <v>14747.329499999994</v>
      </c>
      <c r="N124" s="9">
        <f t="shared" si="62"/>
        <v>-10.728555555556442</v>
      </c>
      <c r="O124" s="9">
        <f t="shared" si="63"/>
        <v>14780.446055555556</v>
      </c>
      <c r="P124" s="13">
        <f t="shared" si="64"/>
        <v>5667.9901611142996</v>
      </c>
      <c r="Q124" s="13">
        <f t="shared" si="65"/>
        <v>0.51197032576018375</v>
      </c>
      <c r="S124" s="2">
        <f t="shared" si="57"/>
        <v>14694.595582063659</v>
      </c>
      <c r="T124" s="2">
        <f t="shared" si="58"/>
        <v>-15.105583064479458</v>
      </c>
      <c r="U124" s="2">
        <f t="shared" si="37"/>
        <v>14684.03116412732</v>
      </c>
      <c r="V124" s="3">
        <f t="shared" si="38"/>
        <v>446.42770533463658</v>
      </c>
      <c r="W124" s="3">
        <f t="shared" si="39"/>
        <v>0.14368314165013982</v>
      </c>
      <c r="Y124" s="9">
        <f t="shared" si="40"/>
        <v>14684.072417178388</v>
      </c>
      <c r="Z124" s="9">
        <f t="shared" si="41"/>
        <v>-12.737172556583687</v>
      </c>
      <c r="AA124" s="9">
        <f t="shared" si="42"/>
        <v>14675.034881683412</v>
      </c>
      <c r="AB124" s="27">
        <f t="shared" si="43"/>
        <v>907.52275358841132</v>
      </c>
      <c r="AC124" s="27">
        <f t="shared" si="44"/>
        <v>0.20486086731859948</v>
      </c>
      <c r="AE124" s="9">
        <f t="shared" si="45"/>
        <v>14698.684056284947</v>
      </c>
      <c r="AF124" s="9">
        <f t="shared" si="46"/>
        <v>-15.624352056407416</v>
      </c>
      <c r="AG124" s="9">
        <f t="shared" si="47"/>
        <v>14683.573520949823</v>
      </c>
      <c r="AH124" s="28">
        <f t="shared" si="48"/>
        <v>465.97607778370553</v>
      </c>
      <c r="AI124" s="28">
        <f t="shared" si="49"/>
        <v>0.14679526812476995</v>
      </c>
      <c r="AK124" s="9">
        <f t="shared" si="50"/>
        <v>14703.735128893801</v>
      </c>
      <c r="AL124" s="9">
        <f t="shared" si="51"/>
        <v>-12.191120359216219</v>
      </c>
      <c r="AM124" s="9">
        <f t="shared" si="52"/>
        <v>14690.911288938014</v>
      </c>
      <c r="AN124" s="28">
        <f t="shared" si="53"/>
        <v>203.02576692795898</v>
      </c>
      <c r="AO124">
        <f t="shared" si="54"/>
        <v>9.6895994752766293E-2</v>
      </c>
    </row>
    <row r="125" spans="1:41">
      <c r="A125" s="1">
        <v>45054</v>
      </c>
      <c r="B125" s="2">
        <v>124</v>
      </c>
      <c r="C125" s="3">
        <v>14747.37</v>
      </c>
      <c r="D125" s="13">
        <f t="shared" si="55"/>
        <v>14705.16</v>
      </c>
      <c r="E125" s="13">
        <f t="shared" si="33"/>
        <v>1781.6841000000798</v>
      </c>
      <c r="F125" s="13">
        <f t="shared" si="34"/>
        <v>0.28622052610059245</v>
      </c>
      <c r="G125" s="9">
        <f t="shared" si="56"/>
        <v>14705.160000000002</v>
      </c>
      <c r="H125" s="13">
        <f t="shared" si="35"/>
        <v>1781.6840999999263</v>
      </c>
      <c r="I125" s="13">
        <f t="shared" si="36"/>
        <v>0.28622052610058013</v>
      </c>
      <c r="K125" s="13">
        <f t="shared" si="59"/>
        <v>14770.482999999998</v>
      </c>
      <c r="L125" s="13">
        <f t="shared" si="60"/>
        <v>14834.329200000002</v>
      </c>
      <c r="M125" s="9">
        <f t="shared" si="61"/>
        <v>14706.636799999995</v>
      </c>
      <c r="N125" s="9">
        <f t="shared" si="62"/>
        <v>-14.188044444445241</v>
      </c>
      <c r="O125" s="9">
        <f t="shared" si="63"/>
        <v>14736.600944444437</v>
      </c>
      <c r="P125" s="13">
        <f t="shared" si="64"/>
        <v>115.972557558817</v>
      </c>
      <c r="Q125" s="13">
        <f t="shared" si="65"/>
        <v>7.3023566612648097E-2</v>
      </c>
      <c r="S125" s="2">
        <f t="shared" si="57"/>
        <v>14713.429999499589</v>
      </c>
      <c r="T125" s="2">
        <f t="shared" si="58"/>
        <v>1.8644171857252392</v>
      </c>
      <c r="U125" s="2">
        <f t="shared" si="37"/>
        <v>14679.489998999179</v>
      </c>
      <c r="V125" s="3">
        <f t="shared" si="38"/>
        <v>4607.6945358715575</v>
      </c>
      <c r="W125" s="3">
        <f t="shared" si="39"/>
        <v>0.46028546785509361</v>
      </c>
      <c r="Y125" s="9">
        <f t="shared" si="40"/>
        <v>14694.145671235263</v>
      </c>
      <c r="Z125" s="9">
        <f t="shared" si="41"/>
        <v>3.2301260728375034</v>
      </c>
      <c r="AA125" s="9">
        <f t="shared" si="42"/>
        <v>14671.335244621803</v>
      </c>
      <c r="AB125" s="27">
        <f t="shared" si="43"/>
        <v>5781.2840254223465</v>
      </c>
      <c r="AC125" s="27">
        <f t="shared" si="44"/>
        <v>0.51558179782698599</v>
      </c>
      <c r="AE125" s="9">
        <f t="shared" si="45"/>
        <v>14728.076911268561</v>
      </c>
      <c r="AF125" s="9">
        <f t="shared" si="46"/>
        <v>-2.1191899444008104</v>
      </c>
      <c r="AG125" s="9">
        <f t="shared" si="47"/>
        <v>14683.059704228539</v>
      </c>
      <c r="AH125" s="28">
        <f t="shared" si="48"/>
        <v>4135.8141422129002</v>
      </c>
      <c r="AI125" s="28">
        <f t="shared" si="49"/>
        <v>0.43607976046889591</v>
      </c>
      <c r="AK125" s="9">
        <f t="shared" si="50"/>
        <v>14741.78740085346</v>
      </c>
      <c r="AL125" s="9">
        <f t="shared" si="51"/>
        <v>-7.1667811273286706</v>
      </c>
      <c r="AM125" s="9">
        <f t="shared" si="52"/>
        <v>14691.544008534585</v>
      </c>
      <c r="AN125" s="28">
        <f t="shared" si="53"/>
        <v>3116.541323096636</v>
      </c>
      <c r="AO125">
        <f t="shared" si="54"/>
        <v>0.37854879524562973</v>
      </c>
    </row>
    <row r="126" spans="1:41">
      <c r="A126" s="1">
        <v>45055</v>
      </c>
      <c r="B126" s="2">
        <v>125</v>
      </c>
      <c r="C126" s="3">
        <v>14782.55</v>
      </c>
      <c r="D126" s="13">
        <f t="shared" si="55"/>
        <v>14789.580000000002</v>
      </c>
      <c r="E126" s="13">
        <f t="shared" si="33"/>
        <v>49.420900000034784</v>
      </c>
      <c r="F126" s="13">
        <f t="shared" si="34"/>
        <v>4.7556071178534651E-2</v>
      </c>
      <c r="G126" s="9">
        <f t="shared" si="56"/>
        <v>14789.701160470204</v>
      </c>
      <c r="H126" s="13">
        <f t="shared" si="35"/>
        <v>51.13909607061629</v>
      </c>
      <c r="I126" s="13">
        <f t="shared" si="36"/>
        <v>4.8375689378385725E-2</v>
      </c>
      <c r="K126" s="13">
        <f t="shared" si="59"/>
        <v>14762.744999999999</v>
      </c>
      <c r="L126" s="13">
        <f t="shared" si="60"/>
        <v>14824.219199999998</v>
      </c>
      <c r="M126" s="9">
        <f t="shared" si="61"/>
        <v>14701.2708</v>
      </c>
      <c r="N126" s="9">
        <f t="shared" si="62"/>
        <v>-13.660933333333054</v>
      </c>
      <c r="O126" s="9">
        <f t="shared" si="63"/>
        <v>14692.44875555555</v>
      </c>
      <c r="P126" s="13">
        <f t="shared" si="64"/>
        <v>8118.2342504384505</v>
      </c>
      <c r="Q126" s="13">
        <f t="shared" si="65"/>
        <v>0.60951083841725251</v>
      </c>
      <c r="S126" s="2">
        <f t="shared" si="57"/>
        <v>14748.922208342658</v>
      </c>
      <c r="T126" s="2">
        <f t="shared" si="58"/>
        <v>18.678313014396874</v>
      </c>
      <c r="U126" s="2">
        <f t="shared" si="37"/>
        <v>14715.294416685314</v>
      </c>
      <c r="V126" s="3">
        <f t="shared" si="38"/>
        <v>4523.3134869985734</v>
      </c>
      <c r="W126" s="3">
        <f t="shared" si="39"/>
        <v>0.45496604655276179</v>
      </c>
      <c r="Y126" s="9">
        <f t="shared" si="40"/>
        <v>14722.928058115669</v>
      </c>
      <c r="Z126" s="9">
        <f t="shared" si="41"/>
        <v>21.116708638135584</v>
      </c>
      <c r="AA126" s="9">
        <f t="shared" si="42"/>
        <v>14697.375797308101</v>
      </c>
      <c r="AB126" s="27">
        <f t="shared" si="43"/>
        <v>7254.6448042005659</v>
      </c>
      <c r="AC126" s="27">
        <f t="shared" si="44"/>
        <v>0.57618071775098512</v>
      </c>
      <c r="AE126" s="9">
        <f t="shared" si="45"/>
        <v>14765.572316397247</v>
      </c>
      <c r="AF126" s="9">
        <f t="shared" si="46"/>
        <v>9.7651885775251994</v>
      </c>
      <c r="AG126" s="9">
        <f t="shared" si="47"/>
        <v>14725.957721324161</v>
      </c>
      <c r="AH126" s="28">
        <f t="shared" si="48"/>
        <v>3202.6860057237441</v>
      </c>
      <c r="AI126" s="28">
        <f t="shared" si="49"/>
        <v>0.38283164052100832</v>
      </c>
      <c r="AK126" s="9">
        <f t="shared" si="50"/>
        <v>14777.757061972614</v>
      </c>
      <c r="AL126" s="9">
        <f t="shared" si="51"/>
        <v>-2.8531369026804141</v>
      </c>
      <c r="AM126" s="9">
        <f t="shared" si="52"/>
        <v>14734.620619726131</v>
      </c>
      <c r="AN126" s="28">
        <f t="shared" si="53"/>
        <v>2297.2254934370899</v>
      </c>
      <c r="AO126">
        <f t="shared" si="54"/>
        <v>0.32422944805780091</v>
      </c>
    </row>
    <row r="127" spans="1:41">
      <c r="A127" s="1">
        <v>45056</v>
      </c>
      <c r="B127" s="2">
        <v>126</v>
      </c>
      <c r="C127" s="3">
        <v>14830.78</v>
      </c>
      <c r="D127" s="13">
        <f t="shared" si="55"/>
        <v>14817.729999999998</v>
      </c>
      <c r="E127" s="13">
        <f t="shared" si="33"/>
        <v>170.30250000007595</v>
      </c>
      <c r="F127" s="13">
        <f t="shared" si="34"/>
        <v>8.7992674694135506E-2</v>
      </c>
      <c r="G127" s="9">
        <f t="shared" si="56"/>
        <v>14817.813922245115</v>
      </c>
      <c r="H127" s="13">
        <f t="shared" si="35"/>
        <v>168.1191723457286</v>
      </c>
      <c r="I127" s="13">
        <f t="shared" si="36"/>
        <v>8.7426809344385056E-2</v>
      </c>
      <c r="K127" s="13">
        <f t="shared" si="59"/>
        <v>14758.525</v>
      </c>
      <c r="L127" s="13">
        <f t="shared" si="60"/>
        <v>14813.908299999999</v>
      </c>
      <c r="M127" s="9">
        <f t="shared" si="61"/>
        <v>14703.1417</v>
      </c>
      <c r="N127" s="9">
        <f t="shared" si="62"/>
        <v>-12.307399999999889</v>
      </c>
      <c r="O127" s="9">
        <f t="shared" si="63"/>
        <v>14687.609866666668</v>
      </c>
      <c r="P127" s="13">
        <f t="shared" si="64"/>
        <v>20497.687078684368</v>
      </c>
      <c r="Q127" s="13">
        <f t="shared" si="65"/>
        <v>0.96535808186307848</v>
      </c>
      <c r="S127" s="2">
        <f t="shared" si="57"/>
        <v>14799.190260678528</v>
      </c>
      <c r="T127" s="2">
        <f t="shared" si="58"/>
        <v>34.473182675133629</v>
      </c>
      <c r="U127" s="2">
        <f t="shared" si="37"/>
        <v>14767.600521357055</v>
      </c>
      <c r="V127" s="3">
        <f t="shared" si="38"/>
        <v>3991.6465215944027</v>
      </c>
      <c r="W127" s="3">
        <f t="shared" si="39"/>
        <v>0.4260023993542178</v>
      </c>
      <c r="Y127" s="9">
        <f t="shared" si="40"/>
        <v>14770.065336727663</v>
      </c>
      <c r="Z127" s="9">
        <f t="shared" si="41"/>
        <v>39.331107619836246</v>
      </c>
      <c r="AA127" s="9">
        <f t="shared" si="42"/>
        <v>14744.044766753805</v>
      </c>
      <c r="AB127" s="27">
        <f t="shared" si="43"/>
        <v>7523.0006862720247</v>
      </c>
      <c r="AC127" s="27">
        <f t="shared" si="44"/>
        <v>0.58483257958243606</v>
      </c>
      <c r="AE127" s="9">
        <f t="shared" si="45"/>
        <v>14814.147251492432</v>
      </c>
      <c r="AF127" s="9">
        <f t="shared" si="46"/>
        <v>21.408112532823026</v>
      </c>
      <c r="AG127" s="9">
        <f t="shared" si="47"/>
        <v>14775.337504974772</v>
      </c>
      <c r="AH127" s="28">
        <f t="shared" si="48"/>
        <v>3073.8702546225099</v>
      </c>
      <c r="AI127" s="28">
        <f t="shared" si="49"/>
        <v>0.37383397923257378</v>
      </c>
      <c r="AK127" s="9">
        <f t="shared" si="50"/>
        <v>14825.192392506995</v>
      </c>
      <c r="AL127" s="9">
        <f t="shared" si="51"/>
        <v>2.1757098410257409</v>
      </c>
      <c r="AM127" s="9">
        <f t="shared" si="52"/>
        <v>14774.903925069933</v>
      </c>
      <c r="AN127" s="28">
        <f t="shared" si="53"/>
        <v>3122.1357495904913</v>
      </c>
      <c r="AO127">
        <f t="shared" si="54"/>
        <v>0.3767574930655519</v>
      </c>
    </row>
    <row r="128" spans="1:41">
      <c r="A128" s="1">
        <v>45057</v>
      </c>
      <c r="B128" s="2">
        <v>127</v>
      </c>
      <c r="C128" s="3">
        <v>14819.73</v>
      </c>
      <c r="D128" s="13">
        <f t="shared" si="55"/>
        <v>14879.010000000002</v>
      </c>
      <c r="E128" s="13">
        <f t="shared" si="33"/>
        <v>3514.1184000002931</v>
      </c>
      <c r="F128" s="13">
        <f t="shared" si="34"/>
        <v>0.40000728758217913</v>
      </c>
      <c r="G128" s="9">
        <f t="shared" si="56"/>
        <v>14879.167356673919</v>
      </c>
      <c r="H128" s="13">
        <f t="shared" si="35"/>
        <v>3532.7993683827308</v>
      </c>
      <c r="I128" s="13">
        <f t="shared" si="36"/>
        <v>0.40106909285067655</v>
      </c>
      <c r="K128" s="13">
        <f t="shared" si="59"/>
        <v>14759.128000000001</v>
      </c>
      <c r="L128" s="13">
        <f t="shared" si="60"/>
        <v>14803.878799999997</v>
      </c>
      <c r="M128" s="9">
        <f t="shared" si="61"/>
        <v>14714.377200000004</v>
      </c>
      <c r="N128" s="9">
        <f t="shared" si="62"/>
        <v>-9.9446222222213692</v>
      </c>
      <c r="O128" s="9">
        <f t="shared" si="63"/>
        <v>14690.8343</v>
      </c>
      <c r="P128" s="13">
        <f t="shared" si="64"/>
        <v>16614.101478489774</v>
      </c>
      <c r="Q128" s="13">
        <f t="shared" si="65"/>
        <v>0.86975741123488171</v>
      </c>
      <c r="S128" s="2">
        <f t="shared" si="57"/>
        <v>14826.696721676832</v>
      </c>
      <c r="T128" s="2">
        <f t="shared" si="58"/>
        <v>30.989821836718683</v>
      </c>
      <c r="U128" s="2">
        <f t="shared" si="37"/>
        <v>14833.663443353662</v>
      </c>
      <c r="V128" s="3">
        <f t="shared" si="38"/>
        <v>194.14084368971805</v>
      </c>
      <c r="W128" s="3">
        <f t="shared" si="39"/>
        <v>9.4019549301251573E-2</v>
      </c>
      <c r="Y128" s="9">
        <f t="shared" si="40"/>
        <v>14812.496511043249</v>
      </c>
      <c r="Z128" s="9">
        <f t="shared" si="41"/>
        <v>41.501154306861601</v>
      </c>
      <c r="AA128" s="9">
        <f t="shared" si="42"/>
        <v>14809.3964443475</v>
      </c>
      <c r="AB128" s="27">
        <f t="shared" si="43"/>
        <v>106.78237242331168</v>
      </c>
      <c r="AC128" s="27">
        <f t="shared" si="44"/>
        <v>6.972836652556999E-2</v>
      </c>
      <c r="AE128" s="9">
        <f t="shared" si="45"/>
        <v>14824.477609207577</v>
      </c>
      <c r="AF128" s="9">
        <f t="shared" si="46"/>
        <v>18.08478608751977</v>
      </c>
      <c r="AG128" s="9">
        <f t="shared" si="47"/>
        <v>14835.555364025255</v>
      </c>
      <c r="AH128" s="28">
        <f t="shared" si="48"/>
        <v>250.44214653183869</v>
      </c>
      <c r="AI128" s="28">
        <f t="shared" si="49"/>
        <v>0.10678577831887026</v>
      </c>
      <c r="AK128" s="9">
        <f t="shared" si="50"/>
        <v>14820.493810234802</v>
      </c>
      <c r="AL128" s="9">
        <f t="shared" si="51"/>
        <v>1.4882806297039015</v>
      </c>
      <c r="AM128" s="9">
        <f t="shared" si="52"/>
        <v>14827.36810234802</v>
      </c>
      <c r="AN128" s="28">
        <f t="shared" si="53"/>
        <v>58.34060747884034</v>
      </c>
      <c r="AO128">
        <f t="shared" si="54"/>
        <v>5.1540091135403719E-2</v>
      </c>
    </row>
    <row r="129" spans="1:41">
      <c r="A129" s="1">
        <v>45058</v>
      </c>
      <c r="B129" s="2">
        <v>128</v>
      </c>
      <c r="C129" s="3">
        <v>14795.61</v>
      </c>
      <c r="D129" s="13">
        <f t="shared" si="55"/>
        <v>14808.679999999998</v>
      </c>
      <c r="E129" s="13">
        <f t="shared" si="33"/>
        <v>170.82489999994485</v>
      </c>
      <c r="F129" s="13">
        <f t="shared" si="34"/>
        <v>8.83370134789839E-2</v>
      </c>
      <c r="G129" s="9">
        <f t="shared" si="56"/>
        <v>14808.688233046405</v>
      </c>
      <c r="H129" s="13">
        <f t="shared" si="35"/>
        <v>171.04017961606465</v>
      </c>
      <c r="I129" s="13">
        <f t="shared" si="36"/>
        <v>8.8392658676488642E-2</v>
      </c>
      <c r="K129" s="13">
        <f t="shared" si="59"/>
        <v>14758.626</v>
      </c>
      <c r="L129" s="13">
        <f t="shared" si="60"/>
        <v>14794.020199999995</v>
      </c>
      <c r="M129" s="9">
        <f t="shared" si="61"/>
        <v>14723.231800000005</v>
      </c>
      <c r="N129" s="9">
        <f t="shared" si="62"/>
        <v>-7.8653777777767067</v>
      </c>
      <c r="O129" s="9">
        <f t="shared" si="63"/>
        <v>14704.432577777783</v>
      </c>
      <c r="P129" s="13">
        <f t="shared" si="64"/>
        <v>8313.3223230885214</v>
      </c>
      <c r="Q129" s="13">
        <f t="shared" si="65"/>
        <v>0.61624645568663605</v>
      </c>
      <c r="S129" s="2">
        <f t="shared" si="57"/>
        <v>14826.648271756774</v>
      </c>
      <c r="T129" s="2">
        <f t="shared" si="58"/>
        <v>15.470685958330609</v>
      </c>
      <c r="U129" s="2">
        <f t="shared" si="37"/>
        <v>14857.68654351355</v>
      </c>
      <c r="V129" s="3">
        <f t="shared" si="38"/>
        <v>3853.4972545895475</v>
      </c>
      <c r="W129" s="3">
        <f t="shared" si="39"/>
        <v>0.41956055555363408</v>
      </c>
      <c r="Y129" s="9">
        <f t="shared" si="40"/>
        <v>14836.481365745076</v>
      </c>
      <c r="Z129" s="9">
        <f t="shared" si="41"/>
        <v>29.239744583336964</v>
      </c>
      <c r="AA129" s="9">
        <f t="shared" si="42"/>
        <v>14853.997665350111</v>
      </c>
      <c r="AB129" s="27">
        <f t="shared" si="43"/>
        <v>3409.1194650364573</v>
      </c>
      <c r="AC129" s="27">
        <f t="shared" si="44"/>
        <v>0.39462830765416351</v>
      </c>
      <c r="AE129" s="9">
        <f t="shared" si="45"/>
        <v>14809.695718588529</v>
      </c>
      <c r="AF129" s="9">
        <f t="shared" si="46"/>
        <v>8.2247830755495066</v>
      </c>
      <c r="AG129" s="9">
        <f t="shared" si="47"/>
        <v>14842.562395295097</v>
      </c>
      <c r="AH129" s="28">
        <f t="shared" si="48"/>
        <v>2204.5274239470209</v>
      </c>
      <c r="AI129" s="28">
        <f t="shared" si="49"/>
        <v>0.31734004407453781</v>
      </c>
      <c r="AK129" s="9">
        <f t="shared" si="50"/>
        <v>14798.247209086452</v>
      </c>
      <c r="AL129" s="9">
        <f t="shared" si="51"/>
        <v>-0.88520754810151248</v>
      </c>
      <c r="AM129" s="9">
        <f t="shared" si="52"/>
        <v>14821.982090864507</v>
      </c>
      <c r="AN129" s="28">
        <f t="shared" si="53"/>
        <v>695.4871765657814</v>
      </c>
      <c r="AO129">
        <f t="shared" si="54"/>
        <v>0.17824267376949235</v>
      </c>
    </row>
    <row r="130" spans="1:41">
      <c r="A130" s="1">
        <v>45059</v>
      </c>
      <c r="B130" s="2">
        <v>129</v>
      </c>
      <c r="C130" s="3">
        <v>14795.61</v>
      </c>
      <c r="D130" s="13">
        <f t="shared" si="55"/>
        <v>14771.490000000002</v>
      </c>
      <c r="E130" s="13">
        <f t="shared" si="33"/>
        <v>581.7743999999509</v>
      </c>
      <c r="F130" s="13">
        <f t="shared" si="34"/>
        <v>0.16302132862382138</v>
      </c>
      <c r="G130" s="9">
        <f t="shared" si="56"/>
        <v>14771.529256747595</v>
      </c>
      <c r="H130" s="13">
        <f t="shared" si="35"/>
        <v>579.88219558825983</v>
      </c>
      <c r="I130" s="13">
        <f t="shared" si="36"/>
        <v>0.16275600162754511</v>
      </c>
      <c r="K130" s="13">
        <f t="shared" si="59"/>
        <v>14764.755999999999</v>
      </c>
      <c r="L130" s="13">
        <f t="shared" si="60"/>
        <v>14785.900099999999</v>
      </c>
      <c r="M130" s="9">
        <f t="shared" si="61"/>
        <v>14743.6119</v>
      </c>
      <c r="N130" s="9">
        <f t="shared" si="62"/>
        <v>-4.6986888888887828</v>
      </c>
      <c r="O130" s="9">
        <f t="shared" si="63"/>
        <v>14715.366422222229</v>
      </c>
      <c r="P130" s="13">
        <f t="shared" si="64"/>
        <v>6439.0317745773218</v>
      </c>
      <c r="Q130" s="13">
        <f t="shared" si="65"/>
        <v>0.54234720824468785</v>
      </c>
      <c r="S130" s="2">
        <f t="shared" si="57"/>
        <v>14818.864478857553</v>
      </c>
      <c r="T130" s="2">
        <f t="shared" si="58"/>
        <v>3.8434465295546918</v>
      </c>
      <c r="U130" s="2">
        <f t="shared" si="37"/>
        <v>14842.118957715105</v>
      </c>
      <c r="V130" s="3">
        <f t="shared" si="38"/>
        <v>2163.0831477454035</v>
      </c>
      <c r="W130" s="3">
        <f t="shared" si="39"/>
        <v>0.31434295520836764</v>
      </c>
      <c r="Y130" s="9">
        <f t="shared" si="40"/>
        <v>14844.68777722989</v>
      </c>
      <c r="Z130" s="9">
        <f t="shared" si="41"/>
        <v>14.516411414371206</v>
      </c>
      <c r="AA130" s="9">
        <f t="shared" si="42"/>
        <v>14865.721110328413</v>
      </c>
      <c r="AB130" s="27">
        <f t="shared" si="43"/>
        <v>4915.5677914828866</v>
      </c>
      <c r="AC130" s="27">
        <f t="shared" si="44"/>
        <v>0.47386427682544285</v>
      </c>
      <c r="AE130" s="9">
        <f t="shared" si="45"/>
        <v>14802.303150499223</v>
      </c>
      <c r="AF130" s="9">
        <f t="shared" si="46"/>
        <v>3.5395777260927876</v>
      </c>
      <c r="AG130" s="9">
        <f t="shared" si="47"/>
        <v>14817.920501664079</v>
      </c>
      <c r="AH130" s="28">
        <f t="shared" si="48"/>
        <v>497.75848450284514</v>
      </c>
      <c r="AI130" s="28">
        <f t="shared" si="49"/>
        <v>0.15079136084337449</v>
      </c>
      <c r="AK130" s="9">
        <f t="shared" si="50"/>
        <v>14795.785200153836</v>
      </c>
      <c r="AL130" s="9">
        <f t="shared" si="51"/>
        <v>-1.0428876865529912</v>
      </c>
      <c r="AM130" s="9">
        <f t="shared" si="52"/>
        <v>14797.362001538351</v>
      </c>
      <c r="AN130" s="28">
        <f t="shared" si="53"/>
        <v>3.0695093903831103</v>
      </c>
      <c r="AO130">
        <f t="shared" si="54"/>
        <v>1.1841360635693078E-2</v>
      </c>
    </row>
    <row r="131" spans="1:41">
      <c r="A131" s="1">
        <v>45060</v>
      </c>
      <c r="B131" s="2">
        <v>130</v>
      </c>
      <c r="C131" s="3">
        <v>14795.61</v>
      </c>
      <c r="D131" s="13">
        <f t="shared" si="55"/>
        <v>14795.61</v>
      </c>
      <c r="E131" s="13">
        <f t="shared" si="33"/>
        <v>0</v>
      </c>
      <c r="F131" s="13">
        <f t="shared" si="34"/>
        <v>0</v>
      </c>
      <c r="G131" s="9">
        <f t="shared" si="56"/>
        <v>14795.610000000002</v>
      </c>
      <c r="H131" s="13">
        <f t="shared" si="35"/>
        <v>3.3087224502121107E-24</v>
      </c>
      <c r="I131" s="13">
        <f t="shared" si="36"/>
        <v>1.2294115643395954E-14</v>
      </c>
      <c r="K131" s="13">
        <f t="shared" si="59"/>
        <v>14766.665999999997</v>
      </c>
      <c r="L131" s="13">
        <f t="shared" si="60"/>
        <v>14778.674499999999</v>
      </c>
      <c r="M131" s="9">
        <f t="shared" si="61"/>
        <v>14754.657499999996</v>
      </c>
      <c r="N131" s="9">
        <f t="shared" si="62"/>
        <v>-2.6685555555559404</v>
      </c>
      <c r="O131" s="9">
        <f t="shared" si="63"/>
        <v>14738.91321111111</v>
      </c>
      <c r="P131" s="13">
        <f t="shared" si="64"/>
        <v>3214.5258703113941</v>
      </c>
      <c r="Q131" s="13">
        <f t="shared" si="65"/>
        <v>0.3832000768396186</v>
      </c>
      <c r="S131" s="2">
        <f t="shared" si="57"/>
        <v>14809.158962693553</v>
      </c>
      <c r="T131" s="2">
        <f t="shared" si="58"/>
        <v>-2.9310348172226908</v>
      </c>
      <c r="U131" s="2">
        <f t="shared" si="37"/>
        <v>14822.707925387107</v>
      </c>
      <c r="V131" s="3">
        <f t="shared" si="38"/>
        <v>734.29756028518784</v>
      </c>
      <c r="W131" s="3">
        <f t="shared" si="39"/>
        <v>0.18314841623364256</v>
      </c>
      <c r="Y131" s="9">
        <f t="shared" si="40"/>
        <v>14840.125932050982</v>
      </c>
      <c r="Z131" s="9">
        <f t="shared" si="41"/>
        <v>1.1616317990752734</v>
      </c>
      <c r="AA131" s="9">
        <f t="shared" si="42"/>
        <v>14859.204188644262</v>
      </c>
      <c r="AB131" s="27">
        <f t="shared" si="43"/>
        <v>4044.220829321921</v>
      </c>
      <c r="AC131" s="27">
        <f t="shared" si="44"/>
        <v>0.42981795711201853</v>
      </c>
      <c r="AE131" s="9">
        <f t="shared" si="45"/>
        <v>14798.679818467594</v>
      </c>
      <c r="AF131" s="9">
        <f t="shared" si="46"/>
        <v>1.3907047987760666</v>
      </c>
      <c r="AG131" s="9">
        <f t="shared" si="47"/>
        <v>14805.842728225316</v>
      </c>
      <c r="AH131" s="28">
        <f t="shared" si="48"/>
        <v>104.70872693316728</v>
      </c>
      <c r="AI131" s="28">
        <f t="shared" si="49"/>
        <v>6.9160570096910096E-2</v>
      </c>
      <c r="AK131" s="9">
        <f t="shared" si="50"/>
        <v>14795.523231246729</v>
      </c>
      <c r="AL131" s="9">
        <f t="shared" si="51"/>
        <v>-0.96479580860839964</v>
      </c>
      <c r="AM131" s="9">
        <f t="shared" si="52"/>
        <v>14794.742312467282</v>
      </c>
      <c r="AN131" s="28">
        <f t="shared" si="53"/>
        <v>0.75288165443470889</v>
      </c>
      <c r="AO131">
        <f t="shared" si="54"/>
        <v>5.8644931349113973E-3</v>
      </c>
    </row>
    <row r="132" spans="1:41">
      <c r="A132" s="1">
        <v>45061</v>
      </c>
      <c r="B132" s="2">
        <v>131</v>
      </c>
      <c r="C132" s="3">
        <v>14825.76</v>
      </c>
      <c r="D132" s="13">
        <f t="shared" si="55"/>
        <v>14795.61</v>
      </c>
      <c r="E132" s="13">
        <f t="shared" si="33"/>
        <v>909.02249999997809</v>
      </c>
      <c r="F132" s="13">
        <f t="shared" si="34"/>
        <v>0.20336225596529039</v>
      </c>
      <c r="G132" s="9">
        <f t="shared" si="56"/>
        <v>14795.610000000002</v>
      </c>
      <c r="H132" s="13">
        <f t="shared" si="35"/>
        <v>909.02249999986839</v>
      </c>
      <c r="I132" s="13">
        <f t="shared" si="36"/>
        <v>0.20336225596527813</v>
      </c>
      <c r="K132" s="13">
        <f t="shared" si="59"/>
        <v>14768.273999999999</v>
      </c>
      <c r="L132" s="13">
        <f t="shared" si="60"/>
        <v>14772.282999999999</v>
      </c>
      <c r="M132" s="9">
        <f t="shared" si="61"/>
        <v>14764.264999999999</v>
      </c>
      <c r="N132" s="9">
        <f t="shared" si="62"/>
        <v>-0.89088888888889206</v>
      </c>
      <c r="O132" s="9">
        <f t="shared" si="63"/>
        <v>14751.98894444444</v>
      </c>
      <c r="P132" s="13">
        <f t="shared" si="64"/>
        <v>5442.1686377815868</v>
      </c>
      <c r="Q132" s="13">
        <f t="shared" si="65"/>
        <v>0.49758700771873043</v>
      </c>
      <c r="S132" s="2">
        <f t="shared" si="57"/>
        <v>14815.993963938166</v>
      </c>
      <c r="T132" s="2">
        <f t="shared" si="58"/>
        <v>1.9519832136954158</v>
      </c>
      <c r="U132" s="2">
        <f t="shared" si="37"/>
        <v>14806.227927876331</v>
      </c>
      <c r="V132" s="3">
        <f t="shared" si="38"/>
        <v>381.50184144422417</v>
      </c>
      <c r="W132" s="3">
        <f t="shared" si="39"/>
        <v>0.13174415425360603</v>
      </c>
      <c r="Y132" s="9">
        <f t="shared" si="40"/>
        <v>14836.629294695038</v>
      </c>
      <c r="Z132" s="9">
        <f t="shared" si="41"/>
        <v>-2.099156609437991</v>
      </c>
      <c r="AA132" s="9">
        <f t="shared" si="42"/>
        <v>14841.287563850057</v>
      </c>
      <c r="AB132" s="27">
        <f t="shared" si="43"/>
        <v>241.1052391175985</v>
      </c>
      <c r="AC132" s="27">
        <f t="shared" si="44"/>
        <v>0.10473367874602751</v>
      </c>
      <c r="AE132" s="9">
        <f t="shared" si="45"/>
        <v>14818.05315697991</v>
      </c>
      <c r="AF132" s="9">
        <f t="shared" si="46"/>
        <v>6.7854949128380362</v>
      </c>
      <c r="AG132" s="9">
        <f t="shared" si="47"/>
        <v>14800.070523266369</v>
      </c>
      <c r="AH132" s="28">
        <f t="shared" si="48"/>
        <v>659.94921484775443</v>
      </c>
      <c r="AI132" s="28">
        <f t="shared" si="49"/>
        <v>0.17327595167890703</v>
      </c>
      <c r="AK132" s="9">
        <f t="shared" si="50"/>
        <v>14822.639843543813</v>
      </c>
      <c r="AL132" s="9">
        <f t="shared" si="51"/>
        <v>1.8433450019608837</v>
      </c>
      <c r="AM132" s="9">
        <f t="shared" si="52"/>
        <v>14794.558435438121</v>
      </c>
      <c r="AN132" s="28">
        <f t="shared" si="53"/>
        <v>973.53763110912985</v>
      </c>
      <c r="AO132">
        <f t="shared" si="54"/>
        <v>0.21045507658210724</v>
      </c>
    </row>
    <row r="133" spans="1:41">
      <c r="A133" s="1">
        <v>45062</v>
      </c>
      <c r="B133" s="2">
        <v>132</v>
      </c>
      <c r="C133" s="3">
        <v>14886.06</v>
      </c>
      <c r="D133" s="13">
        <f t="shared" si="55"/>
        <v>14855.91</v>
      </c>
      <c r="E133" s="13">
        <f t="shared" ref="E133:E196" si="66">(C133-D133)^2</f>
        <v>909.02249999997809</v>
      </c>
      <c r="F133" s="13">
        <f t="shared" ref="F133:F196" si="67">ABS((C133-D133)/C133)*100</f>
        <v>0.20253848231163679</v>
      </c>
      <c r="G133" s="9">
        <f t="shared" si="56"/>
        <v>14855.971438663224</v>
      </c>
      <c r="H133" s="13">
        <f t="shared" ref="H133:H196" si="68">(C133-G133)^2</f>
        <v>905.32152331689883</v>
      </c>
      <c r="I133" s="13">
        <f t="shared" ref="I133:I196" si="69">ABS((C133-G133)/C133)*100</f>
        <v>0.20212575615559425</v>
      </c>
      <c r="K133" s="13">
        <f t="shared" si="59"/>
        <v>14780.334000000003</v>
      </c>
      <c r="L133" s="13">
        <f t="shared" si="60"/>
        <v>14768.514499999999</v>
      </c>
      <c r="M133" s="9">
        <f t="shared" si="61"/>
        <v>14792.153500000006</v>
      </c>
      <c r="N133" s="9">
        <f t="shared" si="62"/>
        <v>2.6265555555562767</v>
      </c>
      <c r="O133" s="9">
        <f t="shared" si="63"/>
        <v>14763.37411111111</v>
      </c>
      <c r="P133" s="13">
        <f t="shared" si="64"/>
        <v>15051.827332456858</v>
      </c>
      <c r="Q133" s="13">
        <f t="shared" si="65"/>
        <v>0.82416629308822609</v>
      </c>
      <c r="S133" s="2">
        <f t="shared" si="57"/>
        <v>14852.002973575931</v>
      </c>
      <c r="T133" s="2">
        <f t="shared" si="58"/>
        <v>18.980496425729903</v>
      </c>
      <c r="U133" s="2">
        <f t="shared" ref="U133:U196" si="70">S132+T132</f>
        <v>14817.945947151862</v>
      </c>
      <c r="V133" s="3">
        <f t="shared" ref="V133:V196" si="71">(C133-U133)^2</f>
        <v>4639.5241953988498</v>
      </c>
      <c r="W133" s="3">
        <f t="shared" ref="W133:W196" si="72">ABS((C133-U133)/C133)*100</f>
        <v>0.45756938268512526</v>
      </c>
      <c r="Y133" s="9">
        <f t="shared" ref="Y133:Y196" si="73">(0.3*C133)+(0.7*(Y132+Z132))</f>
        <v>14849.989096659918</v>
      </c>
      <c r="Z133" s="9">
        <f t="shared" ref="Z133:Z196" si="74">(0.7*(Y133-Y132))+(0.3*Z132)</f>
        <v>8.7221143925844675</v>
      </c>
      <c r="AA133" s="9">
        <f t="shared" ref="AA133:AA196" si="75">Y132+Z132</f>
        <v>14834.5301380856</v>
      </c>
      <c r="AB133" s="27">
        <f t="shared" ref="AB133:AB196" si="76">(C133-AA133)^2</f>
        <v>2655.3266689170891</v>
      </c>
      <c r="AC133" s="27">
        <f t="shared" ref="AC133:AC196" si="77">ABS((C133-AA133)/C133)*100</f>
        <v>0.34616185823783857</v>
      </c>
      <c r="AE133" s="9">
        <f t="shared" ref="AE133:AE196" si="78">(0.7*C133)+(0.3*(AE132+AF132))</f>
        <v>14867.693595567824</v>
      </c>
      <c r="AF133" s="9">
        <f t="shared" ref="AF133:AF196" si="79">(0.3*(AE133-AE132))+(0.7*AF132)</f>
        <v>19.641978015360856</v>
      </c>
      <c r="AG133" s="9">
        <f t="shared" ref="AG133:AG196" si="80">AE132+AF132</f>
        <v>14824.838651892747</v>
      </c>
      <c r="AH133" s="28">
        <f t="shared" ref="AH133:AH196" si="81">(C133-AG133)^2</f>
        <v>3748.0534640693522</v>
      </c>
      <c r="AI133" s="28">
        <f t="shared" ref="AI133:AI196" si="82">ABS((C133-AG133)/C133)*100</f>
        <v>0.4112662995262158</v>
      </c>
      <c r="AK133" s="9">
        <f t="shared" ref="AK133:AK196" si="83">(0.9*C133)+(0.1*(AK132+AL132))</f>
        <v>14879.902318854576</v>
      </c>
      <c r="AL133" s="9">
        <f t="shared" ref="AL133:AL196" si="84">(0.1*(AK133-AK132))+(0.9*AL132)</f>
        <v>7.3852580328410919</v>
      </c>
      <c r="AM133" s="9">
        <f t="shared" ref="AM133:AM196" si="85">AK132+AL132</f>
        <v>14824.483188545773</v>
      </c>
      <c r="AN133" s="28">
        <f t="shared" ref="AN133:AN196" si="86">(C133-AM133)^2</f>
        <v>3791.7037088693128</v>
      </c>
      <c r="AO133">
        <f t="shared" ref="AO133:AO196" si="87">ABS((C133-AM133)/C133)*100</f>
        <v>0.41365419361621625</v>
      </c>
    </row>
    <row r="134" spans="1:41">
      <c r="A134" s="1">
        <v>45063</v>
      </c>
      <c r="B134" s="2">
        <v>133</v>
      </c>
      <c r="C134" s="3">
        <v>14884.05</v>
      </c>
      <c r="D134" s="13">
        <f t="shared" ref="D134:D197" si="88">C133+(C133-C132)</f>
        <v>14946.359999999999</v>
      </c>
      <c r="E134" s="13">
        <f t="shared" si="66"/>
        <v>3882.5360999999366</v>
      </c>
      <c r="F134" s="13">
        <f t="shared" si="67"/>
        <v>0.41863605671843007</v>
      </c>
      <c r="G134" s="9">
        <f t="shared" ref="G134:G197" si="89">C133*C133/C132</f>
        <v>14946.605254880693</v>
      </c>
      <c r="H134" s="13">
        <f t="shared" si="68"/>
        <v>3913.1599131885419</v>
      </c>
      <c r="I134" s="13">
        <f t="shared" si="69"/>
        <v>0.4202838265169333</v>
      </c>
      <c r="K134" s="13">
        <f t="shared" si="59"/>
        <v>14798.423999999999</v>
      </c>
      <c r="L134" s="13">
        <f t="shared" si="60"/>
        <v>14768.796100000001</v>
      </c>
      <c r="M134" s="9">
        <f t="shared" si="61"/>
        <v>14828.051899999997</v>
      </c>
      <c r="N134" s="9">
        <f t="shared" si="62"/>
        <v>6.5839777777772621</v>
      </c>
      <c r="O134" s="9">
        <f t="shared" si="63"/>
        <v>14794.780055555562</v>
      </c>
      <c r="P134" s="13">
        <f t="shared" si="64"/>
        <v>7969.122981112866</v>
      </c>
      <c r="Q134" s="13">
        <f t="shared" si="65"/>
        <v>0.59976917871437541</v>
      </c>
      <c r="S134" s="2">
        <f t="shared" ref="S134:S197" si="90">0.5*C134+(0.5*(S133+T133))</f>
        <v>14877.516735000831</v>
      </c>
      <c r="T134" s="2">
        <f t="shared" si="58"/>
        <v>22.247128925314808</v>
      </c>
      <c r="U134" s="2">
        <f t="shared" si="70"/>
        <v>14870.98347000166</v>
      </c>
      <c r="V134" s="3">
        <f t="shared" si="71"/>
        <v>170.73420619750135</v>
      </c>
      <c r="W134" s="3">
        <f t="shared" si="72"/>
        <v>8.7788807470677133E-2</v>
      </c>
      <c r="Y134" s="9">
        <f t="shared" si="73"/>
        <v>14866.31284773675</v>
      </c>
      <c r="Z134" s="9">
        <f t="shared" si="74"/>
        <v>14.043260071557876</v>
      </c>
      <c r="AA134" s="9">
        <f t="shared" si="75"/>
        <v>14858.711211052503</v>
      </c>
      <c r="AB134" s="27">
        <f t="shared" si="76"/>
        <v>642.05422532575255</v>
      </c>
      <c r="AC134" s="27">
        <f t="shared" si="77"/>
        <v>0.17024122431392091</v>
      </c>
      <c r="AE134" s="9">
        <f t="shared" si="78"/>
        <v>14885.035672074955</v>
      </c>
      <c r="AF134" s="9">
        <f t="shared" si="79"/>
        <v>18.952007562892025</v>
      </c>
      <c r="AG134" s="9">
        <f t="shared" si="80"/>
        <v>14887.335573583185</v>
      </c>
      <c r="AH134" s="28">
        <f t="shared" si="81"/>
        <v>10.794993770525725</v>
      </c>
      <c r="AI134" s="28">
        <f t="shared" si="82"/>
        <v>2.207445945952477E-2</v>
      </c>
      <c r="AK134" s="9">
        <f t="shared" si="83"/>
        <v>14884.373757688742</v>
      </c>
      <c r="AL134" s="9">
        <f t="shared" si="84"/>
        <v>7.0938761129735219</v>
      </c>
      <c r="AM134" s="9">
        <f t="shared" si="85"/>
        <v>14887.287576887416</v>
      </c>
      <c r="AN134" s="28">
        <f t="shared" si="86"/>
        <v>10.481904101937802</v>
      </c>
      <c r="AO134">
        <f t="shared" si="87"/>
        <v>2.175198878945692E-2</v>
      </c>
    </row>
    <row r="135" spans="1:41">
      <c r="A135" s="1">
        <v>45064</v>
      </c>
      <c r="B135" s="2">
        <v>134</v>
      </c>
      <c r="C135" s="3">
        <v>14884.05</v>
      </c>
      <c r="D135" s="13">
        <f t="shared" si="88"/>
        <v>14882.039999999999</v>
      </c>
      <c r="E135" s="13">
        <f t="shared" si="66"/>
        <v>4.0401000000008773</v>
      </c>
      <c r="F135" s="13">
        <f t="shared" si="67"/>
        <v>1.3504388926402548E-2</v>
      </c>
      <c r="G135" s="9">
        <f t="shared" si="89"/>
        <v>14882.040271401565</v>
      </c>
      <c r="H135" s="13">
        <f t="shared" si="68"/>
        <v>4.0390090393629547</v>
      </c>
      <c r="I135" s="13">
        <f t="shared" si="69"/>
        <v>1.3502565487443718E-2</v>
      </c>
      <c r="K135" s="13">
        <f t="shared" si="59"/>
        <v>14816.312999999998</v>
      </c>
      <c r="L135" s="13">
        <f t="shared" si="60"/>
        <v>14773.3791</v>
      </c>
      <c r="M135" s="9">
        <f t="shared" si="61"/>
        <v>14859.246899999996</v>
      </c>
      <c r="N135" s="9">
        <f t="shared" si="62"/>
        <v>9.5408666666662612</v>
      </c>
      <c r="O135" s="9">
        <f t="shared" si="63"/>
        <v>14834.635877777773</v>
      </c>
      <c r="P135" s="13">
        <f t="shared" si="64"/>
        <v>2441.7554749930964</v>
      </c>
      <c r="Q135" s="13">
        <f t="shared" si="65"/>
        <v>0.33199379350530311</v>
      </c>
      <c r="S135" s="2">
        <f t="shared" si="90"/>
        <v>14891.906931963073</v>
      </c>
      <c r="T135" s="2">
        <f t="shared" ref="T135:T198" si="91">(0.5*(S135-S134))+(0.5*T134)</f>
        <v>18.318662943778428</v>
      </c>
      <c r="U135" s="2">
        <f t="shared" si="70"/>
        <v>14899.763863926146</v>
      </c>
      <c r="V135" s="3">
        <f t="shared" si="71"/>
        <v>246.92551948945103</v>
      </c>
      <c r="W135" s="3">
        <f t="shared" si="72"/>
        <v>0.10557518905235193</v>
      </c>
      <c r="Y135" s="9">
        <f t="shared" si="73"/>
        <v>14881.464275465813</v>
      </c>
      <c r="Z135" s="9">
        <f t="shared" si="74"/>
        <v>14.818977431811154</v>
      </c>
      <c r="AA135" s="9">
        <f t="shared" si="75"/>
        <v>14880.356107808308</v>
      </c>
      <c r="AB135" s="27">
        <f t="shared" si="76"/>
        <v>13.644839523840929</v>
      </c>
      <c r="AC135" s="27">
        <f t="shared" si="77"/>
        <v>2.4817789457114846E-2</v>
      </c>
      <c r="AE135" s="9">
        <f t="shared" si="78"/>
        <v>14890.031303891352</v>
      </c>
      <c r="AF135" s="9">
        <f t="shared" si="79"/>
        <v>14.765094838943451</v>
      </c>
      <c r="AG135" s="9">
        <f t="shared" si="80"/>
        <v>14903.987679637847</v>
      </c>
      <c r="AH135" s="28">
        <f t="shared" si="81"/>
        <v>397.51106934143468</v>
      </c>
      <c r="AI135" s="28">
        <f t="shared" si="82"/>
        <v>0.13395332344252672</v>
      </c>
      <c r="AK135" s="9">
        <f t="shared" si="83"/>
        <v>14884.791763380172</v>
      </c>
      <c r="AL135" s="9">
        <f t="shared" si="84"/>
        <v>6.4262890708191858</v>
      </c>
      <c r="AM135" s="9">
        <f t="shared" si="85"/>
        <v>14891.467633801714</v>
      </c>
      <c r="AN135" s="28">
        <f t="shared" si="86"/>
        <v>55.021291216345752</v>
      </c>
      <c r="AO135">
        <f t="shared" si="87"/>
        <v>4.9836125259691118E-2</v>
      </c>
    </row>
    <row r="136" spans="1:41">
      <c r="A136" s="1">
        <v>45065</v>
      </c>
      <c r="B136" s="2">
        <v>135</v>
      </c>
      <c r="C136" s="3">
        <v>14949.38</v>
      </c>
      <c r="D136" s="13">
        <f t="shared" si="88"/>
        <v>14884.05</v>
      </c>
      <c r="E136" s="13">
        <f t="shared" si="66"/>
        <v>4268.0088999999907</v>
      </c>
      <c r="F136" s="13">
        <f t="shared" si="67"/>
        <v>0.4370080899676102</v>
      </c>
      <c r="G136" s="9">
        <f t="shared" si="89"/>
        <v>14884.05</v>
      </c>
      <c r="H136" s="13">
        <f t="shared" si="68"/>
        <v>4268.0088999999907</v>
      </c>
      <c r="I136" s="13">
        <f t="shared" si="69"/>
        <v>0.4370080899676102</v>
      </c>
      <c r="K136" s="13">
        <f t="shared" si="59"/>
        <v>14829.980999999996</v>
      </c>
      <c r="L136" s="13">
        <f t="shared" si="60"/>
        <v>14780.102699999999</v>
      </c>
      <c r="M136" s="9">
        <f t="shared" si="61"/>
        <v>14879.859299999993</v>
      </c>
      <c r="N136" s="9">
        <f t="shared" si="62"/>
        <v>11.084066666665926</v>
      </c>
      <c r="O136" s="9">
        <f t="shared" si="63"/>
        <v>14868.787766666663</v>
      </c>
      <c r="P136" s="13">
        <f t="shared" si="64"/>
        <v>6495.108073654952</v>
      </c>
      <c r="Q136" s="13">
        <f t="shared" si="65"/>
        <v>0.539100841194327</v>
      </c>
      <c r="S136" s="2">
        <f t="shared" si="90"/>
        <v>14929.802797453425</v>
      </c>
      <c r="T136" s="2">
        <f t="shared" si="91"/>
        <v>28.107264217065545</v>
      </c>
      <c r="U136" s="2">
        <f t="shared" si="70"/>
        <v>14910.225594906851</v>
      </c>
      <c r="V136" s="3">
        <f t="shared" si="71"/>
        <v>1533.0674381983297</v>
      </c>
      <c r="W136" s="3">
        <f t="shared" si="72"/>
        <v>0.26191323715865106</v>
      </c>
      <c r="Y136" s="9">
        <f t="shared" si="73"/>
        <v>14912.212277028335</v>
      </c>
      <c r="Z136" s="9">
        <f t="shared" si="74"/>
        <v>25.969294323309029</v>
      </c>
      <c r="AA136" s="9">
        <f t="shared" si="75"/>
        <v>14896.283252897623</v>
      </c>
      <c r="AB136" s="27">
        <f t="shared" si="76"/>
        <v>2819.2645528536696</v>
      </c>
      <c r="AC136" s="27">
        <f t="shared" si="77"/>
        <v>0.35517691772084165</v>
      </c>
      <c r="AE136" s="9">
        <f t="shared" si="78"/>
        <v>14936.004919619088</v>
      </c>
      <c r="AF136" s="9">
        <f t="shared" si="79"/>
        <v>24.1276511055814</v>
      </c>
      <c r="AG136" s="9">
        <f t="shared" si="80"/>
        <v>14904.796398730296</v>
      </c>
      <c r="AH136" s="28">
        <f t="shared" si="81"/>
        <v>1987.6975021759208</v>
      </c>
      <c r="AI136" s="28">
        <f t="shared" si="82"/>
        <v>0.29823043677867345</v>
      </c>
      <c r="AK136" s="9">
        <f t="shared" si="83"/>
        <v>14943.563805245098</v>
      </c>
      <c r="AL136" s="9">
        <f t="shared" si="84"/>
        <v>11.660864350229868</v>
      </c>
      <c r="AM136" s="9">
        <f t="shared" si="85"/>
        <v>14891.218052450991</v>
      </c>
      <c r="AN136" s="28">
        <f t="shared" si="86"/>
        <v>3382.812142693545</v>
      </c>
      <c r="AO136">
        <f t="shared" si="87"/>
        <v>0.38905926231728599</v>
      </c>
    </row>
    <row r="137" spans="1:41">
      <c r="A137" s="1">
        <v>45066</v>
      </c>
      <c r="B137" s="2">
        <v>136</v>
      </c>
      <c r="C137" s="3">
        <v>14949.38</v>
      </c>
      <c r="D137" s="13">
        <f t="shared" si="88"/>
        <v>15014.71</v>
      </c>
      <c r="E137" s="13">
        <f t="shared" si="66"/>
        <v>4268.0088999999907</v>
      </c>
      <c r="F137" s="13">
        <f t="shared" si="67"/>
        <v>0.4370080899676102</v>
      </c>
      <c r="G137" s="9">
        <f t="shared" si="89"/>
        <v>15014.996750508093</v>
      </c>
      <c r="H137" s="13">
        <f t="shared" si="68"/>
        <v>4305.5579472414411</v>
      </c>
      <c r="I137" s="13">
        <f t="shared" si="69"/>
        <v>0.43892623311531254</v>
      </c>
      <c r="K137" s="13">
        <f t="shared" si="59"/>
        <v>14846.663999999999</v>
      </c>
      <c r="L137" s="13">
        <f t="shared" si="60"/>
        <v>14788.916599999997</v>
      </c>
      <c r="M137" s="9">
        <f t="shared" si="61"/>
        <v>14904.411400000001</v>
      </c>
      <c r="N137" s="9">
        <f t="shared" si="62"/>
        <v>12.832755555556004</v>
      </c>
      <c r="O137" s="9">
        <f t="shared" si="63"/>
        <v>14890.943366666659</v>
      </c>
      <c r="P137" s="13">
        <f t="shared" si="64"/>
        <v>3414.8401153352315</v>
      </c>
      <c r="Q137" s="13">
        <f t="shared" si="65"/>
        <v>0.39089670162468321</v>
      </c>
      <c r="S137" s="2">
        <f t="shared" si="90"/>
        <v>14953.645030835245</v>
      </c>
      <c r="T137" s="2">
        <f t="shared" si="91"/>
        <v>25.974748799442686</v>
      </c>
      <c r="U137" s="2">
        <f t="shared" si="70"/>
        <v>14957.910061670491</v>
      </c>
      <c r="V137" s="3">
        <f t="shared" si="71"/>
        <v>72.761952102391732</v>
      </c>
      <c r="W137" s="3">
        <f t="shared" si="72"/>
        <v>5.7059635051699163E-2</v>
      </c>
      <c r="Y137" s="9">
        <f t="shared" si="73"/>
        <v>14941.541099946149</v>
      </c>
      <c r="Z137" s="9">
        <f t="shared" si="74"/>
        <v>28.320964339462684</v>
      </c>
      <c r="AA137" s="9">
        <f t="shared" si="75"/>
        <v>14938.181571351644</v>
      </c>
      <c r="AB137" s="27">
        <f t="shared" si="76"/>
        <v>125.40480419229397</v>
      </c>
      <c r="AC137" s="27">
        <f t="shared" si="77"/>
        <v>7.4908983839830287E-2</v>
      </c>
      <c r="AE137" s="9">
        <f t="shared" si="78"/>
        <v>14952.605771217401</v>
      </c>
      <c r="AF137" s="9">
        <f t="shared" si="79"/>
        <v>21.86961125340062</v>
      </c>
      <c r="AG137" s="9">
        <f t="shared" si="80"/>
        <v>14960.132570724671</v>
      </c>
      <c r="AH137" s="28">
        <f t="shared" si="81"/>
        <v>115.61777718906015</v>
      </c>
      <c r="AI137" s="28">
        <f t="shared" si="82"/>
        <v>7.192653290418323E-2</v>
      </c>
      <c r="AK137" s="9">
        <f t="shared" si="83"/>
        <v>14949.964466959533</v>
      </c>
      <c r="AL137" s="9">
        <f t="shared" si="84"/>
        <v>11.134844086650386</v>
      </c>
      <c r="AM137" s="9">
        <f t="shared" si="85"/>
        <v>14955.224669595327</v>
      </c>
      <c r="AN137" s="28">
        <f t="shared" si="86"/>
        <v>34.160162678551735</v>
      </c>
      <c r="AO137">
        <f t="shared" si="87"/>
        <v>3.9096401291077054E-2</v>
      </c>
    </row>
    <row r="138" spans="1:41">
      <c r="A138" s="1">
        <v>45067</v>
      </c>
      <c r="B138" s="2">
        <v>137</v>
      </c>
      <c r="C138" s="3">
        <v>14949.38</v>
      </c>
      <c r="D138" s="13">
        <f t="shared" si="88"/>
        <v>14949.38</v>
      </c>
      <c r="E138" s="13">
        <f t="shared" si="66"/>
        <v>0</v>
      </c>
      <c r="F138" s="13">
        <f t="shared" si="67"/>
        <v>0</v>
      </c>
      <c r="G138" s="9">
        <f t="shared" si="89"/>
        <v>14949.38</v>
      </c>
      <c r="H138" s="13">
        <f t="shared" si="68"/>
        <v>0</v>
      </c>
      <c r="I138" s="13">
        <f t="shared" si="69"/>
        <v>0</v>
      </c>
      <c r="K138" s="13">
        <f t="shared" si="59"/>
        <v>14858.523999999999</v>
      </c>
      <c r="L138" s="13">
        <f t="shared" si="60"/>
        <v>14798.856199999998</v>
      </c>
      <c r="M138" s="9">
        <f t="shared" si="61"/>
        <v>14918.191800000001</v>
      </c>
      <c r="N138" s="9">
        <f t="shared" si="62"/>
        <v>13.259511111111351</v>
      </c>
      <c r="O138" s="9">
        <f t="shared" si="63"/>
        <v>14917.244155555556</v>
      </c>
      <c r="P138" s="13">
        <f t="shared" si="64"/>
        <v>1032.7124981574468</v>
      </c>
      <c r="Q138" s="13">
        <f t="shared" si="65"/>
        <v>0.21496439614514543</v>
      </c>
      <c r="S138" s="2">
        <f t="shared" si="90"/>
        <v>14964.499889817344</v>
      </c>
      <c r="T138" s="2">
        <f t="shared" si="91"/>
        <v>18.414803890770568</v>
      </c>
      <c r="U138" s="2">
        <f t="shared" si="70"/>
        <v>14979.619779634688</v>
      </c>
      <c r="V138" s="3">
        <f t="shared" si="71"/>
        <v>914.44427235452758</v>
      </c>
      <c r="W138" s="3">
        <f t="shared" si="72"/>
        <v>0.2022811623939495</v>
      </c>
      <c r="Y138" s="9">
        <f t="shared" si="73"/>
        <v>14963.717444999926</v>
      </c>
      <c r="Z138" s="9">
        <f t="shared" si="74"/>
        <v>24.019730839482325</v>
      </c>
      <c r="AA138" s="9">
        <f t="shared" si="75"/>
        <v>14969.862064285611</v>
      </c>
      <c r="AB138" s="27">
        <f t="shared" si="76"/>
        <v>419.51495739994539</v>
      </c>
      <c r="AC138" s="27">
        <f t="shared" si="77"/>
        <v>0.13700945648322585</v>
      </c>
      <c r="AE138" s="9">
        <f t="shared" si="78"/>
        <v>14956.908614741238</v>
      </c>
      <c r="AF138" s="9">
        <f t="shared" si="79"/>
        <v>16.599580934531687</v>
      </c>
      <c r="AG138" s="9">
        <f t="shared" si="80"/>
        <v>14974.4753824708</v>
      </c>
      <c r="AH138" s="28">
        <f t="shared" si="81"/>
        <v>629.77822135579959</v>
      </c>
      <c r="AI138" s="28">
        <f t="shared" si="82"/>
        <v>0.1678690518991508</v>
      </c>
      <c r="AK138" s="9">
        <f t="shared" si="83"/>
        <v>14950.551931104617</v>
      </c>
      <c r="AL138" s="9">
        <f t="shared" si="84"/>
        <v>10.080106092493807</v>
      </c>
      <c r="AM138" s="9">
        <f t="shared" si="85"/>
        <v>14961.099311046182</v>
      </c>
      <c r="AN138" s="28">
        <f t="shared" si="86"/>
        <v>137.34225139718842</v>
      </c>
      <c r="AO138">
        <f t="shared" si="87"/>
        <v>7.8393291535722998E-2</v>
      </c>
    </row>
    <row r="139" spans="1:41">
      <c r="A139" s="1">
        <v>45068</v>
      </c>
      <c r="B139" s="2">
        <v>138</v>
      </c>
      <c r="C139" s="3">
        <v>15010.68</v>
      </c>
      <c r="D139" s="13">
        <f t="shared" si="88"/>
        <v>14949.38</v>
      </c>
      <c r="E139" s="13">
        <f t="shared" si="66"/>
        <v>3757.6900000001338</v>
      </c>
      <c r="F139" s="13">
        <f t="shared" si="67"/>
        <v>0.40837590302372107</v>
      </c>
      <c r="G139" s="9">
        <f t="shared" si="89"/>
        <v>14949.38</v>
      </c>
      <c r="H139" s="13">
        <f t="shared" si="68"/>
        <v>3757.6900000001338</v>
      </c>
      <c r="I139" s="13">
        <f t="shared" si="69"/>
        <v>0.40837590302372107</v>
      </c>
      <c r="K139" s="13">
        <f t="shared" si="59"/>
        <v>14871.489000000001</v>
      </c>
      <c r="L139" s="13">
        <f t="shared" si="60"/>
        <v>14810.142499999998</v>
      </c>
      <c r="M139" s="9">
        <f t="shared" si="61"/>
        <v>14932.835500000005</v>
      </c>
      <c r="N139" s="9">
        <f t="shared" si="62"/>
        <v>13.632555555556285</v>
      </c>
      <c r="O139" s="9">
        <f t="shared" si="63"/>
        <v>14931.451311111112</v>
      </c>
      <c r="P139" s="13">
        <f t="shared" si="64"/>
        <v>6277.1851430522729</v>
      </c>
      <c r="Q139" s="13">
        <f t="shared" si="65"/>
        <v>0.52781545465554136</v>
      </c>
      <c r="S139" s="2">
        <f t="shared" si="90"/>
        <v>14996.797346854057</v>
      </c>
      <c r="T139" s="2">
        <f t="shared" si="91"/>
        <v>25.356130463741906</v>
      </c>
      <c r="U139" s="2">
        <f t="shared" si="70"/>
        <v>14982.914693708113</v>
      </c>
      <c r="V139" s="3">
        <f t="shared" si="71"/>
        <v>770.9122334823054</v>
      </c>
      <c r="W139" s="3">
        <f t="shared" si="72"/>
        <v>0.18497034306165411</v>
      </c>
      <c r="Y139" s="9">
        <f t="shared" si="73"/>
        <v>14994.620023087584</v>
      </c>
      <c r="Z139" s="9">
        <f t="shared" si="74"/>
        <v>28.837723913205426</v>
      </c>
      <c r="AA139" s="9">
        <f t="shared" si="75"/>
        <v>14987.737175839407</v>
      </c>
      <c r="AB139" s="27">
        <f t="shared" si="76"/>
        <v>526.37318046388361</v>
      </c>
      <c r="AC139" s="27">
        <f t="shared" si="77"/>
        <v>0.15284333661494925</v>
      </c>
      <c r="AE139" s="9">
        <f t="shared" si="78"/>
        <v>14999.528458702729</v>
      </c>
      <c r="AF139" s="9">
        <f t="shared" si="79"/>
        <v>24.405659842619457</v>
      </c>
      <c r="AG139" s="9">
        <f t="shared" si="80"/>
        <v>14973.508195675769</v>
      </c>
      <c r="AH139" s="28">
        <f t="shared" si="81"/>
        <v>1381.7430367189061</v>
      </c>
      <c r="AI139" s="28">
        <f t="shared" si="82"/>
        <v>0.24763571220111835</v>
      </c>
      <c r="AK139" s="9">
        <f t="shared" si="83"/>
        <v>15005.675203719711</v>
      </c>
      <c r="AL139" s="9">
        <f t="shared" si="84"/>
        <v>14.584422744753809</v>
      </c>
      <c r="AM139" s="9">
        <f t="shared" si="85"/>
        <v>14960.632037197111</v>
      </c>
      <c r="AN139" s="28">
        <f t="shared" si="86"/>
        <v>2504.7985807194354</v>
      </c>
      <c r="AO139">
        <f t="shared" si="87"/>
        <v>0.33341569337891253</v>
      </c>
    </row>
    <row r="140" spans="1:41">
      <c r="A140" s="1">
        <v>45069</v>
      </c>
      <c r="B140" s="2">
        <v>139</v>
      </c>
      <c r="C140" s="3">
        <v>14971.94</v>
      </c>
      <c r="D140" s="13">
        <f t="shared" si="88"/>
        <v>15071.980000000001</v>
      </c>
      <c r="E140" s="13">
        <f t="shared" si="66"/>
        <v>10008.001600000174</v>
      </c>
      <c r="F140" s="13">
        <f t="shared" si="67"/>
        <v>0.66818328152531248</v>
      </c>
      <c r="G140" s="9">
        <f t="shared" si="89"/>
        <v>15072.231360926007</v>
      </c>
      <c r="H140" s="13">
        <f t="shared" si="68"/>
        <v>10058.357076390552</v>
      </c>
      <c r="I140" s="13">
        <f t="shared" si="69"/>
        <v>0.6698621616571182</v>
      </c>
      <c r="K140" s="13">
        <f t="shared" si="59"/>
        <v>14892.995999999999</v>
      </c>
      <c r="L140" s="13">
        <f t="shared" si="60"/>
        <v>14822.966499999999</v>
      </c>
      <c r="M140" s="9">
        <f t="shared" si="61"/>
        <v>14963.0255</v>
      </c>
      <c r="N140" s="9">
        <f t="shared" si="62"/>
        <v>15.562111111111234</v>
      </c>
      <c r="O140" s="9">
        <f t="shared" si="63"/>
        <v>14946.468055555561</v>
      </c>
      <c r="P140" s="13">
        <f t="shared" si="64"/>
        <v>648.81995378063482</v>
      </c>
      <c r="Q140" s="13">
        <f t="shared" si="65"/>
        <v>0.17013122176845447</v>
      </c>
      <c r="S140" s="2">
        <f t="shared" si="90"/>
        <v>14997.046738658901</v>
      </c>
      <c r="T140" s="2">
        <f t="shared" si="91"/>
        <v>12.802761134292943</v>
      </c>
      <c r="U140" s="2">
        <f t="shared" si="70"/>
        <v>15022.153477317799</v>
      </c>
      <c r="V140" s="3">
        <f t="shared" si="71"/>
        <v>2521.3933043450752</v>
      </c>
      <c r="W140" s="3">
        <f t="shared" si="72"/>
        <v>0.33538390694725334</v>
      </c>
      <c r="Y140" s="9">
        <f t="shared" si="73"/>
        <v>15008.002422900552</v>
      </c>
      <c r="Z140" s="9">
        <f t="shared" si="74"/>
        <v>18.018997043039427</v>
      </c>
      <c r="AA140" s="9">
        <f t="shared" si="75"/>
        <v>15023.45774700079</v>
      </c>
      <c r="AB140" s="27">
        <f t="shared" si="76"/>
        <v>2654.0782560373364</v>
      </c>
      <c r="AC140" s="27">
        <f t="shared" si="77"/>
        <v>0.34409533434404166</v>
      </c>
      <c r="AE140" s="9">
        <f t="shared" si="78"/>
        <v>14987.538235563605</v>
      </c>
      <c r="AF140" s="9">
        <f t="shared" si="79"/>
        <v>13.486894948096332</v>
      </c>
      <c r="AG140" s="9">
        <f t="shared" si="80"/>
        <v>15023.934118545349</v>
      </c>
      <c r="AH140" s="28">
        <f t="shared" si="81"/>
        <v>2703.3883633077112</v>
      </c>
      <c r="AI140" s="28">
        <f t="shared" si="82"/>
        <v>0.34727709665780188</v>
      </c>
      <c r="AK140" s="9">
        <f t="shared" si="83"/>
        <v>14976.771962646448</v>
      </c>
      <c r="AL140" s="9">
        <f t="shared" si="84"/>
        <v>10.235656362952087</v>
      </c>
      <c r="AM140" s="9">
        <f t="shared" si="85"/>
        <v>15020.259626464465</v>
      </c>
      <c r="AN140" s="28">
        <f t="shared" si="86"/>
        <v>2334.7863016654087</v>
      </c>
      <c r="AO140">
        <f t="shared" si="87"/>
        <v>0.32273457190227062</v>
      </c>
    </row>
    <row r="141" spans="1:41">
      <c r="A141" s="1">
        <v>45070</v>
      </c>
      <c r="B141" s="2">
        <v>140</v>
      </c>
      <c r="C141" s="3">
        <v>14952.39</v>
      </c>
      <c r="D141" s="13">
        <f t="shared" si="88"/>
        <v>14933.2</v>
      </c>
      <c r="E141" s="13">
        <f t="shared" si="66"/>
        <v>368.25609999994975</v>
      </c>
      <c r="F141" s="13">
        <f t="shared" si="67"/>
        <v>0.12834068667282414</v>
      </c>
      <c r="G141" s="9">
        <f t="shared" si="89"/>
        <v>14933.299981319968</v>
      </c>
      <c r="H141" s="13">
        <f t="shared" si="68"/>
        <v>364.42881320396265</v>
      </c>
      <c r="I141" s="13">
        <f t="shared" si="69"/>
        <v>0.12767202219867052</v>
      </c>
      <c r="K141" s="13">
        <f t="shared" ref="K141:K204" si="92">AVERAGE(C131:C140)</f>
        <v>14910.629000000001</v>
      </c>
      <c r="L141" s="13">
        <f t="shared" ref="L141:L204" si="93">AVERAGE(K132:K141)</f>
        <v>14837.362800000003</v>
      </c>
      <c r="M141" s="9">
        <f t="shared" ref="M141:M204" si="94">2*K141-L141</f>
        <v>14983.895199999999</v>
      </c>
      <c r="N141" s="9">
        <f t="shared" ref="N141:N204" si="95">(2/9)*(K141-L141)</f>
        <v>16.281377777777379</v>
      </c>
      <c r="O141" s="9">
        <f t="shared" si="63"/>
        <v>14978.58761111111</v>
      </c>
      <c r="P141" s="13">
        <f t="shared" si="64"/>
        <v>686.31482792899317</v>
      </c>
      <c r="Q141" s="13">
        <f t="shared" si="65"/>
        <v>0.17520684727398594</v>
      </c>
      <c r="S141" s="2">
        <f t="shared" si="90"/>
        <v>14981.119749896596</v>
      </c>
      <c r="T141" s="2">
        <f t="shared" si="91"/>
        <v>-1.5621138140060147</v>
      </c>
      <c r="U141" s="2">
        <f t="shared" si="70"/>
        <v>15009.849499793194</v>
      </c>
      <c r="V141" s="3">
        <f t="shared" si="71"/>
        <v>3301.5941164841165</v>
      </c>
      <c r="W141" s="3">
        <f t="shared" si="72"/>
        <v>0.3842830463437249</v>
      </c>
      <c r="Y141" s="9">
        <f t="shared" si="73"/>
        <v>15003.931993960512</v>
      </c>
      <c r="Z141" s="9">
        <f t="shared" si="74"/>
        <v>2.5563988548837759</v>
      </c>
      <c r="AA141" s="9">
        <f t="shared" si="75"/>
        <v>15026.021419943592</v>
      </c>
      <c r="AB141" s="27">
        <f t="shared" si="76"/>
        <v>5421.5860029097221</v>
      </c>
      <c r="AC141" s="27">
        <f t="shared" si="77"/>
        <v>0.492439134771049</v>
      </c>
      <c r="AE141" s="9">
        <f t="shared" si="78"/>
        <v>14966.980539153508</v>
      </c>
      <c r="AF141" s="9">
        <f t="shared" si="79"/>
        <v>3.2735175406384904</v>
      </c>
      <c r="AG141" s="9">
        <f t="shared" si="80"/>
        <v>15001.025130511702</v>
      </c>
      <c r="AH141" s="28">
        <f t="shared" si="81"/>
        <v>2365.3759198903163</v>
      </c>
      <c r="AI141" s="28">
        <f t="shared" si="82"/>
        <v>0.3252665995984742</v>
      </c>
      <c r="AK141" s="9">
        <f t="shared" si="83"/>
        <v>14955.85176190094</v>
      </c>
      <c r="AL141" s="9">
        <f t="shared" si="84"/>
        <v>7.1200706521060955</v>
      </c>
      <c r="AM141" s="9">
        <f t="shared" si="85"/>
        <v>14987.007619009401</v>
      </c>
      <c r="AN141" s="28">
        <f t="shared" si="86"/>
        <v>1198.3795458800482</v>
      </c>
      <c r="AO141">
        <f t="shared" si="87"/>
        <v>0.23151896793356178</v>
      </c>
    </row>
    <row r="142" spans="1:41">
      <c r="A142" s="1">
        <v>45071</v>
      </c>
      <c r="B142" s="2">
        <v>141</v>
      </c>
      <c r="C142" s="3">
        <v>14979.52</v>
      </c>
      <c r="D142" s="13">
        <f t="shared" si="88"/>
        <v>14932.839999999998</v>
      </c>
      <c r="E142" s="13">
        <f t="shared" si="66"/>
        <v>2179.0224000001972</v>
      </c>
      <c r="F142" s="13">
        <f t="shared" si="67"/>
        <v>0.31162547264533247</v>
      </c>
      <c r="G142" s="9">
        <f t="shared" si="89"/>
        <v>14932.865527920894</v>
      </c>
      <c r="H142" s="13">
        <f t="shared" si="68"/>
        <v>2176.6397649800997</v>
      </c>
      <c r="I142" s="13">
        <f t="shared" si="69"/>
        <v>0.31145505382753386</v>
      </c>
      <c r="K142" s="13">
        <f t="shared" si="92"/>
        <v>14926.307000000001</v>
      </c>
      <c r="L142" s="13">
        <f t="shared" si="93"/>
        <v>14853.166099999999</v>
      </c>
      <c r="M142" s="9">
        <f t="shared" si="94"/>
        <v>14999.447900000003</v>
      </c>
      <c r="N142" s="9">
        <f t="shared" si="95"/>
        <v>16.253533333333809</v>
      </c>
      <c r="O142" s="9">
        <f t="shared" ref="O142:O205" si="96">M141+N141</f>
        <v>15000.176577777776</v>
      </c>
      <c r="P142" s="13">
        <f t="shared" ref="P142:P205" si="97">(C142-O142)^2</f>
        <v>426.69420548930782</v>
      </c>
      <c r="Q142" s="13">
        <f t="shared" ref="Q142:Q205" si="98">ABS((C142-O142)/C142)*100</f>
        <v>0.1378987963417784</v>
      </c>
      <c r="S142" s="2">
        <f t="shared" si="90"/>
        <v>14979.538818041296</v>
      </c>
      <c r="T142" s="2">
        <f t="shared" si="91"/>
        <v>-1.5715228346530825</v>
      </c>
      <c r="U142" s="2">
        <f t="shared" si="70"/>
        <v>14979.557636082589</v>
      </c>
      <c r="V142" s="3">
        <f t="shared" si="71"/>
        <v>1.4164747126088305E-3</v>
      </c>
      <c r="W142" s="3">
        <f t="shared" si="72"/>
        <v>2.5125025760842679E-4</v>
      </c>
      <c r="Y142" s="9">
        <f t="shared" si="73"/>
        <v>14998.397874970777</v>
      </c>
      <c r="Z142" s="9">
        <f t="shared" si="74"/>
        <v>-3.10696363634962</v>
      </c>
      <c r="AA142" s="9">
        <f t="shared" si="75"/>
        <v>15006.488392815396</v>
      </c>
      <c r="AB142" s="27">
        <f t="shared" si="76"/>
        <v>727.29421104547123</v>
      </c>
      <c r="AC142" s="27">
        <f t="shared" si="77"/>
        <v>0.1800350933500901</v>
      </c>
      <c r="AE142" s="9">
        <f t="shared" si="78"/>
        <v>14976.740217008242</v>
      </c>
      <c r="AF142" s="9">
        <f t="shared" si="79"/>
        <v>5.2193656348671542</v>
      </c>
      <c r="AG142" s="9">
        <f t="shared" si="80"/>
        <v>14970.254056694146</v>
      </c>
      <c r="AH142" s="28">
        <f t="shared" si="81"/>
        <v>85.857705347306251</v>
      </c>
      <c r="AI142" s="28">
        <f t="shared" si="82"/>
        <v>6.1857411358002837E-2</v>
      </c>
      <c r="AK142" s="9">
        <f t="shared" si="83"/>
        <v>14977.865183255306</v>
      </c>
      <c r="AL142" s="9">
        <f t="shared" si="84"/>
        <v>8.6094057223320934</v>
      </c>
      <c r="AM142" s="9">
        <f t="shared" si="85"/>
        <v>14962.971832553047</v>
      </c>
      <c r="AN142" s="28">
        <f t="shared" si="86"/>
        <v>273.84184585242184</v>
      </c>
      <c r="AO142">
        <f t="shared" si="87"/>
        <v>0.11047194734513396</v>
      </c>
    </row>
    <row r="143" spans="1:41">
      <c r="A143" s="1">
        <v>45072</v>
      </c>
      <c r="B143" s="2">
        <v>142</v>
      </c>
      <c r="C143" s="3">
        <v>15026.76</v>
      </c>
      <c r="D143" s="13">
        <f t="shared" si="88"/>
        <v>15006.650000000001</v>
      </c>
      <c r="E143" s="13">
        <f t="shared" si="66"/>
        <v>404.41209999995027</v>
      </c>
      <c r="F143" s="13">
        <f t="shared" si="67"/>
        <v>0.13382791766155022</v>
      </c>
      <c r="G143" s="9">
        <f t="shared" si="89"/>
        <v>15006.699225367985</v>
      </c>
      <c r="H143" s="13">
        <f t="shared" si="68"/>
        <v>402.4346788364856</v>
      </c>
      <c r="I143" s="13">
        <f t="shared" si="69"/>
        <v>0.13350033295277708</v>
      </c>
      <c r="K143" s="13">
        <f t="shared" si="92"/>
        <v>14941.682999999999</v>
      </c>
      <c r="L143" s="13">
        <f t="shared" si="93"/>
        <v>14869.300999999998</v>
      </c>
      <c r="M143" s="9">
        <f t="shared" si="94"/>
        <v>15014.065000000001</v>
      </c>
      <c r="N143" s="9">
        <f t="shared" si="95"/>
        <v>16.084888888889203</v>
      </c>
      <c r="O143" s="9">
        <f t="shared" si="96"/>
        <v>15015.701433333337</v>
      </c>
      <c r="P143" s="13">
        <f t="shared" si="97"/>
        <v>122.29189672102902</v>
      </c>
      <c r="Q143" s="13">
        <f t="shared" si="98"/>
        <v>7.3592488777773496E-2</v>
      </c>
      <c r="S143" s="2">
        <f t="shared" si="90"/>
        <v>15002.363647603321</v>
      </c>
      <c r="T143" s="2">
        <f t="shared" si="91"/>
        <v>10.626653363686017</v>
      </c>
      <c r="U143" s="2">
        <f t="shared" si="70"/>
        <v>14977.967295206643</v>
      </c>
      <c r="V143" s="3">
        <f t="shared" si="71"/>
        <v>2380.7280410517014</v>
      </c>
      <c r="W143" s="3">
        <f t="shared" si="72"/>
        <v>0.3247054241457053</v>
      </c>
      <c r="Y143" s="9">
        <f t="shared" si="73"/>
        <v>15004.731637934099</v>
      </c>
      <c r="Z143" s="9">
        <f t="shared" si="74"/>
        <v>3.5015449834208239</v>
      </c>
      <c r="AA143" s="9">
        <f t="shared" si="75"/>
        <v>14995.290911334427</v>
      </c>
      <c r="AB143" s="27">
        <f t="shared" si="76"/>
        <v>990.30354144172702</v>
      </c>
      <c r="AC143" s="27">
        <f t="shared" si="77"/>
        <v>0.20942031858879434</v>
      </c>
      <c r="AE143" s="9">
        <f t="shared" si="78"/>
        <v>15013.319874792933</v>
      </c>
      <c r="AF143" s="9">
        <f t="shared" si="79"/>
        <v>14.627453279814134</v>
      </c>
      <c r="AG143" s="9">
        <f t="shared" si="80"/>
        <v>14981.959582643109</v>
      </c>
      <c r="AH143" s="28">
        <f t="shared" si="81"/>
        <v>2007.0773953516702</v>
      </c>
      <c r="AI143" s="28">
        <f t="shared" si="82"/>
        <v>0.29813757161817689</v>
      </c>
      <c r="AK143" s="9">
        <f t="shared" si="83"/>
        <v>15022.731458897764</v>
      </c>
      <c r="AL143" s="9">
        <f t="shared" si="84"/>
        <v>12.235092714344713</v>
      </c>
      <c r="AM143" s="9">
        <f t="shared" si="85"/>
        <v>14986.474588977639</v>
      </c>
      <c r="AN143" s="28">
        <f t="shared" si="86"/>
        <v>1622.9143412406124</v>
      </c>
      <c r="AO143">
        <f t="shared" si="87"/>
        <v>0.26809113223583514</v>
      </c>
    </row>
    <row r="144" spans="1:41">
      <c r="A144" s="1">
        <v>45073</v>
      </c>
      <c r="B144" s="2">
        <v>143</v>
      </c>
      <c r="C144" s="3">
        <v>15026.76</v>
      </c>
      <c r="D144" s="13">
        <f t="shared" si="88"/>
        <v>15074</v>
      </c>
      <c r="E144" s="13">
        <f t="shared" si="66"/>
        <v>2231.6175999999796</v>
      </c>
      <c r="F144" s="13">
        <f t="shared" si="67"/>
        <v>0.31437249280616569</v>
      </c>
      <c r="G144" s="9">
        <f t="shared" si="89"/>
        <v>15074.148977911174</v>
      </c>
      <c r="H144" s="13">
        <f t="shared" si="68"/>
        <v>2245.7152274657515</v>
      </c>
      <c r="I144" s="13">
        <f t="shared" si="69"/>
        <v>0.31536391019204507</v>
      </c>
      <c r="K144" s="13">
        <f t="shared" si="92"/>
        <v>14955.753000000001</v>
      </c>
      <c r="L144" s="13">
        <f t="shared" si="93"/>
        <v>14885.033899999999</v>
      </c>
      <c r="M144" s="9">
        <f t="shared" si="94"/>
        <v>15026.472100000003</v>
      </c>
      <c r="N144" s="9">
        <f t="shared" si="95"/>
        <v>15.715355555556016</v>
      </c>
      <c r="O144" s="9">
        <f t="shared" si="96"/>
        <v>15030.149888888889</v>
      </c>
      <c r="P144" s="13">
        <f t="shared" si="97"/>
        <v>11.491346679012358</v>
      </c>
      <c r="Q144" s="13">
        <f t="shared" si="98"/>
        <v>2.2559013978321944E-2</v>
      </c>
      <c r="S144" s="2">
        <f t="shared" si="90"/>
        <v>15019.875150483504</v>
      </c>
      <c r="T144" s="2">
        <f t="shared" si="91"/>
        <v>14.069078121934453</v>
      </c>
      <c r="U144" s="2">
        <f t="shared" si="70"/>
        <v>15012.990300967007</v>
      </c>
      <c r="V144" s="3">
        <f t="shared" si="71"/>
        <v>189.60461145921471</v>
      </c>
      <c r="W144" s="3">
        <f t="shared" si="72"/>
        <v>9.16345175739363E-2</v>
      </c>
      <c r="Y144" s="9">
        <f t="shared" si="73"/>
        <v>15013.791228042264</v>
      </c>
      <c r="Z144" s="9">
        <f t="shared" si="74"/>
        <v>7.3921765707418441</v>
      </c>
      <c r="AA144" s="9">
        <f t="shared" si="75"/>
        <v>15008.23318291752</v>
      </c>
      <c r="AB144" s="27">
        <f t="shared" si="76"/>
        <v>343.24295120767988</v>
      </c>
      <c r="AC144" s="27">
        <f t="shared" si="77"/>
        <v>0.12329216066856855</v>
      </c>
      <c r="AE144" s="9">
        <f t="shared" si="78"/>
        <v>15027.116198421823</v>
      </c>
      <c r="AF144" s="9">
        <f t="shared" si="79"/>
        <v>14.378114384537074</v>
      </c>
      <c r="AG144" s="9">
        <f t="shared" si="80"/>
        <v>15027.947328072747</v>
      </c>
      <c r="AH144" s="28">
        <f t="shared" si="81"/>
        <v>1.4097479523326844</v>
      </c>
      <c r="AI144" s="28">
        <f t="shared" si="82"/>
        <v>7.9014243439492135E-3</v>
      </c>
      <c r="AK144" s="9">
        <f t="shared" si="83"/>
        <v>15027.580655161211</v>
      </c>
      <c r="AL144" s="9">
        <f t="shared" si="84"/>
        <v>11.496503069254951</v>
      </c>
      <c r="AM144" s="9">
        <f t="shared" si="85"/>
        <v>15034.966551612109</v>
      </c>
      <c r="AN144" s="28">
        <f t="shared" si="86"/>
        <v>67.347489362212954</v>
      </c>
      <c r="AO144">
        <f t="shared" si="87"/>
        <v>5.4612914641008786E-2</v>
      </c>
    </row>
    <row r="145" spans="1:41">
      <c r="A145" s="1">
        <v>45074</v>
      </c>
      <c r="B145" s="2">
        <v>144</v>
      </c>
      <c r="C145" s="3">
        <v>15026.76</v>
      </c>
      <c r="D145" s="13">
        <f t="shared" si="88"/>
        <v>15026.76</v>
      </c>
      <c r="E145" s="13">
        <f t="shared" si="66"/>
        <v>0</v>
      </c>
      <c r="F145" s="13">
        <f t="shared" si="67"/>
        <v>0</v>
      </c>
      <c r="G145" s="9">
        <f t="shared" si="89"/>
        <v>15026.76</v>
      </c>
      <c r="H145" s="13">
        <f t="shared" si="68"/>
        <v>0</v>
      </c>
      <c r="I145" s="13">
        <f t="shared" si="69"/>
        <v>0</v>
      </c>
      <c r="K145" s="13">
        <f t="shared" si="92"/>
        <v>14970.024000000001</v>
      </c>
      <c r="L145" s="13">
        <f t="shared" si="93"/>
        <v>14900.405000000002</v>
      </c>
      <c r="M145" s="9">
        <f t="shared" si="94"/>
        <v>15039.643</v>
      </c>
      <c r="N145" s="9">
        <f t="shared" si="95"/>
        <v>15.470888888888616</v>
      </c>
      <c r="O145" s="9">
        <f t="shared" si="96"/>
        <v>15042.187455555559</v>
      </c>
      <c r="P145" s="13">
        <f t="shared" si="97"/>
        <v>238.00638491873224</v>
      </c>
      <c r="Q145" s="13">
        <f t="shared" si="98"/>
        <v>0.10266654658461626</v>
      </c>
      <c r="S145" s="2">
        <f t="shared" si="90"/>
        <v>15030.352114302719</v>
      </c>
      <c r="T145" s="2">
        <f t="shared" si="91"/>
        <v>12.273020970575026</v>
      </c>
      <c r="U145" s="2">
        <f t="shared" si="70"/>
        <v>15033.944228605438</v>
      </c>
      <c r="V145" s="3">
        <f t="shared" si="71"/>
        <v>51.613140655193135</v>
      </c>
      <c r="W145" s="3">
        <f t="shared" si="72"/>
        <v>4.7809565105438337E-2</v>
      </c>
      <c r="Y145" s="9">
        <f t="shared" si="73"/>
        <v>15022.856383229104</v>
      </c>
      <c r="Z145" s="9">
        <f t="shared" si="74"/>
        <v>8.5632616020102361</v>
      </c>
      <c r="AA145" s="9">
        <f t="shared" si="75"/>
        <v>15021.183404613006</v>
      </c>
      <c r="AB145" s="27">
        <f t="shared" si="76"/>
        <v>31.098416110243718</v>
      </c>
      <c r="AC145" s="27">
        <f t="shared" si="77"/>
        <v>3.7111096384011492E-2</v>
      </c>
      <c r="AE145" s="9">
        <f t="shared" si="78"/>
        <v>15031.180293841908</v>
      </c>
      <c r="AF145" s="9">
        <f t="shared" si="79"/>
        <v>11.283908695201275</v>
      </c>
      <c r="AG145" s="9">
        <f t="shared" si="80"/>
        <v>15041.494312806361</v>
      </c>
      <c r="AH145" s="28">
        <f t="shared" si="81"/>
        <v>217.09997387567378</v>
      </c>
      <c r="AI145" s="28">
        <f t="shared" si="82"/>
        <v>9.8053824020349831E-2</v>
      </c>
      <c r="AK145" s="9">
        <f t="shared" si="83"/>
        <v>15027.991715823047</v>
      </c>
      <c r="AL145" s="9">
        <f t="shared" si="84"/>
        <v>10.387958828513058</v>
      </c>
      <c r="AM145" s="9">
        <f t="shared" si="85"/>
        <v>15039.077158230466</v>
      </c>
      <c r="AN145" s="28">
        <f t="shared" si="86"/>
        <v>151.71238687433123</v>
      </c>
      <c r="AO145">
        <f t="shared" si="87"/>
        <v>8.1968157010997661E-2</v>
      </c>
    </row>
    <row r="146" spans="1:41">
      <c r="A146" s="1">
        <v>45075</v>
      </c>
      <c r="B146" s="2">
        <v>145</v>
      </c>
      <c r="C146" s="3">
        <v>15033.8</v>
      </c>
      <c r="D146" s="13">
        <f t="shared" si="88"/>
        <v>15026.76</v>
      </c>
      <c r="E146" s="13">
        <f t="shared" si="66"/>
        <v>49.561599999986683</v>
      </c>
      <c r="F146" s="13">
        <f t="shared" si="67"/>
        <v>4.6827814657631833E-2</v>
      </c>
      <c r="G146" s="9">
        <f t="shared" si="89"/>
        <v>15026.76</v>
      </c>
      <c r="H146" s="13">
        <f t="shared" si="68"/>
        <v>49.561599999986683</v>
      </c>
      <c r="I146" s="13">
        <f t="shared" si="69"/>
        <v>4.6827814657631833E-2</v>
      </c>
      <c r="K146" s="13">
        <f t="shared" si="92"/>
        <v>14984.295000000002</v>
      </c>
      <c r="L146" s="13">
        <f t="shared" si="93"/>
        <v>14915.8364</v>
      </c>
      <c r="M146" s="9">
        <f t="shared" si="94"/>
        <v>15052.753600000004</v>
      </c>
      <c r="N146" s="9">
        <f t="shared" si="95"/>
        <v>15.213022222222611</v>
      </c>
      <c r="O146" s="9">
        <f t="shared" si="96"/>
        <v>15055.113888888889</v>
      </c>
      <c r="P146" s="13">
        <f t="shared" si="97"/>
        <v>454.28185956793914</v>
      </c>
      <c r="Q146" s="13">
        <f t="shared" si="98"/>
        <v>0.1417731304719351</v>
      </c>
      <c r="S146" s="2">
        <f t="shared" si="90"/>
        <v>15038.212567636647</v>
      </c>
      <c r="T146" s="2">
        <f t="shared" si="91"/>
        <v>10.066737152251303</v>
      </c>
      <c r="U146" s="2">
        <f t="shared" si="70"/>
        <v>15042.625135273294</v>
      </c>
      <c r="V146" s="3">
        <f t="shared" si="71"/>
        <v>77.883012591955932</v>
      </c>
      <c r="W146" s="3">
        <f t="shared" si="72"/>
        <v>5.8701960071938022E-2</v>
      </c>
      <c r="Y146" s="9">
        <f t="shared" si="73"/>
        <v>15032.133751381778</v>
      </c>
      <c r="Z146" s="9">
        <f t="shared" si="74"/>
        <v>9.0631361874749903</v>
      </c>
      <c r="AA146" s="9">
        <f t="shared" si="75"/>
        <v>15031.419644831114</v>
      </c>
      <c r="AB146" s="27">
        <f t="shared" si="76"/>
        <v>5.6660907300385688</v>
      </c>
      <c r="AC146" s="27">
        <f t="shared" si="77"/>
        <v>1.5833356628964179E-2</v>
      </c>
      <c r="AE146" s="9">
        <f t="shared" si="78"/>
        <v>15036.399260761131</v>
      </c>
      <c r="AF146" s="9">
        <f t="shared" si="79"/>
        <v>9.464426162407797</v>
      </c>
      <c r="AG146" s="9">
        <f t="shared" si="80"/>
        <v>15042.464202537109</v>
      </c>
      <c r="AH146" s="28">
        <f t="shared" si="81"/>
        <v>75.068405604051307</v>
      </c>
      <c r="AI146" s="28">
        <f t="shared" si="82"/>
        <v>5.7631487296021654E-2</v>
      </c>
      <c r="AK146" s="9">
        <f t="shared" si="83"/>
        <v>15034.257967465157</v>
      </c>
      <c r="AL146" s="9">
        <f t="shared" si="84"/>
        <v>9.9757881098727168</v>
      </c>
      <c r="AM146" s="9">
        <f t="shared" si="85"/>
        <v>15038.37967465156</v>
      </c>
      <c r="AN146" s="28">
        <f t="shared" si="86"/>
        <v>20.973419914147694</v>
      </c>
      <c r="AO146">
        <f t="shared" si="87"/>
        <v>3.0462522127211407E-2</v>
      </c>
    </row>
    <row r="147" spans="1:41">
      <c r="A147" s="1">
        <v>45076</v>
      </c>
      <c r="B147" s="2">
        <v>146</v>
      </c>
      <c r="C147" s="3">
        <v>15047.86</v>
      </c>
      <c r="D147" s="13">
        <f t="shared" si="88"/>
        <v>15040.839999999998</v>
      </c>
      <c r="E147" s="13">
        <f t="shared" si="66"/>
        <v>49.280400000031669</v>
      </c>
      <c r="F147" s="13">
        <f t="shared" si="67"/>
        <v>4.6651151725243693E-2</v>
      </c>
      <c r="G147" s="9">
        <f t="shared" si="89"/>
        <v>15040.843298222635</v>
      </c>
      <c r="H147" s="13">
        <f t="shared" si="68"/>
        <v>49.23410383248553</v>
      </c>
      <c r="I147" s="13">
        <f t="shared" si="69"/>
        <v>4.6629233508057602E-2</v>
      </c>
      <c r="K147" s="13">
        <f t="shared" si="92"/>
        <v>14992.736999999999</v>
      </c>
      <c r="L147" s="13">
        <f t="shared" si="93"/>
        <v>14930.4437</v>
      </c>
      <c r="M147" s="9">
        <f t="shared" si="94"/>
        <v>15055.030299999999</v>
      </c>
      <c r="N147" s="9">
        <f t="shared" si="95"/>
        <v>13.842955555555413</v>
      </c>
      <c r="O147" s="9">
        <f t="shared" si="96"/>
        <v>15067.966622222226</v>
      </c>
      <c r="P147" s="13">
        <f t="shared" si="97"/>
        <v>404.27625718728302</v>
      </c>
      <c r="Q147" s="13">
        <f t="shared" si="98"/>
        <v>0.13361781822947097</v>
      </c>
      <c r="S147" s="2">
        <f t="shared" si="90"/>
        <v>15048.06965239445</v>
      </c>
      <c r="T147" s="2">
        <f t="shared" si="91"/>
        <v>9.9619109550271627</v>
      </c>
      <c r="U147" s="2">
        <f t="shared" si="70"/>
        <v>15048.279304788897</v>
      </c>
      <c r="V147" s="3">
        <f t="shared" si="71"/>
        <v>0.17581650599164311</v>
      </c>
      <c r="W147" s="3">
        <f t="shared" si="72"/>
        <v>2.7864745478534811E-3</v>
      </c>
      <c r="Y147" s="9">
        <f t="shared" si="73"/>
        <v>15043.195821298477</v>
      </c>
      <c r="Z147" s="9">
        <f t="shared" si="74"/>
        <v>10.462389797932026</v>
      </c>
      <c r="AA147" s="9">
        <f t="shared" si="75"/>
        <v>15041.196887569253</v>
      </c>
      <c r="AB147" s="27">
        <f t="shared" si="76"/>
        <v>44.39706726478569</v>
      </c>
      <c r="AC147" s="27">
        <f t="shared" si="77"/>
        <v>4.4279468514112887E-2</v>
      </c>
      <c r="AE147" s="9">
        <f t="shared" si="78"/>
        <v>15047.261106077061</v>
      </c>
      <c r="AF147" s="9">
        <f t="shared" si="79"/>
        <v>9.8836519084646444</v>
      </c>
      <c r="AG147" s="9">
        <f t="shared" si="80"/>
        <v>15045.863686923538</v>
      </c>
      <c r="AH147" s="28">
        <f t="shared" si="81"/>
        <v>3.9852658992559058</v>
      </c>
      <c r="AI147" s="28">
        <f t="shared" si="82"/>
        <v>1.326642510272347E-2</v>
      </c>
      <c r="AK147" s="9">
        <f t="shared" si="83"/>
        <v>15047.497375557503</v>
      </c>
      <c r="AL147" s="9">
        <f t="shared" si="84"/>
        <v>10.302150108120037</v>
      </c>
      <c r="AM147" s="9">
        <f t="shared" si="85"/>
        <v>15044.233755575029</v>
      </c>
      <c r="AN147" s="28">
        <f t="shared" si="86"/>
        <v>13.149648629636495</v>
      </c>
      <c r="AO147">
        <f t="shared" si="87"/>
        <v>2.4098073911981144E-2</v>
      </c>
    </row>
    <row r="148" spans="1:41">
      <c r="A148" s="1">
        <v>45077</v>
      </c>
      <c r="B148" s="2">
        <v>147</v>
      </c>
      <c r="C148" s="3">
        <v>15043.84</v>
      </c>
      <c r="D148" s="13">
        <f t="shared" si="88"/>
        <v>15061.920000000002</v>
      </c>
      <c r="E148" s="13">
        <f t="shared" si="66"/>
        <v>326.88640000006313</v>
      </c>
      <c r="F148" s="13">
        <f t="shared" si="67"/>
        <v>0.12018208117077651</v>
      </c>
      <c r="G148" s="9">
        <f t="shared" si="89"/>
        <v>15061.933149276963</v>
      </c>
      <c r="H148" s="13">
        <f t="shared" si="68"/>
        <v>327.36205075847511</v>
      </c>
      <c r="I148" s="13">
        <f t="shared" si="69"/>
        <v>0.12026948755745363</v>
      </c>
      <c r="K148" s="13">
        <f t="shared" si="92"/>
        <v>15002.584999999997</v>
      </c>
      <c r="L148" s="13">
        <f t="shared" si="93"/>
        <v>14944.8498</v>
      </c>
      <c r="M148" s="9">
        <f t="shared" si="94"/>
        <v>15060.320199999995</v>
      </c>
      <c r="N148" s="9">
        <f t="shared" si="95"/>
        <v>12.830044444443855</v>
      </c>
      <c r="O148" s="9">
        <f t="shared" si="96"/>
        <v>15068.873255555554</v>
      </c>
      <c r="P148" s="13">
        <f t="shared" si="97"/>
        <v>626.66388370968548</v>
      </c>
      <c r="Q148" s="13">
        <f t="shared" si="98"/>
        <v>0.16640203269613479</v>
      </c>
      <c r="S148" s="2">
        <f t="shared" si="90"/>
        <v>15050.93578167474</v>
      </c>
      <c r="T148" s="2">
        <f t="shared" si="91"/>
        <v>6.4140201176585299</v>
      </c>
      <c r="U148" s="2">
        <f t="shared" si="70"/>
        <v>15058.031563349477</v>
      </c>
      <c r="V148" s="3">
        <f t="shared" si="71"/>
        <v>201.40047030222712</v>
      </c>
      <c r="W148" s="3">
        <f t="shared" si="72"/>
        <v>9.4334713407463078E-2</v>
      </c>
      <c r="Y148" s="9">
        <f t="shared" si="73"/>
        <v>15050.712747767486</v>
      </c>
      <c r="Z148" s="9">
        <f t="shared" si="74"/>
        <v>8.400565467685535</v>
      </c>
      <c r="AA148" s="9">
        <f t="shared" si="75"/>
        <v>15053.65821109641</v>
      </c>
      <c r="AB148" s="27">
        <f t="shared" si="76"/>
        <v>96.397269133665873</v>
      </c>
      <c r="AC148" s="27">
        <f t="shared" si="77"/>
        <v>6.5263995737855948E-2</v>
      </c>
      <c r="AE148" s="9">
        <f t="shared" si="78"/>
        <v>15047.831427395657</v>
      </c>
      <c r="AF148" s="9">
        <f t="shared" si="79"/>
        <v>7.0896527315038211</v>
      </c>
      <c r="AG148" s="9">
        <f t="shared" si="80"/>
        <v>15057.144757985527</v>
      </c>
      <c r="AH148" s="28">
        <f t="shared" si="81"/>
        <v>177.01658505343173</v>
      </c>
      <c r="AI148" s="28">
        <f t="shared" si="82"/>
        <v>8.8439906204310345E-2</v>
      </c>
      <c r="AK148" s="9">
        <f t="shared" si="83"/>
        <v>15045.235952566563</v>
      </c>
      <c r="AL148" s="9">
        <f t="shared" si="84"/>
        <v>9.0457927982140784</v>
      </c>
      <c r="AM148" s="9">
        <f t="shared" si="85"/>
        <v>15057.799525665623</v>
      </c>
      <c r="AN148" s="28">
        <f t="shared" si="86"/>
        <v>194.86835680918739</v>
      </c>
      <c r="AO148">
        <f t="shared" si="87"/>
        <v>9.279230346522567E-2</v>
      </c>
    </row>
    <row r="149" spans="1:41">
      <c r="A149" s="1">
        <v>45078</v>
      </c>
      <c r="B149" s="2">
        <v>148</v>
      </c>
      <c r="C149" s="3">
        <v>15043.84</v>
      </c>
      <c r="D149" s="13">
        <f t="shared" si="88"/>
        <v>15039.82</v>
      </c>
      <c r="E149" s="13">
        <f t="shared" si="66"/>
        <v>16.160400000003509</v>
      </c>
      <c r="F149" s="13">
        <f t="shared" si="67"/>
        <v>2.6721900791290235E-2</v>
      </c>
      <c r="G149" s="9">
        <f t="shared" si="89"/>
        <v>15039.821073933435</v>
      </c>
      <c r="H149" s="13">
        <f t="shared" si="68"/>
        <v>16.151766728513575</v>
      </c>
      <c r="I149" s="13">
        <f t="shared" si="69"/>
        <v>2.6714762099070088E-2</v>
      </c>
      <c r="K149" s="13">
        <f t="shared" si="92"/>
        <v>15012.030999999997</v>
      </c>
      <c r="L149" s="13">
        <f t="shared" si="93"/>
        <v>14958.903999999999</v>
      </c>
      <c r="M149" s="9">
        <f t="shared" si="94"/>
        <v>15065.157999999996</v>
      </c>
      <c r="N149" s="9">
        <f t="shared" si="95"/>
        <v>11.805999999999687</v>
      </c>
      <c r="O149" s="9">
        <f t="shared" si="96"/>
        <v>15073.150244444438</v>
      </c>
      <c r="P149" s="13">
        <f t="shared" si="97"/>
        <v>859.09042939268272</v>
      </c>
      <c r="Q149" s="13">
        <f t="shared" si="98"/>
        <v>0.19483220005289578</v>
      </c>
      <c r="S149" s="2">
        <f t="shared" si="90"/>
        <v>15050.594900896198</v>
      </c>
      <c r="T149" s="2">
        <f t="shared" si="91"/>
        <v>3.0365696695583853</v>
      </c>
      <c r="U149" s="2">
        <f t="shared" si="70"/>
        <v>15057.349801792398</v>
      </c>
      <c r="V149" s="3">
        <f t="shared" si="71"/>
        <v>182.5147444698643</v>
      </c>
      <c r="W149" s="3">
        <f t="shared" si="72"/>
        <v>8.9802881394626707E-2</v>
      </c>
      <c r="Y149" s="9">
        <f t="shared" si="73"/>
        <v>15054.531319264619</v>
      </c>
      <c r="Z149" s="9">
        <f t="shared" si="74"/>
        <v>5.1931696882989247</v>
      </c>
      <c r="AA149" s="9">
        <f t="shared" si="75"/>
        <v>15059.113313235172</v>
      </c>
      <c r="AB149" s="27">
        <f t="shared" si="76"/>
        <v>233.274097179661</v>
      </c>
      <c r="AC149" s="27">
        <f t="shared" si="77"/>
        <v>0.10152536343893163</v>
      </c>
      <c r="AE149" s="9">
        <f t="shared" si="78"/>
        <v>15047.164324038149</v>
      </c>
      <c r="AF149" s="9">
        <f t="shared" si="79"/>
        <v>4.7626259048003989</v>
      </c>
      <c r="AG149" s="9">
        <f t="shared" si="80"/>
        <v>15054.92108012716</v>
      </c>
      <c r="AH149" s="28">
        <f t="shared" si="81"/>
        <v>122.79033678454076</v>
      </c>
      <c r="AI149" s="28">
        <f t="shared" si="82"/>
        <v>7.3658588014496443E-2</v>
      </c>
      <c r="AK149" s="9">
        <f t="shared" si="83"/>
        <v>15044.884174536477</v>
      </c>
      <c r="AL149" s="9">
        <f t="shared" si="84"/>
        <v>8.1060357153840439</v>
      </c>
      <c r="AM149" s="9">
        <f t="shared" si="85"/>
        <v>15054.281745364777</v>
      </c>
      <c r="AN149" s="28">
        <f t="shared" si="86"/>
        <v>109.03004626283318</v>
      </c>
      <c r="AO149">
        <f t="shared" si="87"/>
        <v>6.9408777046130368E-2</v>
      </c>
    </row>
    <row r="150" spans="1:41">
      <c r="A150" s="1">
        <v>45079</v>
      </c>
      <c r="B150" s="2">
        <v>149</v>
      </c>
      <c r="C150" s="3">
        <v>15043.84</v>
      </c>
      <c r="D150" s="13">
        <f t="shared" si="88"/>
        <v>15043.84</v>
      </c>
      <c r="E150" s="13">
        <f t="shared" si="66"/>
        <v>0</v>
      </c>
      <c r="F150" s="13">
        <f t="shared" si="67"/>
        <v>0</v>
      </c>
      <c r="G150" s="9">
        <f t="shared" si="89"/>
        <v>15043.84</v>
      </c>
      <c r="H150" s="13">
        <f t="shared" si="68"/>
        <v>0</v>
      </c>
      <c r="I150" s="13">
        <f t="shared" si="69"/>
        <v>0</v>
      </c>
      <c r="K150" s="13">
        <f t="shared" si="92"/>
        <v>15015.347</v>
      </c>
      <c r="L150" s="13">
        <f t="shared" si="93"/>
        <v>14971.1391</v>
      </c>
      <c r="M150" s="9">
        <f t="shared" si="94"/>
        <v>15059.554899999999</v>
      </c>
      <c r="N150" s="9">
        <f t="shared" si="95"/>
        <v>9.8239777777776496</v>
      </c>
      <c r="O150" s="9">
        <f t="shared" si="96"/>
        <v>15076.963999999996</v>
      </c>
      <c r="P150" s="13">
        <f t="shared" si="97"/>
        <v>1097.1993759997456</v>
      </c>
      <c r="Q150" s="13">
        <f t="shared" si="98"/>
        <v>0.22018314472897982</v>
      </c>
      <c r="S150" s="2">
        <f t="shared" si="90"/>
        <v>15048.735735282879</v>
      </c>
      <c r="T150" s="2">
        <f t="shared" si="91"/>
        <v>0.58870202811948302</v>
      </c>
      <c r="U150" s="2">
        <f t="shared" si="70"/>
        <v>15053.631470565757</v>
      </c>
      <c r="V150" s="3">
        <f t="shared" si="71"/>
        <v>95.872895840080886</v>
      </c>
      <c r="W150" s="3">
        <f t="shared" si="72"/>
        <v>6.5086245039542787E-2</v>
      </c>
      <c r="Y150" s="9">
        <f t="shared" si="73"/>
        <v>15054.959142267042</v>
      </c>
      <c r="Z150" s="9">
        <f t="shared" si="74"/>
        <v>1.8574270081856956</v>
      </c>
      <c r="AA150" s="9">
        <f t="shared" si="75"/>
        <v>15059.724488952917</v>
      </c>
      <c r="AB150" s="27">
        <f t="shared" si="76"/>
        <v>252.31698929535202</v>
      </c>
      <c r="AC150" s="27">
        <f t="shared" si="77"/>
        <v>0.10558799450750146</v>
      </c>
      <c r="AE150" s="9">
        <f t="shared" si="78"/>
        <v>15046.266084982886</v>
      </c>
      <c r="AF150" s="9">
        <f t="shared" si="79"/>
        <v>3.0643664167814326</v>
      </c>
      <c r="AG150" s="9">
        <f t="shared" si="80"/>
        <v>15051.92694994295</v>
      </c>
      <c r="AH150" s="28">
        <f t="shared" si="81"/>
        <v>65.398759379779236</v>
      </c>
      <c r="AI150" s="28">
        <f t="shared" si="82"/>
        <v>5.3755889074531597E-2</v>
      </c>
      <c r="AK150" s="9">
        <f t="shared" si="83"/>
        <v>15044.755021025187</v>
      </c>
      <c r="AL150" s="9">
        <f t="shared" si="84"/>
        <v>7.2825167927165895</v>
      </c>
      <c r="AM150" s="9">
        <f t="shared" si="85"/>
        <v>15052.990210251861</v>
      </c>
      <c r="AN150" s="28">
        <f t="shared" si="86"/>
        <v>83.726347653256639</v>
      </c>
      <c r="AO150">
        <f t="shared" si="87"/>
        <v>6.0823634470060166E-2</v>
      </c>
    </row>
    <row r="151" spans="1:41">
      <c r="A151" s="1">
        <v>45080</v>
      </c>
      <c r="B151" s="2">
        <v>150</v>
      </c>
      <c r="C151" s="3">
        <v>15043.84</v>
      </c>
      <c r="D151" s="13">
        <f t="shared" si="88"/>
        <v>15043.84</v>
      </c>
      <c r="E151" s="13">
        <f t="shared" si="66"/>
        <v>0</v>
      </c>
      <c r="F151" s="13">
        <f t="shared" si="67"/>
        <v>0</v>
      </c>
      <c r="G151" s="9">
        <f t="shared" si="89"/>
        <v>15043.84</v>
      </c>
      <c r="H151" s="13">
        <f t="shared" si="68"/>
        <v>0</v>
      </c>
      <c r="I151" s="13">
        <f t="shared" si="69"/>
        <v>0</v>
      </c>
      <c r="K151" s="13">
        <f t="shared" si="92"/>
        <v>15022.537</v>
      </c>
      <c r="L151" s="13">
        <f t="shared" si="93"/>
        <v>14982.329900000001</v>
      </c>
      <c r="M151" s="9">
        <f t="shared" si="94"/>
        <v>15062.7441</v>
      </c>
      <c r="N151" s="9">
        <f t="shared" si="95"/>
        <v>8.9349111111110275</v>
      </c>
      <c r="O151" s="9">
        <f t="shared" si="96"/>
        <v>15069.378877777777</v>
      </c>
      <c r="P151" s="13">
        <f t="shared" si="97"/>
        <v>652.2342781482364</v>
      </c>
      <c r="Q151" s="13">
        <f t="shared" si="98"/>
        <v>0.16976302445238109</v>
      </c>
      <c r="S151" s="2">
        <f t="shared" si="90"/>
        <v>15046.582218655498</v>
      </c>
      <c r="T151" s="2">
        <f t="shared" si="91"/>
        <v>-0.78240729963059252</v>
      </c>
      <c r="U151" s="2">
        <f t="shared" si="70"/>
        <v>15049.324437310997</v>
      </c>
      <c r="V151" s="3">
        <f t="shared" si="71"/>
        <v>30.079052618258601</v>
      </c>
      <c r="W151" s="3">
        <f t="shared" si="72"/>
        <v>3.6456365602115126E-2</v>
      </c>
      <c r="Y151" s="9">
        <f t="shared" si="73"/>
        <v>15052.92359849266</v>
      </c>
      <c r="Z151" s="9">
        <f t="shared" si="74"/>
        <v>-0.86765253961165589</v>
      </c>
      <c r="AA151" s="9">
        <f t="shared" si="75"/>
        <v>15056.816569275228</v>
      </c>
      <c r="AB151" s="27">
        <f t="shared" si="76"/>
        <v>168.39135015479212</v>
      </c>
      <c r="AC151" s="27">
        <f t="shared" si="77"/>
        <v>8.625835740893302E-2</v>
      </c>
      <c r="AE151" s="9">
        <f t="shared" si="78"/>
        <v>15045.4871354199</v>
      </c>
      <c r="AF151" s="9">
        <f t="shared" si="79"/>
        <v>1.911371622851241</v>
      </c>
      <c r="AG151" s="9">
        <f t="shared" si="80"/>
        <v>15049.330451399668</v>
      </c>
      <c r="AH151" s="28">
        <f t="shared" si="81"/>
        <v>30.145056572116498</v>
      </c>
      <c r="AI151" s="28">
        <f t="shared" si="82"/>
        <v>3.649634268689389E-2</v>
      </c>
      <c r="AK151" s="9">
        <f t="shared" si="83"/>
        <v>15044.659753781791</v>
      </c>
      <c r="AL151" s="9">
        <f t="shared" si="84"/>
        <v>6.544738389105337</v>
      </c>
      <c r="AM151" s="9">
        <f t="shared" si="85"/>
        <v>15052.037537817903</v>
      </c>
      <c r="AN151" s="28">
        <f t="shared" si="86"/>
        <v>67.19962627595217</v>
      </c>
      <c r="AO151">
        <f t="shared" si="87"/>
        <v>5.4490993110157634E-2</v>
      </c>
    </row>
    <row r="152" spans="1:41">
      <c r="A152" s="1">
        <v>45081</v>
      </c>
      <c r="B152" s="2">
        <v>151</v>
      </c>
      <c r="C152" s="3">
        <v>15043.84</v>
      </c>
      <c r="D152" s="13">
        <f t="shared" si="88"/>
        <v>15043.84</v>
      </c>
      <c r="E152" s="13">
        <f t="shared" si="66"/>
        <v>0</v>
      </c>
      <c r="F152" s="13">
        <f t="shared" si="67"/>
        <v>0</v>
      </c>
      <c r="G152" s="9">
        <f t="shared" si="89"/>
        <v>15043.84</v>
      </c>
      <c r="H152" s="13">
        <f t="shared" si="68"/>
        <v>0</v>
      </c>
      <c r="I152" s="13">
        <f t="shared" si="69"/>
        <v>0</v>
      </c>
      <c r="K152" s="13">
        <f t="shared" si="92"/>
        <v>15031.682000000001</v>
      </c>
      <c r="L152" s="13">
        <f t="shared" si="93"/>
        <v>14992.867399999999</v>
      </c>
      <c r="M152" s="9">
        <f t="shared" si="94"/>
        <v>15070.496600000002</v>
      </c>
      <c r="N152" s="9">
        <f t="shared" si="95"/>
        <v>8.6254666666670037</v>
      </c>
      <c r="O152" s="9">
        <f t="shared" si="96"/>
        <v>15071.679011111111</v>
      </c>
      <c r="P152" s="13">
        <f t="shared" si="97"/>
        <v>775.01053964457151</v>
      </c>
      <c r="Q152" s="13">
        <f t="shared" si="98"/>
        <v>0.18505256045737775</v>
      </c>
      <c r="S152" s="2">
        <f t="shared" si="90"/>
        <v>15044.819905677934</v>
      </c>
      <c r="T152" s="2">
        <f t="shared" si="91"/>
        <v>-1.2723601385972221</v>
      </c>
      <c r="U152" s="2">
        <f t="shared" si="70"/>
        <v>15045.799811355868</v>
      </c>
      <c r="V152" s="3">
        <f t="shared" si="71"/>
        <v>3.8408605505880482</v>
      </c>
      <c r="W152" s="3">
        <f t="shared" si="72"/>
        <v>1.3027334482869496E-2</v>
      </c>
      <c r="Y152" s="9">
        <f t="shared" si="73"/>
        <v>15049.591162167133</v>
      </c>
      <c r="Z152" s="9">
        <f t="shared" si="74"/>
        <v>-2.5930011897523562</v>
      </c>
      <c r="AA152" s="9">
        <f t="shared" si="75"/>
        <v>15052.055945953049</v>
      </c>
      <c r="AB152" s="27">
        <f t="shared" si="76"/>
        <v>67.501767903414091</v>
      </c>
      <c r="AC152" s="27">
        <f t="shared" si="77"/>
        <v>5.4613356384064865E-2</v>
      </c>
      <c r="AE152" s="9">
        <f t="shared" si="78"/>
        <v>15044.907552112825</v>
      </c>
      <c r="AF152" s="9">
        <f t="shared" si="79"/>
        <v>1.1640851438733224</v>
      </c>
      <c r="AG152" s="9">
        <f t="shared" si="80"/>
        <v>15047.398507042752</v>
      </c>
      <c r="AH152" s="28">
        <f t="shared" si="81"/>
        <v>12.662972373311625</v>
      </c>
      <c r="AI152" s="28">
        <f t="shared" si="82"/>
        <v>2.3654246806343621E-2</v>
      </c>
      <c r="AK152" s="9">
        <f t="shared" si="83"/>
        <v>15044.576449217089</v>
      </c>
      <c r="AL152" s="9">
        <f t="shared" si="84"/>
        <v>5.8819340937246647</v>
      </c>
      <c r="AM152" s="9">
        <f t="shared" si="85"/>
        <v>15051.204492170897</v>
      </c>
      <c r="AN152" s="28">
        <f t="shared" si="86"/>
        <v>54.235744935195591</v>
      </c>
      <c r="AO152">
        <f t="shared" si="87"/>
        <v>4.8953539594255739E-2</v>
      </c>
    </row>
    <row r="153" spans="1:41">
      <c r="A153" s="1">
        <v>45082</v>
      </c>
      <c r="B153" s="2">
        <v>152</v>
      </c>
      <c r="C153" s="3">
        <v>15078.01</v>
      </c>
      <c r="D153" s="13">
        <f t="shared" si="88"/>
        <v>15043.84</v>
      </c>
      <c r="E153" s="13">
        <f t="shared" si="66"/>
        <v>1167.588900000005</v>
      </c>
      <c r="F153" s="13">
        <f t="shared" si="67"/>
        <v>0.22662141754780685</v>
      </c>
      <c r="G153" s="9">
        <f t="shared" si="89"/>
        <v>15043.84</v>
      </c>
      <c r="H153" s="13">
        <f t="shared" si="68"/>
        <v>1167.588900000005</v>
      </c>
      <c r="I153" s="13">
        <f t="shared" si="69"/>
        <v>0.22662141754780685</v>
      </c>
      <c r="K153" s="13">
        <f t="shared" si="92"/>
        <v>15038.113999999998</v>
      </c>
      <c r="L153" s="13">
        <f t="shared" si="93"/>
        <v>15002.510499999999</v>
      </c>
      <c r="M153" s="9">
        <f t="shared" si="94"/>
        <v>15073.717499999997</v>
      </c>
      <c r="N153" s="9">
        <f t="shared" si="95"/>
        <v>7.9118888888887238</v>
      </c>
      <c r="O153" s="9">
        <f t="shared" si="96"/>
        <v>15079.122066666669</v>
      </c>
      <c r="P153" s="13">
        <f t="shared" si="97"/>
        <v>1.2366922711149604</v>
      </c>
      <c r="Q153" s="13">
        <f t="shared" si="98"/>
        <v>7.3754206733408281E-3</v>
      </c>
      <c r="S153" s="2">
        <f t="shared" si="90"/>
        <v>15060.778772769669</v>
      </c>
      <c r="T153" s="2">
        <f t="shared" si="91"/>
        <v>7.3432534765687123</v>
      </c>
      <c r="U153" s="2">
        <f t="shared" si="70"/>
        <v>15043.547545539337</v>
      </c>
      <c r="V153" s="3">
        <f t="shared" si="71"/>
        <v>1187.6607674532806</v>
      </c>
      <c r="W153" s="3">
        <f t="shared" si="72"/>
        <v>0.22856102669160677</v>
      </c>
      <c r="Y153" s="9">
        <f t="shared" si="73"/>
        <v>15056.301712684166</v>
      </c>
      <c r="Z153" s="9">
        <f t="shared" si="74"/>
        <v>3.9194850049973722</v>
      </c>
      <c r="AA153" s="9">
        <f t="shared" si="75"/>
        <v>15046.99816097738</v>
      </c>
      <c r="AB153" s="27">
        <f t="shared" si="76"/>
        <v>961.73415956488566</v>
      </c>
      <c r="AC153" s="27">
        <f t="shared" si="77"/>
        <v>0.20567594147118767</v>
      </c>
      <c r="AE153" s="9">
        <f t="shared" si="78"/>
        <v>15068.428491177008</v>
      </c>
      <c r="AF153" s="9">
        <f t="shared" si="79"/>
        <v>7.8711413199662372</v>
      </c>
      <c r="AG153" s="9">
        <f t="shared" si="80"/>
        <v>15046.071637256699</v>
      </c>
      <c r="AH153" s="28">
        <f t="shared" si="81"/>
        <v>1020.0590147227218</v>
      </c>
      <c r="AI153" s="28">
        <f t="shared" si="82"/>
        <v>0.2118208088686882</v>
      </c>
      <c r="AK153" s="9">
        <f t="shared" si="83"/>
        <v>15075.254838331082</v>
      </c>
      <c r="AL153" s="9">
        <f t="shared" si="84"/>
        <v>8.3615795957515022</v>
      </c>
      <c r="AM153" s="9">
        <f t="shared" si="85"/>
        <v>15050.458383310814</v>
      </c>
      <c r="AN153" s="28">
        <f t="shared" si="86"/>
        <v>759.09158218786729</v>
      </c>
      <c r="AO153">
        <f t="shared" si="87"/>
        <v>0.18272714163995535</v>
      </c>
    </row>
    <row r="154" spans="1:41">
      <c r="A154" s="1">
        <v>45083</v>
      </c>
      <c r="B154" s="2">
        <v>153</v>
      </c>
      <c r="C154" s="3">
        <v>14962.44</v>
      </c>
      <c r="D154" s="13">
        <f t="shared" si="88"/>
        <v>15112.18</v>
      </c>
      <c r="E154" s="13">
        <f t="shared" si="66"/>
        <v>22422.067599999933</v>
      </c>
      <c r="F154" s="13">
        <f t="shared" si="67"/>
        <v>1.0007726012602207</v>
      </c>
      <c r="G154" s="9">
        <f t="shared" si="89"/>
        <v>15112.257612424753</v>
      </c>
      <c r="H154" s="13">
        <f t="shared" si="68"/>
        <v>22445.31699265349</v>
      </c>
      <c r="I154" s="13">
        <f t="shared" si="69"/>
        <v>1.0012913162876707</v>
      </c>
      <c r="K154" s="13">
        <f t="shared" si="92"/>
        <v>15043.239000000001</v>
      </c>
      <c r="L154" s="13">
        <f t="shared" si="93"/>
        <v>15011.259099999999</v>
      </c>
      <c r="M154" s="9">
        <f t="shared" si="94"/>
        <v>15075.218900000003</v>
      </c>
      <c r="N154" s="9">
        <f t="shared" si="95"/>
        <v>7.1066444444449086</v>
      </c>
      <c r="O154" s="9">
        <f t="shared" si="96"/>
        <v>15081.629388888885</v>
      </c>
      <c r="P154" s="13">
        <f t="shared" si="97"/>
        <v>14206.110423705726</v>
      </c>
      <c r="Q154" s="13">
        <f t="shared" si="98"/>
        <v>0.79659058876015154</v>
      </c>
      <c r="S154" s="2">
        <f t="shared" si="90"/>
        <v>15015.28101312312</v>
      </c>
      <c r="T154" s="2">
        <f t="shared" si="91"/>
        <v>-19.077253084990009</v>
      </c>
      <c r="U154" s="2">
        <f t="shared" si="70"/>
        <v>15068.122026246238</v>
      </c>
      <c r="V154" s="3">
        <f t="shared" si="71"/>
        <v>11168.690671510327</v>
      </c>
      <c r="W154" s="3">
        <f t="shared" si="72"/>
        <v>0.70631545554225783</v>
      </c>
      <c r="Y154" s="9">
        <f t="shared" si="73"/>
        <v>15030.886838382414</v>
      </c>
      <c r="Z154" s="9">
        <f t="shared" si="74"/>
        <v>-16.614566509727332</v>
      </c>
      <c r="AA154" s="9">
        <f t="shared" si="75"/>
        <v>15060.221197689163</v>
      </c>
      <c r="AB154" s="27">
        <f t="shared" si="76"/>
        <v>9561.1626215270935</v>
      </c>
      <c r="AC154" s="27">
        <f t="shared" si="77"/>
        <v>0.65351104291253681</v>
      </c>
      <c r="AE154" s="9">
        <f t="shared" si="78"/>
        <v>14996.597889749093</v>
      </c>
      <c r="AF154" s="9">
        <f t="shared" si="79"/>
        <v>-16.039381504398165</v>
      </c>
      <c r="AG154" s="9">
        <f t="shared" si="80"/>
        <v>15076.299632496975</v>
      </c>
      <c r="AH154" s="28">
        <f t="shared" si="81"/>
        <v>12964.015912346178</v>
      </c>
      <c r="AI154" s="28">
        <f t="shared" si="82"/>
        <v>0.76096968473708082</v>
      </c>
      <c r="AK154" s="9">
        <f t="shared" si="83"/>
        <v>14974.557641792684</v>
      </c>
      <c r="AL154" s="9">
        <f t="shared" si="84"/>
        <v>-2.5442980176634684</v>
      </c>
      <c r="AM154" s="9">
        <f t="shared" si="85"/>
        <v>15083.616417926834</v>
      </c>
      <c r="AN154" s="28">
        <f t="shared" si="86"/>
        <v>14683.724261578711</v>
      </c>
      <c r="AO154">
        <f t="shared" si="87"/>
        <v>0.80987070241774661</v>
      </c>
    </row>
    <row r="155" spans="1:41">
      <c r="A155" s="1">
        <v>45084</v>
      </c>
      <c r="B155" s="2">
        <v>154</v>
      </c>
      <c r="C155" s="3">
        <v>14913.19</v>
      </c>
      <c r="D155" s="13">
        <f t="shared" si="88"/>
        <v>14846.87</v>
      </c>
      <c r="E155" s="13">
        <f t="shared" si="66"/>
        <v>4398.3423999999613</v>
      </c>
      <c r="F155" s="13">
        <f t="shared" si="67"/>
        <v>0.44470700098369098</v>
      </c>
      <c r="G155" s="9">
        <f t="shared" si="89"/>
        <v>14847.755821464503</v>
      </c>
      <c r="H155" s="13">
        <f t="shared" si="68"/>
        <v>4281.6317206153317</v>
      </c>
      <c r="I155" s="13">
        <f t="shared" si="69"/>
        <v>0.43876714864825878</v>
      </c>
      <c r="K155" s="13">
        <f t="shared" si="92"/>
        <v>15036.806999999997</v>
      </c>
      <c r="L155" s="13">
        <f t="shared" si="93"/>
        <v>15017.937399999999</v>
      </c>
      <c r="M155" s="9">
        <f t="shared" si="94"/>
        <v>15055.676599999995</v>
      </c>
      <c r="N155" s="9">
        <f t="shared" si="95"/>
        <v>4.193244444444038</v>
      </c>
      <c r="O155" s="9">
        <f t="shared" si="96"/>
        <v>15082.325544444448</v>
      </c>
      <c r="P155" s="13">
        <f t="shared" si="97"/>
        <v>28606.832394519533</v>
      </c>
      <c r="Q155" s="13">
        <f t="shared" si="98"/>
        <v>1.1341339072622765</v>
      </c>
      <c r="S155" s="2">
        <f t="shared" si="90"/>
        <v>14954.696880019066</v>
      </c>
      <c r="T155" s="2">
        <f t="shared" si="91"/>
        <v>-39.830693094521884</v>
      </c>
      <c r="U155" s="2">
        <f t="shared" si="70"/>
        <v>14996.20376003813</v>
      </c>
      <c r="V155" s="3">
        <f t="shared" si="71"/>
        <v>6891.2843556681428</v>
      </c>
      <c r="W155" s="3">
        <f t="shared" si="72"/>
        <v>0.55664656614801711</v>
      </c>
      <c r="Y155" s="9">
        <f t="shared" si="73"/>
        <v>14983.947590310881</v>
      </c>
      <c r="Z155" s="9">
        <f t="shared" si="74"/>
        <v>-37.841843602990842</v>
      </c>
      <c r="AA155" s="9">
        <f t="shared" si="75"/>
        <v>15014.272271872687</v>
      </c>
      <c r="AB155" s="27">
        <f t="shared" si="76"/>
        <v>10217.62568694376</v>
      </c>
      <c r="AC155" s="27">
        <f t="shared" si="77"/>
        <v>0.67780449302051915</v>
      </c>
      <c r="AE155" s="9">
        <f t="shared" si="78"/>
        <v>14933.400552473409</v>
      </c>
      <c r="AF155" s="9">
        <f t="shared" si="79"/>
        <v>-30.186768235783862</v>
      </c>
      <c r="AG155" s="9">
        <f t="shared" si="80"/>
        <v>14980.558508244694</v>
      </c>
      <c r="AH155" s="28">
        <f t="shared" si="81"/>
        <v>4538.5159031153571</v>
      </c>
      <c r="AI155" s="28">
        <f t="shared" si="82"/>
        <v>0.451737745208729</v>
      </c>
      <c r="AK155" s="9">
        <f t="shared" si="83"/>
        <v>14919.072334377503</v>
      </c>
      <c r="AL155" s="9">
        <f t="shared" si="84"/>
        <v>-7.8383989574152748</v>
      </c>
      <c r="AM155" s="9">
        <f t="shared" si="85"/>
        <v>14972.013343775021</v>
      </c>
      <c r="AN155" s="28">
        <f t="shared" si="86"/>
        <v>3460.1857728742402</v>
      </c>
      <c r="AO155">
        <f t="shared" si="87"/>
        <v>0.39443837150214317</v>
      </c>
    </row>
    <row r="156" spans="1:41">
      <c r="A156" s="1">
        <v>45085</v>
      </c>
      <c r="B156" s="2">
        <v>155</v>
      </c>
      <c r="C156" s="3">
        <v>14949.38</v>
      </c>
      <c r="D156" s="13">
        <f t="shared" si="88"/>
        <v>14863.94</v>
      </c>
      <c r="E156" s="13">
        <f t="shared" si="66"/>
        <v>7299.9935999997761</v>
      </c>
      <c r="F156" s="13">
        <f t="shared" si="67"/>
        <v>0.57152871891676238</v>
      </c>
      <c r="G156" s="9">
        <f t="shared" si="89"/>
        <v>14864.102110090334</v>
      </c>
      <c r="H156" s="13">
        <f t="shared" si="68"/>
        <v>7272.3185074448984</v>
      </c>
      <c r="I156" s="13">
        <f t="shared" si="69"/>
        <v>0.57044432551493596</v>
      </c>
      <c r="K156" s="13">
        <f t="shared" si="92"/>
        <v>15025.449999999997</v>
      </c>
      <c r="L156" s="13">
        <f t="shared" si="93"/>
        <v>15022.052899999999</v>
      </c>
      <c r="M156" s="9">
        <f t="shared" si="94"/>
        <v>15028.847099999995</v>
      </c>
      <c r="N156" s="9">
        <f t="shared" si="95"/>
        <v>0.75491111111073728</v>
      </c>
      <c r="O156" s="9">
        <f t="shared" si="96"/>
        <v>15059.86984444444</v>
      </c>
      <c r="P156" s="13">
        <f t="shared" si="97"/>
        <v>12208.005725356699</v>
      </c>
      <c r="Q156" s="13">
        <f t="shared" si="98"/>
        <v>0.73909315600005276</v>
      </c>
      <c r="S156" s="2">
        <f t="shared" si="90"/>
        <v>14932.123093462273</v>
      </c>
      <c r="T156" s="2">
        <f t="shared" si="91"/>
        <v>-31.202239825657688</v>
      </c>
      <c r="U156" s="2">
        <f t="shared" si="70"/>
        <v>14914.866186924544</v>
      </c>
      <c r="V156" s="3">
        <f t="shared" si="71"/>
        <v>1191.2032930074411</v>
      </c>
      <c r="W156" s="3">
        <f t="shared" si="72"/>
        <v>0.23087120051436846</v>
      </c>
      <c r="Y156" s="9">
        <f t="shared" si="73"/>
        <v>14947.088022695523</v>
      </c>
      <c r="Z156" s="9">
        <f t="shared" si="74"/>
        <v>-37.154250411647972</v>
      </c>
      <c r="AA156" s="9">
        <f t="shared" si="75"/>
        <v>14946.10574670789</v>
      </c>
      <c r="AB156" s="27">
        <f t="shared" si="76"/>
        <v>10.72073462088845</v>
      </c>
      <c r="AC156" s="27">
        <f t="shared" si="77"/>
        <v>2.1902268134927863E-2</v>
      </c>
      <c r="AE156" s="9">
        <f t="shared" si="78"/>
        <v>14935.530135271285</v>
      </c>
      <c r="AF156" s="9">
        <f t="shared" si="79"/>
        <v>-20.491862925686014</v>
      </c>
      <c r="AG156" s="9">
        <f t="shared" si="80"/>
        <v>14903.213784237625</v>
      </c>
      <c r="AH156" s="28">
        <f t="shared" si="81"/>
        <v>2131.3194778180809</v>
      </c>
      <c r="AI156" s="28">
        <f t="shared" si="82"/>
        <v>0.30881692593521687</v>
      </c>
      <c r="AK156" s="9">
        <f t="shared" si="83"/>
        <v>14945.565393542009</v>
      </c>
      <c r="AL156" s="9">
        <f t="shared" si="84"/>
        <v>-4.4052531452231349</v>
      </c>
      <c r="AM156" s="9">
        <f t="shared" si="85"/>
        <v>14911.233935420087</v>
      </c>
      <c r="AN156" s="28">
        <f t="shared" si="86"/>
        <v>1455.1222429348543</v>
      </c>
      <c r="AO156">
        <f t="shared" si="87"/>
        <v>0.25516820483466535</v>
      </c>
    </row>
    <row r="157" spans="1:41">
      <c r="A157" s="1">
        <v>45086</v>
      </c>
      <c r="B157" s="2">
        <v>156</v>
      </c>
      <c r="C157" s="3">
        <v>14977.51</v>
      </c>
      <c r="D157" s="13">
        <f t="shared" si="88"/>
        <v>14985.569999999998</v>
      </c>
      <c r="E157" s="13">
        <f t="shared" si="66"/>
        <v>64.963599999962469</v>
      </c>
      <c r="F157" s="13">
        <f t="shared" si="67"/>
        <v>5.3814018485033033E-2</v>
      </c>
      <c r="G157" s="9">
        <f t="shared" si="89"/>
        <v>14985.657822665706</v>
      </c>
      <c r="H157" s="13">
        <f t="shared" si="68"/>
        <v>66.387014191783663</v>
      </c>
      <c r="I157" s="13">
        <f t="shared" si="69"/>
        <v>5.4400382077564702E-2</v>
      </c>
      <c r="K157" s="13">
        <f t="shared" si="92"/>
        <v>15017.007999999998</v>
      </c>
      <c r="L157" s="13">
        <f t="shared" si="93"/>
        <v>15024.480000000001</v>
      </c>
      <c r="M157" s="9">
        <f t="shared" si="94"/>
        <v>15009.535999999995</v>
      </c>
      <c r="N157" s="9">
        <f t="shared" si="95"/>
        <v>-1.6604444444451978</v>
      </c>
      <c r="O157" s="9">
        <f t="shared" si="96"/>
        <v>15029.602011111107</v>
      </c>
      <c r="P157" s="13">
        <f t="shared" si="97"/>
        <v>2713.5776215996252</v>
      </c>
      <c r="Q157" s="13">
        <f t="shared" si="98"/>
        <v>0.34780154452313056</v>
      </c>
      <c r="S157" s="2">
        <f t="shared" si="90"/>
        <v>14939.215426818308</v>
      </c>
      <c r="T157" s="2">
        <f t="shared" si="91"/>
        <v>-12.054953234811373</v>
      </c>
      <c r="U157" s="2">
        <f t="shared" si="70"/>
        <v>14900.920853636615</v>
      </c>
      <c r="V157" s="3">
        <f t="shared" si="71"/>
        <v>5865.8973406720443</v>
      </c>
      <c r="W157" s="3">
        <f t="shared" si="72"/>
        <v>0.51136100969643972</v>
      </c>
      <c r="Y157" s="9">
        <f t="shared" si="73"/>
        <v>14930.206640598713</v>
      </c>
      <c r="Z157" s="9">
        <f t="shared" si="74"/>
        <v>-22.96324259126127</v>
      </c>
      <c r="AA157" s="9">
        <f t="shared" si="75"/>
        <v>14909.933772283875</v>
      </c>
      <c r="AB157" s="27">
        <f t="shared" si="76"/>
        <v>4566.5465523415505</v>
      </c>
      <c r="AC157" s="27">
        <f t="shared" si="77"/>
        <v>0.45118466097585502</v>
      </c>
      <c r="AE157" s="9">
        <f t="shared" si="78"/>
        <v>14958.768481703679</v>
      </c>
      <c r="AF157" s="9">
        <f t="shared" si="79"/>
        <v>-7.3728001182620444</v>
      </c>
      <c r="AG157" s="9">
        <f t="shared" si="80"/>
        <v>14915.038272345599</v>
      </c>
      <c r="AH157" s="28">
        <f t="shared" si="81"/>
        <v>3902.7167561257193</v>
      </c>
      <c r="AI157" s="28">
        <f t="shared" si="82"/>
        <v>0.41710356163608997</v>
      </c>
      <c r="AK157" s="9">
        <f t="shared" si="83"/>
        <v>14973.875014039679</v>
      </c>
      <c r="AL157" s="9">
        <f t="shared" si="84"/>
        <v>-1.1337657809338171</v>
      </c>
      <c r="AM157" s="9">
        <f t="shared" si="85"/>
        <v>14941.160140396785</v>
      </c>
      <c r="AN157" s="28">
        <f t="shared" si="86"/>
        <v>1321.3122931734424</v>
      </c>
      <c r="AO157">
        <f t="shared" si="87"/>
        <v>0.24269627997721258</v>
      </c>
    </row>
    <row r="158" spans="1:41">
      <c r="A158" s="1">
        <v>45087</v>
      </c>
      <c r="B158" s="2">
        <v>157</v>
      </c>
      <c r="C158" s="3">
        <v>14977.51</v>
      </c>
      <c r="D158" s="13">
        <f t="shared" si="88"/>
        <v>15005.640000000001</v>
      </c>
      <c r="E158" s="13">
        <f t="shared" si="66"/>
        <v>791.29690000005735</v>
      </c>
      <c r="F158" s="13">
        <f t="shared" si="67"/>
        <v>0.18781493051916517</v>
      </c>
      <c r="G158" s="9">
        <f t="shared" si="89"/>
        <v>15005.692931753692</v>
      </c>
      <c r="H158" s="13">
        <f t="shared" si="68"/>
        <v>794.27764223327063</v>
      </c>
      <c r="I158" s="13">
        <f t="shared" si="69"/>
        <v>0.18816833875385275</v>
      </c>
      <c r="K158" s="13">
        <f t="shared" si="92"/>
        <v>15009.973000000002</v>
      </c>
      <c r="L158" s="13">
        <f t="shared" si="93"/>
        <v>15025.218799999999</v>
      </c>
      <c r="M158" s="9">
        <f t="shared" si="94"/>
        <v>14994.727200000005</v>
      </c>
      <c r="N158" s="9">
        <f t="shared" si="95"/>
        <v>-3.3879555555548801</v>
      </c>
      <c r="O158" s="9">
        <f t="shared" si="96"/>
        <v>15007.875555555549</v>
      </c>
      <c r="P158" s="13">
        <f t="shared" si="97"/>
        <v>922.06696419711943</v>
      </c>
      <c r="Q158" s="13">
        <f t="shared" si="98"/>
        <v>0.20274101339641087</v>
      </c>
      <c r="S158" s="2">
        <f t="shared" si="90"/>
        <v>14952.335236791747</v>
      </c>
      <c r="T158" s="2">
        <f t="shared" si="91"/>
        <v>0.53242836931394333</v>
      </c>
      <c r="U158" s="2">
        <f t="shared" si="70"/>
        <v>14927.160473583495</v>
      </c>
      <c r="V158" s="3">
        <f t="shared" si="71"/>
        <v>2535.0748103663236</v>
      </c>
      <c r="W158" s="3">
        <f t="shared" si="72"/>
        <v>0.33616753663662979</v>
      </c>
      <c r="Y158" s="9">
        <f t="shared" si="73"/>
        <v>14928.323378605215</v>
      </c>
      <c r="Z158" s="9">
        <f t="shared" si="74"/>
        <v>-8.2072561728271971</v>
      </c>
      <c r="AA158" s="9">
        <f t="shared" si="75"/>
        <v>14907.243398007453</v>
      </c>
      <c r="AB158" s="27">
        <f t="shared" si="76"/>
        <v>4937.3953555790513</v>
      </c>
      <c r="AC158" s="27">
        <f t="shared" si="77"/>
        <v>0.46914742165117768</v>
      </c>
      <c r="AE158" s="9">
        <f t="shared" si="78"/>
        <v>14969.675704475623</v>
      </c>
      <c r="AF158" s="9">
        <f t="shared" si="79"/>
        <v>-1.8887932512001226</v>
      </c>
      <c r="AG158" s="9">
        <f t="shared" si="80"/>
        <v>14951.395681585416</v>
      </c>
      <c r="AH158" s="28">
        <f t="shared" si="81"/>
        <v>681.95762625827979</v>
      </c>
      <c r="AI158" s="28">
        <f t="shared" si="82"/>
        <v>0.17435687517206783</v>
      </c>
      <c r="AK158" s="9">
        <f t="shared" si="83"/>
        <v>14977.033124825874</v>
      </c>
      <c r="AL158" s="9">
        <f t="shared" si="84"/>
        <v>-0.70457812422095412</v>
      </c>
      <c r="AM158" s="9">
        <f t="shared" si="85"/>
        <v>14972.741248258744</v>
      </c>
      <c r="AN158" s="28">
        <f t="shared" si="86"/>
        <v>22.740993169731968</v>
      </c>
      <c r="AO158">
        <f t="shared" si="87"/>
        <v>3.1839416173021974E-2</v>
      </c>
    </row>
    <row r="159" spans="1:41">
      <c r="A159" s="1">
        <v>45088</v>
      </c>
      <c r="B159" s="2">
        <v>158</v>
      </c>
      <c r="C159" s="3">
        <v>14977.51</v>
      </c>
      <c r="D159" s="13">
        <f t="shared" si="88"/>
        <v>14977.51</v>
      </c>
      <c r="E159" s="13">
        <f t="shared" si="66"/>
        <v>0</v>
      </c>
      <c r="F159" s="13">
        <f t="shared" si="67"/>
        <v>0</v>
      </c>
      <c r="G159" s="9">
        <f t="shared" si="89"/>
        <v>14977.51</v>
      </c>
      <c r="H159" s="13">
        <f t="shared" si="68"/>
        <v>0</v>
      </c>
      <c r="I159" s="13">
        <f t="shared" si="69"/>
        <v>0</v>
      </c>
      <c r="K159" s="13">
        <f t="shared" si="92"/>
        <v>15003.340000000002</v>
      </c>
      <c r="L159" s="13">
        <f t="shared" si="93"/>
        <v>15024.349700000001</v>
      </c>
      <c r="M159" s="9">
        <f t="shared" si="94"/>
        <v>14982.330300000003</v>
      </c>
      <c r="N159" s="9">
        <f t="shared" si="95"/>
        <v>-4.6688222222219338</v>
      </c>
      <c r="O159" s="9">
        <f t="shared" si="96"/>
        <v>14991.339244444451</v>
      </c>
      <c r="P159" s="13">
        <f t="shared" si="97"/>
        <v>191.24800190436568</v>
      </c>
      <c r="Q159" s="13">
        <f t="shared" si="98"/>
        <v>9.2333401509666985E-2</v>
      </c>
      <c r="S159" s="2">
        <f t="shared" si="90"/>
        <v>14965.18883258053</v>
      </c>
      <c r="T159" s="2">
        <f t="shared" si="91"/>
        <v>6.6930120790486836</v>
      </c>
      <c r="U159" s="2">
        <f t="shared" si="70"/>
        <v>14952.86766516106</v>
      </c>
      <c r="V159" s="3">
        <f t="shared" si="71"/>
        <v>607.2446663144292</v>
      </c>
      <c r="W159" s="3">
        <f t="shared" si="72"/>
        <v>0.16452891594757646</v>
      </c>
      <c r="Y159" s="9">
        <f t="shared" si="73"/>
        <v>14937.334285702669</v>
      </c>
      <c r="Z159" s="9">
        <f t="shared" si="74"/>
        <v>3.8454581163696671</v>
      </c>
      <c r="AA159" s="9">
        <f t="shared" si="75"/>
        <v>14920.116122432388</v>
      </c>
      <c r="AB159" s="27">
        <f t="shared" si="76"/>
        <v>3294.0571822460861</v>
      </c>
      <c r="AC159" s="27">
        <f t="shared" si="77"/>
        <v>0.38320039557718499</v>
      </c>
      <c r="AE159" s="9">
        <f t="shared" si="78"/>
        <v>14974.593073367327</v>
      </c>
      <c r="AF159" s="9">
        <f t="shared" si="79"/>
        <v>0.15305539167096938</v>
      </c>
      <c r="AG159" s="9">
        <f t="shared" si="80"/>
        <v>14967.786911224423</v>
      </c>
      <c r="AH159" s="28">
        <f t="shared" si="81"/>
        <v>94.5384553377652</v>
      </c>
      <c r="AI159" s="28">
        <f t="shared" si="82"/>
        <v>6.4917925446737856E-2</v>
      </c>
      <c r="AK159" s="9">
        <f t="shared" si="83"/>
        <v>14977.391854670164</v>
      </c>
      <c r="AL159" s="9">
        <f t="shared" si="84"/>
        <v>-0.59824732736977948</v>
      </c>
      <c r="AM159" s="9">
        <f t="shared" si="85"/>
        <v>14976.328546701652</v>
      </c>
      <c r="AN159" s="28">
        <f t="shared" si="86"/>
        <v>1.3958318961775109</v>
      </c>
      <c r="AO159">
        <f t="shared" si="87"/>
        <v>7.8881823370377333E-3</v>
      </c>
    </row>
    <row r="160" spans="1:41">
      <c r="A160" s="1">
        <v>45089</v>
      </c>
      <c r="B160" s="2">
        <v>159</v>
      </c>
      <c r="C160" s="3">
        <v>14927.26</v>
      </c>
      <c r="D160" s="13">
        <f t="shared" si="88"/>
        <v>14977.51</v>
      </c>
      <c r="E160" s="13">
        <f t="shared" si="66"/>
        <v>2525.0625</v>
      </c>
      <c r="F160" s="13">
        <f t="shared" si="67"/>
        <v>0.33663244292656519</v>
      </c>
      <c r="G160" s="9">
        <f t="shared" si="89"/>
        <v>14977.51</v>
      </c>
      <c r="H160" s="13">
        <f t="shared" si="68"/>
        <v>2525.0625</v>
      </c>
      <c r="I160" s="13">
        <f t="shared" si="69"/>
        <v>0.33663244292656519</v>
      </c>
      <c r="K160" s="13">
        <f t="shared" si="92"/>
        <v>14996.707</v>
      </c>
      <c r="L160" s="13">
        <f t="shared" si="93"/>
        <v>15022.485699999999</v>
      </c>
      <c r="M160" s="9">
        <f t="shared" si="94"/>
        <v>14970.928300000001</v>
      </c>
      <c r="N160" s="9">
        <f t="shared" si="95"/>
        <v>-5.728599999999763</v>
      </c>
      <c r="O160" s="9">
        <f t="shared" si="96"/>
        <v>14977.661477777781</v>
      </c>
      <c r="P160" s="13">
        <f t="shared" si="97"/>
        <v>2540.3089621841632</v>
      </c>
      <c r="Q160" s="13">
        <f t="shared" si="98"/>
        <v>0.3376472157501183</v>
      </c>
      <c r="S160" s="2">
        <f t="shared" si="90"/>
        <v>14949.570922329789</v>
      </c>
      <c r="T160" s="2">
        <f t="shared" si="91"/>
        <v>-4.4624490858462886</v>
      </c>
      <c r="U160" s="2">
        <f t="shared" si="70"/>
        <v>14971.88184465958</v>
      </c>
      <c r="V160" s="3">
        <f t="shared" si="71"/>
        <v>1991.109020823638</v>
      </c>
      <c r="W160" s="3">
        <f t="shared" si="72"/>
        <v>0.29892856866953105</v>
      </c>
      <c r="Y160" s="9">
        <f t="shared" si="73"/>
        <v>14937.003820673326</v>
      </c>
      <c r="Z160" s="9">
        <f t="shared" si="74"/>
        <v>0.92231191437077809</v>
      </c>
      <c r="AA160" s="9">
        <f t="shared" si="75"/>
        <v>14941.179743819039</v>
      </c>
      <c r="AB160" s="27">
        <f t="shared" si="76"/>
        <v>193.75926798766216</v>
      </c>
      <c r="AC160" s="27">
        <f t="shared" si="77"/>
        <v>9.3250494859998131E-2</v>
      </c>
      <c r="AE160" s="9">
        <f t="shared" si="78"/>
        <v>14941.5058386277</v>
      </c>
      <c r="AF160" s="9">
        <f t="shared" si="79"/>
        <v>-9.8190316477184485</v>
      </c>
      <c r="AG160" s="9">
        <f t="shared" si="80"/>
        <v>14974.746128758998</v>
      </c>
      <c r="AH160" s="28">
        <f t="shared" si="81"/>
        <v>2254.9324245160838</v>
      </c>
      <c r="AI160" s="28">
        <f t="shared" si="82"/>
        <v>0.3181168463535668</v>
      </c>
      <c r="AK160" s="9">
        <f t="shared" si="83"/>
        <v>14932.21336073428</v>
      </c>
      <c r="AL160" s="9">
        <f t="shared" si="84"/>
        <v>-5.056271988221205</v>
      </c>
      <c r="AM160" s="9">
        <f t="shared" si="85"/>
        <v>14976.793607342795</v>
      </c>
      <c r="AN160" s="28">
        <f t="shared" si="86"/>
        <v>2453.5782563902167</v>
      </c>
      <c r="AO160">
        <f t="shared" si="87"/>
        <v>0.33183321884120204</v>
      </c>
    </row>
    <row r="161" spans="1:41">
      <c r="A161" s="1">
        <v>45090</v>
      </c>
      <c r="B161" s="2">
        <v>160</v>
      </c>
      <c r="C161" s="3">
        <v>14948.37</v>
      </c>
      <c r="D161" s="13">
        <f t="shared" si="88"/>
        <v>14877.01</v>
      </c>
      <c r="E161" s="13">
        <f t="shared" si="66"/>
        <v>5092.2496000000829</v>
      </c>
      <c r="F161" s="13">
        <f t="shared" si="67"/>
        <v>0.47737646311939413</v>
      </c>
      <c r="G161" s="9">
        <f t="shared" si="89"/>
        <v>14877.178590273015</v>
      </c>
      <c r="H161" s="13">
        <f t="shared" si="68"/>
        <v>5068.2168189155273</v>
      </c>
      <c r="I161" s="13">
        <f t="shared" si="69"/>
        <v>0.47624864601950251</v>
      </c>
      <c r="K161" s="13">
        <f t="shared" si="92"/>
        <v>14985.049000000003</v>
      </c>
      <c r="L161" s="13">
        <f t="shared" si="93"/>
        <v>15018.7369</v>
      </c>
      <c r="M161" s="9">
        <f t="shared" si="94"/>
        <v>14951.361100000006</v>
      </c>
      <c r="N161" s="9">
        <f t="shared" si="95"/>
        <v>-7.4861999999993714</v>
      </c>
      <c r="O161" s="9">
        <f t="shared" si="96"/>
        <v>14965.199700000001</v>
      </c>
      <c r="P161" s="13">
        <f t="shared" si="97"/>
        <v>283.23880209000777</v>
      </c>
      <c r="Q161" s="13">
        <f t="shared" si="98"/>
        <v>0.1125855193576305</v>
      </c>
      <c r="S161" s="2">
        <f t="shared" si="90"/>
        <v>14946.739236621972</v>
      </c>
      <c r="T161" s="2">
        <f t="shared" si="91"/>
        <v>-3.6470673968316878</v>
      </c>
      <c r="U161" s="2">
        <f t="shared" si="70"/>
        <v>14945.108473243943</v>
      </c>
      <c r="V161" s="3">
        <f t="shared" si="71"/>
        <v>10.637556780480391</v>
      </c>
      <c r="W161" s="3">
        <f t="shared" si="72"/>
        <v>2.1818611367377977E-2</v>
      </c>
      <c r="Y161" s="9">
        <f t="shared" si="73"/>
        <v>14941.059292811387</v>
      </c>
      <c r="Z161" s="9">
        <f t="shared" si="74"/>
        <v>3.1155240709541467</v>
      </c>
      <c r="AA161" s="9">
        <f t="shared" si="75"/>
        <v>14937.926132587698</v>
      </c>
      <c r="AB161" s="27">
        <f t="shared" si="76"/>
        <v>109.0743665257647</v>
      </c>
      <c r="AC161" s="27">
        <f t="shared" si="77"/>
        <v>6.9866262423949943E-2</v>
      </c>
      <c r="AE161" s="9">
        <f t="shared" si="78"/>
        <v>14943.365042093996</v>
      </c>
      <c r="AF161" s="9">
        <f t="shared" si="79"/>
        <v>-6.315561113514085</v>
      </c>
      <c r="AG161" s="9">
        <f t="shared" si="80"/>
        <v>14931.686806979982</v>
      </c>
      <c r="AH161" s="28">
        <f t="shared" si="81"/>
        <v>278.32892934320182</v>
      </c>
      <c r="AI161" s="28">
        <f t="shared" si="82"/>
        <v>0.11160543269947648</v>
      </c>
      <c r="AK161" s="9">
        <f t="shared" si="83"/>
        <v>14946.248708874607</v>
      </c>
      <c r="AL161" s="9">
        <f t="shared" si="84"/>
        <v>-3.1471099753663658</v>
      </c>
      <c r="AM161" s="9">
        <f t="shared" si="85"/>
        <v>14927.157088746058</v>
      </c>
      <c r="AN161" s="28">
        <f t="shared" si="86"/>
        <v>449.98760386763468</v>
      </c>
      <c r="AO161">
        <f t="shared" si="87"/>
        <v>0.14190785519720453</v>
      </c>
    </row>
    <row r="162" spans="1:41">
      <c r="A162" s="1">
        <v>45091</v>
      </c>
      <c r="B162" s="2">
        <v>161</v>
      </c>
      <c r="C162" s="3">
        <v>14942.34</v>
      </c>
      <c r="D162" s="13">
        <f t="shared" si="88"/>
        <v>14969.480000000001</v>
      </c>
      <c r="E162" s="13">
        <f t="shared" si="66"/>
        <v>736.5796000000671</v>
      </c>
      <c r="F162" s="13">
        <f t="shared" si="67"/>
        <v>0.18163152491511528</v>
      </c>
      <c r="G162" s="9">
        <f t="shared" si="89"/>
        <v>14969.509853576612</v>
      </c>
      <c r="H162" s="13">
        <f t="shared" si="68"/>
        <v>738.20094337452429</v>
      </c>
      <c r="I162" s="13">
        <f t="shared" si="69"/>
        <v>0.18183131675903363</v>
      </c>
      <c r="K162" s="13">
        <f t="shared" si="92"/>
        <v>14975.501999999999</v>
      </c>
      <c r="L162" s="13">
        <f t="shared" si="93"/>
        <v>15013.118899999998</v>
      </c>
      <c r="M162" s="9">
        <f t="shared" si="94"/>
        <v>14937.8851</v>
      </c>
      <c r="N162" s="9">
        <f t="shared" si="95"/>
        <v>-8.3593111111109053</v>
      </c>
      <c r="O162" s="9">
        <f t="shared" si="96"/>
        <v>14943.874900000006</v>
      </c>
      <c r="P162" s="13">
        <f t="shared" si="97"/>
        <v>2.3559180100184762</v>
      </c>
      <c r="Q162" s="13">
        <f t="shared" si="98"/>
        <v>1.0272152822155154E-2</v>
      </c>
      <c r="S162" s="2">
        <f t="shared" si="90"/>
        <v>14942.71608461257</v>
      </c>
      <c r="T162" s="2">
        <f t="shared" si="91"/>
        <v>-3.835109703116899</v>
      </c>
      <c r="U162" s="2">
        <f t="shared" si="70"/>
        <v>14943.09216922514</v>
      </c>
      <c r="V162" s="3">
        <f t="shared" si="71"/>
        <v>0.56575854324675845</v>
      </c>
      <c r="W162" s="3">
        <f t="shared" si="72"/>
        <v>5.033811472228371E-3</v>
      </c>
      <c r="Y162" s="9">
        <f t="shared" si="73"/>
        <v>14943.624371817637</v>
      </c>
      <c r="Z162" s="9">
        <f t="shared" si="74"/>
        <v>2.7302125256612553</v>
      </c>
      <c r="AA162" s="9">
        <f t="shared" si="75"/>
        <v>14944.174816882341</v>
      </c>
      <c r="AB162" s="27">
        <f t="shared" si="76"/>
        <v>3.3665529917247539</v>
      </c>
      <c r="AC162" s="27">
        <f t="shared" si="77"/>
        <v>1.2279314232853281E-2</v>
      </c>
      <c r="AE162" s="9">
        <f t="shared" si="78"/>
        <v>14940.752844294144</v>
      </c>
      <c r="AF162" s="9">
        <f t="shared" si="79"/>
        <v>-5.2045521194154167</v>
      </c>
      <c r="AG162" s="9">
        <f t="shared" si="80"/>
        <v>14937.049480980482</v>
      </c>
      <c r="AH162" s="28">
        <f t="shared" si="81"/>
        <v>27.989591495880511</v>
      </c>
      <c r="AI162" s="28">
        <f t="shared" si="82"/>
        <v>3.5406228338519183E-2</v>
      </c>
      <c r="AK162" s="9">
        <f t="shared" si="83"/>
        <v>14942.416159889925</v>
      </c>
      <c r="AL162" s="9">
        <f t="shared" si="84"/>
        <v>-3.2156538762980236</v>
      </c>
      <c r="AM162" s="9">
        <f t="shared" si="85"/>
        <v>14943.10159889924</v>
      </c>
      <c r="AN162" s="28">
        <f t="shared" si="86"/>
        <v>0.58003288332388137</v>
      </c>
      <c r="AO162">
        <f t="shared" si="87"/>
        <v>5.0969185498402399E-3</v>
      </c>
    </row>
    <row r="163" spans="1:41">
      <c r="A163" s="1">
        <v>45092</v>
      </c>
      <c r="B163" s="2">
        <v>162</v>
      </c>
      <c r="C163" s="3">
        <v>14969.48</v>
      </c>
      <c r="D163" s="13">
        <f t="shared" si="88"/>
        <v>14936.31</v>
      </c>
      <c r="E163" s="13">
        <f t="shared" si="66"/>
        <v>1100.2489000000048</v>
      </c>
      <c r="F163" s="13">
        <f t="shared" si="67"/>
        <v>0.22158418328492424</v>
      </c>
      <c r="G163" s="9">
        <f t="shared" si="89"/>
        <v>14936.312432432431</v>
      </c>
      <c r="H163" s="13">
        <f t="shared" si="68"/>
        <v>1100.0875383492396</v>
      </c>
      <c r="I163" s="13">
        <f t="shared" si="69"/>
        <v>0.22156793400685107</v>
      </c>
      <c r="K163" s="13">
        <f t="shared" si="92"/>
        <v>14965.351999999999</v>
      </c>
      <c r="L163" s="13">
        <f t="shared" si="93"/>
        <v>15005.842699999997</v>
      </c>
      <c r="M163" s="9">
        <f t="shared" si="94"/>
        <v>14924.8613</v>
      </c>
      <c r="N163" s="9">
        <f t="shared" si="95"/>
        <v>-8.9979333333329929</v>
      </c>
      <c r="O163" s="9">
        <f t="shared" si="96"/>
        <v>14929.525788888888</v>
      </c>
      <c r="P163" s="13">
        <f t="shared" si="97"/>
        <v>1596.3389855112546</v>
      </c>
      <c r="Q163" s="13">
        <f t="shared" si="98"/>
        <v>0.26690446903373638</v>
      </c>
      <c r="S163" s="2">
        <f t="shared" si="90"/>
        <v>14954.180487454727</v>
      </c>
      <c r="T163" s="2">
        <f t="shared" si="91"/>
        <v>3.8146465695201215</v>
      </c>
      <c r="U163" s="2">
        <f t="shared" si="70"/>
        <v>14938.880974909453</v>
      </c>
      <c r="V163" s="3">
        <f t="shared" si="71"/>
        <v>936.30033649192501</v>
      </c>
      <c r="W163" s="3">
        <f t="shared" si="72"/>
        <v>0.20440940560758958</v>
      </c>
      <c r="Y163" s="9">
        <f t="shared" si="73"/>
        <v>14953.292209040308</v>
      </c>
      <c r="Z163" s="9">
        <f t="shared" si="74"/>
        <v>7.5865498135678253</v>
      </c>
      <c r="AA163" s="9">
        <f t="shared" si="75"/>
        <v>14946.354584343298</v>
      </c>
      <c r="AB163" s="27">
        <f t="shared" si="76"/>
        <v>534.78484929519539</v>
      </c>
      <c r="AC163" s="27">
        <f t="shared" si="77"/>
        <v>0.15448376066971653</v>
      </c>
      <c r="AE163" s="9">
        <f t="shared" si="78"/>
        <v>14959.300487652417</v>
      </c>
      <c r="AF163" s="9">
        <f t="shared" si="79"/>
        <v>1.9211065238912557</v>
      </c>
      <c r="AG163" s="9">
        <f t="shared" si="80"/>
        <v>14935.548292174728</v>
      </c>
      <c r="AH163" s="28">
        <f t="shared" si="81"/>
        <v>1151.360795939597</v>
      </c>
      <c r="AI163" s="28">
        <f t="shared" si="82"/>
        <v>0.22667258866220863</v>
      </c>
      <c r="AK163" s="9">
        <f t="shared" si="83"/>
        <v>14966.452050601361</v>
      </c>
      <c r="AL163" s="9">
        <f t="shared" si="84"/>
        <v>-0.49049941752453341</v>
      </c>
      <c r="AM163" s="9">
        <f t="shared" si="85"/>
        <v>14939.200506013627</v>
      </c>
      <c r="AN163" s="28">
        <f t="shared" si="86"/>
        <v>916.84775607076665</v>
      </c>
      <c r="AO163">
        <f t="shared" si="87"/>
        <v>0.20227485514775712</v>
      </c>
    </row>
    <row r="164" spans="1:41">
      <c r="A164" s="1">
        <v>45093</v>
      </c>
      <c r="B164" s="2">
        <v>163</v>
      </c>
      <c r="C164" s="3">
        <v>15017.72</v>
      </c>
      <c r="D164" s="13">
        <f t="shared" si="88"/>
        <v>14996.619999999999</v>
      </c>
      <c r="E164" s="13">
        <f t="shared" si="66"/>
        <v>445.21000000001533</v>
      </c>
      <c r="F164" s="13">
        <f t="shared" si="67"/>
        <v>0.14050068851996417</v>
      </c>
      <c r="G164" s="9">
        <f t="shared" si="89"/>
        <v>14996.66929479586</v>
      </c>
      <c r="H164" s="13">
        <f t="shared" si="68"/>
        <v>443.13218959158064</v>
      </c>
      <c r="I164" s="13">
        <f t="shared" si="69"/>
        <v>0.1401724443133803</v>
      </c>
      <c r="K164" s="13">
        <f t="shared" si="92"/>
        <v>14954.499</v>
      </c>
      <c r="L164" s="13">
        <f t="shared" si="93"/>
        <v>14996.968699999998</v>
      </c>
      <c r="M164" s="9">
        <f t="shared" si="94"/>
        <v>14912.029300000002</v>
      </c>
      <c r="N164" s="9">
        <f t="shared" si="95"/>
        <v>-9.4377111111106284</v>
      </c>
      <c r="O164" s="9">
        <f t="shared" si="96"/>
        <v>14915.863366666668</v>
      </c>
      <c r="P164" s="13">
        <f t="shared" si="97"/>
        <v>10374.773754000646</v>
      </c>
      <c r="Q164" s="13">
        <f t="shared" si="98"/>
        <v>0.67824299116863973</v>
      </c>
      <c r="S164" s="2">
        <f t="shared" si="90"/>
        <v>14987.857567012124</v>
      </c>
      <c r="T164" s="2">
        <f t="shared" si="91"/>
        <v>18.74586306345882</v>
      </c>
      <c r="U164" s="2">
        <f t="shared" si="70"/>
        <v>14957.995134024248</v>
      </c>
      <c r="V164" s="3">
        <f t="shared" si="71"/>
        <v>3567.0596158214826</v>
      </c>
      <c r="W164" s="3">
        <f t="shared" si="72"/>
        <v>0.39769596167561744</v>
      </c>
      <c r="Y164" s="9">
        <f t="shared" si="73"/>
        <v>14977.931131197711</v>
      </c>
      <c r="Z164" s="9">
        <f t="shared" si="74"/>
        <v>19.523210454252236</v>
      </c>
      <c r="AA164" s="9">
        <f t="shared" si="75"/>
        <v>14960.878758853876</v>
      </c>
      <c r="AB164" s="27">
        <f t="shared" si="76"/>
        <v>3230.9266950317219</v>
      </c>
      <c r="AC164" s="27">
        <f t="shared" si="77"/>
        <v>0.37849447949570997</v>
      </c>
      <c r="AE164" s="9">
        <f t="shared" si="78"/>
        <v>15000.770478252891</v>
      </c>
      <c r="AF164" s="9">
        <f t="shared" si="79"/>
        <v>13.785771746865919</v>
      </c>
      <c r="AG164" s="9">
        <f t="shared" si="80"/>
        <v>14961.221594176308</v>
      </c>
      <c r="AH164" s="28">
        <f t="shared" si="81"/>
        <v>3192.0698606185297</v>
      </c>
      <c r="AI164" s="28">
        <f t="shared" si="82"/>
        <v>0.3762116075122684</v>
      </c>
      <c r="AK164" s="9">
        <f t="shared" si="83"/>
        <v>15012.544155118383</v>
      </c>
      <c r="AL164" s="9">
        <f t="shared" si="84"/>
        <v>4.1677609759300855</v>
      </c>
      <c r="AM164" s="9">
        <f t="shared" si="85"/>
        <v>14965.961551183836</v>
      </c>
      <c r="AN164" s="28">
        <f t="shared" si="86"/>
        <v>2678.9370238553502</v>
      </c>
      <c r="AO164">
        <f t="shared" si="87"/>
        <v>0.34464917987659149</v>
      </c>
    </row>
    <row r="165" spans="1:41">
      <c r="A165" s="1">
        <v>45094</v>
      </c>
      <c r="B165" s="2">
        <v>164</v>
      </c>
      <c r="C165" s="3">
        <v>15017.72</v>
      </c>
      <c r="D165" s="13">
        <f t="shared" si="88"/>
        <v>15065.96</v>
      </c>
      <c r="E165" s="13">
        <f t="shared" si="66"/>
        <v>2327.0975999999791</v>
      </c>
      <c r="F165" s="13">
        <f t="shared" si="67"/>
        <v>0.32122053147881158</v>
      </c>
      <c r="G165" s="9">
        <f t="shared" si="89"/>
        <v>15066.115456141428</v>
      </c>
      <c r="H165" s="13">
        <f t="shared" si="68"/>
        <v>2342.1201751369235</v>
      </c>
      <c r="I165" s="13">
        <f t="shared" si="69"/>
        <v>0.32225568289612833</v>
      </c>
      <c r="K165" s="13">
        <f t="shared" si="92"/>
        <v>14960.026999999998</v>
      </c>
      <c r="L165" s="13">
        <f t="shared" si="93"/>
        <v>14989.290700000001</v>
      </c>
      <c r="M165" s="9">
        <f t="shared" si="94"/>
        <v>14930.763299999995</v>
      </c>
      <c r="N165" s="9">
        <f t="shared" si="95"/>
        <v>-6.5030444444451447</v>
      </c>
      <c r="O165" s="9">
        <f t="shared" si="96"/>
        <v>14902.591588888892</v>
      </c>
      <c r="P165" s="13">
        <f t="shared" si="97"/>
        <v>13254.551044968111</v>
      </c>
      <c r="Q165" s="13">
        <f t="shared" si="98"/>
        <v>0.76661711039430225</v>
      </c>
      <c r="S165" s="2">
        <f t="shared" si="90"/>
        <v>15012.161715037792</v>
      </c>
      <c r="T165" s="2">
        <f t="shared" si="91"/>
        <v>21.525005544562919</v>
      </c>
      <c r="U165" s="2">
        <f t="shared" si="70"/>
        <v>15006.603430075584</v>
      </c>
      <c r="V165" s="3">
        <f t="shared" si="71"/>
        <v>123.57812688442304</v>
      </c>
      <c r="W165" s="3">
        <f t="shared" si="72"/>
        <v>7.4023020301455036E-2</v>
      </c>
      <c r="Y165" s="9">
        <f t="shared" si="73"/>
        <v>15003.534039156373</v>
      </c>
      <c r="Z165" s="9">
        <f t="shared" si="74"/>
        <v>23.778998707339348</v>
      </c>
      <c r="AA165" s="9">
        <f t="shared" si="75"/>
        <v>14997.454341651963</v>
      </c>
      <c r="AB165" s="27">
        <f t="shared" si="76"/>
        <v>410.69690827934534</v>
      </c>
      <c r="AC165" s="27">
        <f t="shared" si="77"/>
        <v>0.1349449739909693</v>
      </c>
      <c r="AE165" s="9">
        <f t="shared" si="78"/>
        <v>15016.770874999926</v>
      </c>
      <c r="AF165" s="9">
        <f t="shared" si="79"/>
        <v>14.45015924691657</v>
      </c>
      <c r="AG165" s="9">
        <f t="shared" si="80"/>
        <v>15014.556249999756</v>
      </c>
      <c r="AH165" s="28">
        <f t="shared" si="81"/>
        <v>10.009314064040453</v>
      </c>
      <c r="AI165" s="28">
        <f t="shared" si="82"/>
        <v>2.1066779779110638E-2</v>
      </c>
      <c r="AK165" s="9">
        <f t="shared" si="83"/>
        <v>15017.619191609432</v>
      </c>
      <c r="AL165" s="9">
        <f t="shared" si="84"/>
        <v>4.2584885274419877</v>
      </c>
      <c r="AM165" s="9">
        <f t="shared" si="85"/>
        <v>15016.711916094313</v>
      </c>
      <c r="AN165" s="28">
        <f t="shared" si="86"/>
        <v>1.0162331609038708</v>
      </c>
      <c r="AO165">
        <f t="shared" si="87"/>
        <v>6.7126295182382044E-3</v>
      </c>
    </row>
    <row r="166" spans="1:41">
      <c r="A166" s="1">
        <v>45095</v>
      </c>
      <c r="B166" s="2">
        <v>165</v>
      </c>
      <c r="C166" s="3">
        <v>15017.72</v>
      </c>
      <c r="D166" s="13">
        <f t="shared" si="88"/>
        <v>15017.72</v>
      </c>
      <c r="E166" s="13">
        <f t="shared" si="66"/>
        <v>0</v>
      </c>
      <c r="F166" s="13">
        <f t="shared" si="67"/>
        <v>0</v>
      </c>
      <c r="G166" s="9">
        <f t="shared" si="89"/>
        <v>15017.72</v>
      </c>
      <c r="H166" s="13">
        <f t="shared" si="68"/>
        <v>0</v>
      </c>
      <c r="I166" s="13">
        <f t="shared" si="69"/>
        <v>0</v>
      </c>
      <c r="K166" s="13">
        <f t="shared" si="92"/>
        <v>14970.48</v>
      </c>
      <c r="L166" s="13">
        <f t="shared" si="93"/>
        <v>14983.7937</v>
      </c>
      <c r="M166" s="9">
        <f t="shared" si="94"/>
        <v>14957.166299999999</v>
      </c>
      <c r="N166" s="9">
        <f t="shared" si="95"/>
        <v>-2.9586000000001351</v>
      </c>
      <c r="O166" s="9">
        <f t="shared" si="96"/>
        <v>14924.26025555555</v>
      </c>
      <c r="P166" s="13">
        <f t="shared" si="97"/>
        <v>8734.72383162187</v>
      </c>
      <c r="Q166" s="13">
        <f t="shared" si="98"/>
        <v>0.62232978404478057</v>
      </c>
      <c r="S166" s="2">
        <f t="shared" si="90"/>
        <v>15025.703360291176</v>
      </c>
      <c r="T166" s="2">
        <f t="shared" si="91"/>
        <v>17.533325398973737</v>
      </c>
      <c r="U166" s="2">
        <f t="shared" si="70"/>
        <v>15033.686720582355</v>
      </c>
      <c r="V166" s="3">
        <f t="shared" si="71"/>
        <v>254.93616615500724</v>
      </c>
      <c r="W166" s="3">
        <f t="shared" si="72"/>
        <v>0.10631920546098388</v>
      </c>
      <c r="Y166" s="9">
        <f t="shared" si="73"/>
        <v>15024.435126504599</v>
      </c>
      <c r="Z166" s="9">
        <f t="shared" si="74"/>
        <v>21.764460755959796</v>
      </c>
      <c r="AA166" s="9">
        <f t="shared" si="75"/>
        <v>15027.313037863712</v>
      </c>
      <c r="AB166" s="27">
        <f t="shared" si="76"/>
        <v>92.026375454633339</v>
      </c>
      <c r="AC166" s="27">
        <f t="shared" si="77"/>
        <v>6.3878124400462311E-2</v>
      </c>
      <c r="AE166" s="9">
        <f t="shared" si="78"/>
        <v>15021.770310274052</v>
      </c>
      <c r="AF166" s="9">
        <f t="shared" si="79"/>
        <v>11.614942055079663</v>
      </c>
      <c r="AG166" s="9">
        <f t="shared" si="80"/>
        <v>15031.221034246842</v>
      </c>
      <c r="AH166" s="28">
        <f t="shared" si="81"/>
        <v>182.27792573443074</v>
      </c>
      <c r="AI166" s="28">
        <f t="shared" si="82"/>
        <v>8.9900692294456949E-2</v>
      </c>
      <c r="AK166" s="9">
        <f t="shared" si="83"/>
        <v>15018.135768013688</v>
      </c>
      <c r="AL166" s="9">
        <f t="shared" si="84"/>
        <v>3.884297315123372</v>
      </c>
      <c r="AM166" s="9">
        <f t="shared" si="85"/>
        <v>15021.877680136875</v>
      </c>
      <c r="AN166" s="28">
        <f t="shared" si="86"/>
        <v>17.286304120569657</v>
      </c>
      <c r="AO166">
        <f t="shared" si="87"/>
        <v>2.768516217425528E-2</v>
      </c>
    </row>
    <row r="167" spans="1:41">
      <c r="A167" s="1">
        <v>45096</v>
      </c>
      <c r="B167" s="2">
        <v>166</v>
      </c>
      <c r="C167" s="3">
        <v>15019.73</v>
      </c>
      <c r="D167" s="13">
        <f t="shared" si="88"/>
        <v>15017.72</v>
      </c>
      <c r="E167" s="13">
        <f t="shared" si="66"/>
        <v>4.0401000000008773</v>
      </c>
      <c r="F167" s="13">
        <f t="shared" si="67"/>
        <v>1.3382397686244815E-2</v>
      </c>
      <c r="G167" s="9">
        <f t="shared" si="89"/>
        <v>15017.72</v>
      </c>
      <c r="H167" s="13">
        <f t="shared" si="68"/>
        <v>4.0401000000008773</v>
      </c>
      <c r="I167" s="13">
        <f t="shared" si="69"/>
        <v>1.3382397686244815E-2</v>
      </c>
      <c r="K167" s="13">
        <f t="shared" si="92"/>
        <v>14977.313999999998</v>
      </c>
      <c r="L167" s="13">
        <f t="shared" si="93"/>
        <v>14979.824300000002</v>
      </c>
      <c r="M167" s="9">
        <f t="shared" si="94"/>
        <v>14974.803699999995</v>
      </c>
      <c r="N167" s="9">
        <f t="shared" si="95"/>
        <v>-0.55784444444523407</v>
      </c>
      <c r="O167" s="9">
        <f t="shared" si="96"/>
        <v>14954.207699999999</v>
      </c>
      <c r="P167" s="13">
        <f t="shared" si="97"/>
        <v>4293.1717972900706</v>
      </c>
      <c r="Q167" s="13">
        <f t="shared" si="98"/>
        <v>0.43624153030713969</v>
      </c>
      <c r="S167" s="2">
        <f t="shared" si="90"/>
        <v>15031.483342845075</v>
      </c>
      <c r="T167" s="2">
        <f t="shared" si="91"/>
        <v>11.6566539764362</v>
      </c>
      <c r="U167" s="2">
        <f t="shared" si="70"/>
        <v>15043.23668569015</v>
      </c>
      <c r="V167" s="3">
        <f t="shared" si="71"/>
        <v>552.56427213551854</v>
      </c>
      <c r="W167" s="3">
        <f t="shared" si="72"/>
        <v>0.15650538118961083</v>
      </c>
      <c r="Y167" s="9">
        <f t="shared" si="73"/>
        <v>15038.25871108239</v>
      </c>
      <c r="Z167" s="9">
        <f t="shared" si="74"/>
        <v>16.205847431241516</v>
      </c>
      <c r="AA167" s="9">
        <f t="shared" si="75"/>
        <v>15046.199587260558</v>
      </c>
      <c r="AB167" s="27">
        <f t="shared" si="76"/>
        <v>700.63904974434251</v>
      </c>
      <c r="AC167" s="27">
        <f t="shared" si="77"/>
        <v>0.17623211110025888</v>
      </c>
      <c r="AE167" s="9">
        <f t="shared" si="78"/>
        <v>15023.826575698738</v>
      </c>
      <c r="AF167" s="9">
        <f t="shared" si="79"/>
        <v>8.7473390659615617</v>
      </c>
      <c r="AG167" s="9">
        <f t="shared" si="80"/>
        <v>15033.385252329132</v>
      </c>
      <c r="AH167" s="28">
        <f t="shared" si="81"/>
        <v>186.46591617226639</v>
      </c>
      <c r="AI167" s="28">
        <f t="shared" si="82"/>
        <v>9.0915431430072677E-2</v>
      </c>
      <c r="AK167" s="9">
        <f t="shared" si="83"/>
        <v>15019.959006532881</v>
      </c>
      <c r="AL167" s="9">
        <f t="shared" si="84"/>
        <v>3.6781914355303531</v>
      </c>
      <c r="AM167" s="9">
        <f t="shared" si="85"/>
        <v>15022.020065328812</v>
      </c>
      <c r="AN167" s="28">
        <f t="shared" si="86"/>
        <v>5.2443992102290515</v>
      </c>
      <c r="AO167">
        <f t="shared" si="87"/>
        <v>1.5247047242610145E-2</v>
      </c>
    </row>
    <row r="168" spans="1:41">
      <c r="A168" s="1">
        <v>45097</v>
      </c>
      <c r="B168" s="2">
        <v>167</v>
      </c>
      <c r="C168" s="3">
        <v>15068.97</v>
      </c>
      <c r="D168" s="13">
        <f t="shared" si="88"/>
        <v>15021.74</v>
      </c>
      <c r="E168" s="13">
        <f t="shared" si="66"/>
        <v>2230.6728999999586</v>
      </c>
      <c r="F168" s="13">
        <f t="shared" si="67"/>
        <v>0.31342553605189716</v>
      </c>
      <c r="G168" s="9">
        <f t="shared" si="89"/>
        <v>15021.740269022195</v>
      </c>
      <c r="H168" s="13">
        <f t="shared" si="68"/>
        <v>2230.647488235752</v>
      </c>
      <c r="I168" s="13">
        <f t="shared" si="69"/>
        <v>0.31342375077927781</v>
      </c>
      <c r="K168" s="13">
        <f t="shared" si="92"/>
        <v>14981.536000000002</v>
      </c>
      <c r="L168" s="13">
        <f t="shared" si="93"/>
        <v>14976.980600000001</v>
      </c>
      <c r="M168" s="9">
        <f t="shared" si="94"/>
        <v>14986.091400000003</v>
      </c>
      <c r="N168" s="9">
        <f t="shared" si="95"/>
        <v>1.0123111111113556</v>
      </c>
      <c r="O168" s="9">
        <f t="shared" si="96"/>
        <v>14974.245855555549</v>
      </c>
      <c r="P168" s="13">
        <f t="shared" si="97"/>
        <v>8972.6635407329995</v>
      </c>
      <c r="Q168" s="13">
        <f t="shared" si="98"/>
        <v>0.62860397521827871</v>
      </c>
      <c r="S168" s="2">
        <f t="shared" si="90"/>
        <v>15056.054998410755</v>
      </c>
      <c r="T168" s="2">
        <f t="shared" si="91"/>
        <v>18.114154771058089</v>
      </c>
      <c r="U168" s="2">
        <f t="shared" si="70"/>
        <v>15043.13999682151</v>
      </c>
      <c r="V168" s="3">
        <f t="shared" si="71"/>
        <v>667.18906420076621</v>
      </c>
      <c r="W168" s="3">
        <f t="shared" si="72"/>
        <v>0.17141186941436129</v>
      </c>
      <c r="Y168" s="9">
        <f t="shared" si="73"/>
        <v>15058.81619095954</v>
      </c>
      <c r="Z168" s="9">
        <f t="shared" si="74"/>
        <v>19.251990143377732</v>
      </c>
      <c r="AA168" s="9">
        <f t="shared" si="75"/>
        <v>15054.464558513631</v>
      </c>
      <c r="AB168" s="27">
        <f t="shared" si="76"/>
        <v>210.40783271444587</v>
      </c>
      <c r="AC168" s="27">
        <f t="shared" si="77"/>
        <v>9.6260338207375812E-2</v>
      </c>
      <c r="AE168" s="9">
        <f t="shared" si="78"/>
        <v>15058.051174429409</v>
      </c>
      <c r="AF168" s="9">
        <f t="shared" si="79"/>
        <v>16.390516965374257</v>
      </c>
      <c r="AG168" s="9">
        <f t="shared" si="80"/>
        <v>15032.5739147647</v>
      </c>
      <c r="AH168" s="28">
        <f t="shared" si="81"/>
        <v>1324.6750204551736</v>
      </c>
      <c r="AI168" s="28">
        <f t="shared" si="82"/>
        <v>0.2415300132344767</v>
      </c>
      <c r="AK168" s="9">
        <f t="shared" si="83"/>
        <v>15064.436719796842</v>
      </c>
      <c r="AL168" s="9">
        <f t="shared" si="84"/>
        <v>7.7581436183734231</v>
      </c>
      <c r="AM168" s="9">
        <f t="shared" si="85"/>
        <v>15023.637197968412</v>
      </c>
      <c r="AN168" s="28">
        <f t="shared" si="86"/>
        <v>2055.0629400351095</v>
      </c>
      <c r="AO168">
        <f t="shared" si="87"/>
        <v>0.30083543886269309</v>
      </c>
    </row>
    <row r="169" spans="1:41">
      <c r="A169" s="1">
        <v>45098</v>
      </c>
      <c r="B169" s="2">
        <v>168</v>
      </c>
      <c r="C169" s="3">
        <v>15115.2</v>
      </c>
      <c r="D169" s="13">
        <f t="shared" si="88"/>
        <v>15118.21</v>
      </c>
      <c r="E169" s="13">
        <f t="shared" si="66"/>
        <v>9.0600999999903635</v>
      </c>
      <c r="F169" s="13">
        <f t="shared" si="67"/>
        <v>1.9913729226198787E-2</v>
      </c>
      <c r="G169" s="9">
        <f t="shared" si="89"/>
        <v>15118.371426177435</v>
      </c>
      <c r="H169" s="13">
        <f t="shared" si="68"/>
        <v>10.057943998914356</v>
      </c>
      <c r="I169" s="13">
        <f t="shared" si="69"/>
        <v>2.0981701713732627E-2</v>
      </c>
      <c r="K169" s="13">
        <f t="shared" si="92"/>
        <v>14990.682000000001</v>
      </c>
      <c r="L169" s="13">
        <f t="shared" si="93"/>
        <v>14975.714799999998</v>
      </c>
      <c r="M169" s="9">
        <f t="shared" si="94"/>
        <v>15005.649200000003</v>
      </c>
      <c r="N169" s="9">
        <f t="shared" si="95"/>
        <v>3.3260444444450612</v>
      </c>
      <c r="O169" s="9">
        <f t="shared" si="96"/>
        <v>14987.103711111115</v>
      </c>
      <c r="P169" s="13">
        <f t="shared" si="97"/>
        <v>16408.659227104989</v>
      </c>
      <c r="Q169" s="13">
        <f t="shared" si="98"/>
        <v>0.84746671488889447</v>
      </c>
      <c r="S169" s="2">
        <f t="shared" si="90"/>
        <v>15094.684576590906</v>
      </c>
      <c r="T169" s="2">
        <f t="shared" si="91"/>
        <v>28.371866475604509</v>
      </c>
      <c r="U169" s="2">
        <f t="shared" si="70"/>
        <v>15074.169153181812</v>
      </c>
      <c r="V169" s="3">
        <f t="shared" si="71"/>
        <v>1683.5303906176382</v>
      </c>
      <c r="W169" s="3">
        <f t="shared" si="72"/>
        <v>0.27145421045165374</v>
      </c>
      <c r="Y169" s="9">
        <f t="shared" si="73"/>
        <v>15089.207726772041</v>
      </c>
      <c r="Z169" s="9">
        <f t="shared" si="74"/>
        <v>27.049672111764291</v>
      </c>
      <c r="AA169" s="9">
        <f t="shared" si="75"/>
        <v>15078.068181102917</v>
      </c>
      <c r="AB169" s="27">
        <f t="shared" si="76"/>
        <v>1378.7719746058131</v>
      </c>
      <c r="AC169" s="27">
        <f t="shared" si="77"/>
        <v>0.24565879973194915</v>
      </c>
      <c r="AE169" s="9">
        <f t="shared" si="78"/>
        <v>15102.972507418435</v>
      </c>
      <c r="AF169" s="9">
        <f t="shared" si="79"/>
        <v>24.949761772469859</v>
      </c>
      <c r="AG169" s="9">
        <f t="shared" si="80"/>
        <v>15074.441691394783</v>
      </c>
      <c r="AH169" s="28">
        <f t="shared" si="81"/>
        <v>1661.2397203582032</v>
      </c>
      <c r="AI169" s="28">
        <f t="shared" si="82"/>
        <v>0.26965113663873574</v>
      </c>
      <c r="AK169" s="9">
        <f t="shared" si="83"/>
        <v>15110.899486341521</v>
      </c>
      <c r="AL169" s="9">
        <f t="shared" si="84"/>
        <v>11.628605911003955</v>
      </c>
      <c r="AM169" s="9">
        <f t="shared" si="85"/>
        <v>15072.194863415216</v>
      </c>
      <c r="AN169" s="28">
        <f t="shared" si="86"/>
        <v>1849.4417726760003</v>
      </c>
      <c r="AO169">
        <f t="shared" si="87"/>
        <v>0.28451582899852368</v>
      </c>
    </row>
    <row r="170" spans="1:41">
      <c r="A170" s="1">
        <v>45099</v>
      </c>
      <c r="B170" s="2">
        <v>169</v>
      </c>
      <c r="C170" s="3">
        <v>15056.91</v>
      </c>
      <c r="D170" s="13">
        <f t="shared" si="88"/>
        <v>15161.430000000002</v>
      </c>
      <c r="E170" s="13">
        <f t="shared" si="66"/>
        <v>10924.430400000472</v>
      </c>
      <c r="F170" s="13">
        <f t="shared" si="67"/>
        <v>0.69416633293286767</v>
      </c>
      <c r="G170" s="9">
        <f t="shared" si="89"/>
        <v>15161.571828731494</v>
      </c>
      <c r="H170" s="13">
        <f t="shared" si="68"/>
        <v>10954.098393420603</v>
      </c>
      <c r="I170" s="13">
        <f t="shared" si="69"/>
        <v>0.69510828404695313</v>
      </c>
      <c r="K170" s="13">
        <f t="shared" si="92"/>
        <v>15004.451000000001</v>
      </c>
      <c r="L170" s="13">
        <f t="shared" si="93"/>
        <v>14976.4892</v>
      </c>
      <c r="M170" s="9">
        <f t="shared" si="94"/>
        <v>15032.412800000002</v>
      </c>
      <c r="N170" s="9">
        <f t="shared" si="95"/>
        <v>6.2137333333335443</v>
      </c>
      <c r="O170" s="9">
        <f t="shared" si="96"/>
        <v>15008.975244444449</v>
      </c>
      <c r="P170" s="13">
        <f t="shared" si="97"/>
        <v>2297.7407901703805</v>
      </c>
      <c r="Q170" s="13">
        <f t="shared" si="98"/>
        <v>0.31835718985867956</v>
      </c>
      <c r="S170" s="2">
        <f t="shared" si="90"/>
        <v>15089.983221533255</v>
      </c>
      <c r="T170" s="2">
        <f t="shared" si="91"/>
        <v>11.83525570897711</v>
      </c>
      <c r="U170" s="2">
        <f t="shared" si="70"/>
        <v>15123.056443066511</v>
      </c>
      <c r="V170" s="3">
        <f t="shared" si="71"/>
        <v>4375.3519303511785</v>
      </c>
      <c r="W170" s="3">
        <f t="shared" si="72"/>
        <v>0.43930954668993166</v>
      </c>
      <c r="Y170" s="9">
        <f t="shared" si="73"/>
        <v>15098.453179218664</v>
      </c>
      <c r="Z170" s="9">
        <f t="shared" si="74"/>
        <v>14.586718346165352</v>
      </c>
      <c r="AA170" s="9">
        <f t="shared" si="75"/>
        <v>15116.257398883807</v>
      </c>
      <c r="AB170" s="27">
        <f t="shared" si="76"/>
        <v>3522.1137542736747</v>
      </c>
      <c r="AC170" s="27">
        <f t="shared" si="77"/>
        <v>0.39415390597278466</v>
      </c>
      <c r="AE170" s="9">
        <f t="shared" si="78"/>
        <v>15078.213680757272</v>
      </c>
      <c r="AF170" s="9">
        <f t="shared" si="79"/>
        <v>10.037185242379771</v>
      </c>
      <c r="AG170" s="9">
        <f t="shared" si="80"/>
        <v>15127.922269190905</v>
      </c>
      <c r="AH170" s="28">
        <f t="shared" si="81"/>
        <v>5042.7423756416265</v>
      </c>
      <c r="AI170" s="28">
        <f t="shared" si="82"/>
        <v>0.47162577973107034</v>
      </c>
      <c r="AK170" s="9">
        <f t="shared" si="83"/>
        <v>15063.471809225253</v>
      </c>
      <c r="AL170" s="9">
        <f t="shared" si="84"/>
        <v>5.7229776082767936</v>
      </c>
      <c r="AM170" s="9">
        <f t="shared" si="85"/>
        <v>15122.528092252525</v>
      </c>
      <c r="AN170" s="28">
        <f t="shared" si="86"/>
        <v>4305.7340308609419</v>
      </c>
      <c r="AO170">
        <f t="shared" si="87"/>
        <v>0.43580052117283996</v>
      </c>
    </row>
    <row r="171" spans="1:41">
      <c r="A171" s="1">
        <v>45100</v>
      </c>
      <c r="B171" s="2">
        <v>170</v>
      </c>
      <c r="C171" s="3">
        <v>14992.59</v>
      </c>
      <c r="D171" s="13">
        <f t="shared" si="88"/>
        <v>14998.619999999999</v>
      </c>
      <c r="E171" s="13">
        <f t="shared" si="66"/>
        <v>36.360899999985961</v>
      </c>
      <c r="F171" s="13">
        <f t="shared" si="67"/>
        <v>4.0219868615088097E-2</v>
      </c>
      <c r="G171" s="9">
        <f t="shared" si="89"/>
        <v>14998.844788563827</v>
      </c>
      <c r="H171" s="13">
        <f t="shared" si="68"/>
        <v>39.122379978179502</v>
      </c>
      <c r="I171" s="13">
        <f t="shared" si="69"/>
        <v>4.1719199710169345E-2</v>
      </c>
      <c r="K171" s="13">
        <f t="shared" si="92"/>
        <v>15017.416000000001</v>
      </c>
      <c r="L171" s="13">
        <f t="shared" si="93"/>
        <v>14979.725899999999</v>
      </c>
      <c r="M171" s="9">
        <f t="shared" si="94"/>
        <v>15055.106100000003</v>
      </c>
      <c r="N171" s="9">
        <f t="shared" si="95"/>
        <v>8.3755777777781368</v>
      </c>
      <c r="O171" s="9">
        <f t="shared" si="96"/>
        <v>15038.626533333336</v>
      </c>
      <c r="P171" s="13">
        <f t="shared" si="97"/>
        <v>2119.3624013513277</v>
      </c>
      <c r="Q171" s="13">
        <f t="shared" si="98"/>
        <v>0.30706191080617617</v>
      </c>
      <c r="S171" s="2">
        <f t="shared" si="90"/>
        <v>15047.204238621116</v>
      </c>
      <c r="T171" s="2">
        <f t="shared" si="91"/>
        <v>-15.471863601581109</v>
      </c>
      <c r="U171" s="2">
        <f t="shared" si="70"/>
        <v>15101.818477242232</v>
      </c>
      <c r="V171" s="3">
        <f t="shared" si="71"/>
        <v>11930.860240656739</v>
      </c>
      <c r="W171" s="3">
        <f t="shared" si="72"/>
        <v>0.72854975185896331</v>
      </c>
      <c r="Y171" s="9">
        <f t="shared" si="73"/>
        <v>15076.90492829538</v>
      </c>
      <c r="Z171" s="9">
        <f t="shared" si="74"/>
        <v>-10.707760142449395</v>
      </c>
      <c r="AA171" s="9">
        <f t="shared" si="75"/>
        <v>15113.03989756483</v>
      </c>
      <c r="AB171" s="27">
        <f t="shared" si="76"/>
        <v>14508.177823377888</v>
      </c>
      <c r="AC171" s="27">
        <f t="shared" si="77"/>
        <v>0.80339619481910318</v>
      </c>
      <c r="AE171" s="9">
        <f t="shared" si="78"/>
        <v>15021.288259799894</v>
      </c>
      <c r="AF171" s="9">
        <f t="shared" si="79"/>
        <v>-10.051596617547368</v>
      </c>
      <c r="AG171" s="9">
        <f t="shared" si="80"/>
        <v>15088.250865999651</v>
      </c>
      <c r="AH171" s="28">
        <f t="shared" si="81"/>
        <v>9151.0012838031707</v>
      </c>
      <c r="AI171" s="28">
        <f t="shared" si="82"/>
        <v>0.63805430549125219</v>
      </c>
      <c r="AK171" s="9">
        <f t="shared" si="83"/>
        <v>15000.250478683352</v>
      </c>
      <c r="AL171" s="9">
        <f t="shared" si="84"/>
        <v>-1.1714532067409751</v>
      </c>
      <c r="AM171" s="9">
        <f t="shared" si="85"/>
        <v>15069.19478683353</v>
      </c>
      <c r="AN171" s="28">
        <f t="shared" si="86"/>
        <v>5868.2933658105621</v>
      </c>
      <c r="AO171">
        <f t="shared" si="87"/>
        <v>0.51095098867860678</v>
      </c>
    </row>
    <row r="172" spans="1:41">
      <c r="A172" s="1">
        <v>45101</v>
      </c>
      <c r="B172" s="2">
        <v>171</v>
      </c>
      <c r="C172" s="3">
        <v>14992.59</v>
      </c>
      <c r="D172" s="13">
        <f t="shared" si="88"/>
        <v>14928.27</v>
      </c>
      <c r="E172" s="13">
        <f t="shared" si="66"/>
        <v>4137.0623999999625</v>
      </c>
      <c r="F172" s="13">
        <f t="shared" si="67"/>
        <v>0.42901193189435383</v>
      </c>
      <c r="G172" s="9">
        <f t="shared" si="89"/>
        <v>14928.544761714058</v>
      </c>
      <c r="H172" s="13">
        <f t="shared" si="68"/>
        <v>4101.792547103104</v>
      </c>
      <c r="I172" s="13">
        <f t="shared" si="69"/>
        <v>0.42717928180482556</v>
      </c>
      <c r="K172" s="13">
        <f t="shared" si="92"/>
        <v>15021.837999999998</v>
      </c>
      <c r="L172" s="13">
        <f t="shared" si="93"/>
        <v>14984.3595</v>
      </c>
      <c r="M172" s="9">
        <f t="shared" si="94"/>
        <v>15059.316499999995</v>
      </c>
      <c r="N172" s="9">
        <f t="shared" si="95"/>
        <v>8.3285555555549866</v>
      </c>
      <c r="O172" s="9">
        <f t="shared" si="96"/>
        <v>15063.481677777781</v>
      </c>
      <c r="P172" s="13">
        <f t="shared" si="97"/>
        <v>5025.6299781487705</v>
      </c>
      <c r="Q172" s="13">
        <f t="shared" si="98"/>
        <v>0.47284477050183649</v>
      </c>
      <c r="S172" s="2">
        <f t="shared" si="90"/>
        <v>15012.161187509768</v>
      </c>
      <c r="T172" s="2">
        <f t="shared" si="91"/>
        <v>-25.257457356464641</v>
      </c>
      <c r="U172" s="2">
        <f t="shared" si="70"/>
        <v>15031.732375019536</v>
      </c>
      <c r="V172" s="3">
        <f t="shared" si="71"/>
        <v>1532.1255221699485</v>
      </c>
      <c r="W172" s="3">
        <f t="shared" si="72"/>
        <v>0.26107813939776514</v>
      </c>
      <c r="Y172" s="9">
        <f t="shared" si="73"/>
        <v>15044.11501770705</v>
      </c>
      <c r="Z172" s="9">
        <f t="shared" si="74"/>
        <v>-26.165265454565677</v>
      </c>
      <c r="AA172" s="9">
        <f t="shared" si="75"/>
        <v>15066.19716815293</v>
      </c>
      <c r="AB172" s="27">
        <f t="shared" si="76"/>
        <v>5418.0152034937373</v>
      </c>
      <c r="AC172" s="27">
        <f t="shared" si="77"/>
        <v>0.49095698710449737</v>
      </c>
      <c r="AE172" s="9">
        <f t="shared" si="78"/>
        <v>14998.183998954704</v>
      </c>
      <c r="AF172" s="9">
        <f t="shared" si="79"/>
        <v>-13.967395885840114</v>
      </c>
      <c r="AG172" s="9">
        <f t="shared" si="80"/>
        <v>15011.236663182346</v>
      </c>
      <c r="AH172" s="28">
        <f t="shared" si="81"/>
        <v>347.69804783585585</v>
      </c>
      <c r="AI172" s="28">
        <f t="shared" si="82"/>
        <v>0.1243725279110944</v>
      </c>
      <c r="AK172" s="9">
        <f t="shared" si="83"/>
        <v>14993.238902547662</v>
      </c>
      <c r="AL172" s="9">
        <f t="shared" si="84"/>
        <v>-1.7554654996358896</v>
      </c>
      <c r="AM172" s="9">
        <f t="shared" si="85"/>
        <v>14999.079025476611</v>
      </c>
      <c r="AN172" s="28">
        <f t="shared" si="86"/>
        <v>42.107451636100777</v>
      </c>
      <c r="AO172">
        <f t="shared" si="87"/>
        <v>4.3281550930229867E-2</v>
      </c>
    </row>
    <row r="173" spans="1:41">
      <c r="A173" s="1">
        <v>45102</v>
      </c>
      <c r="B173" s="2">
        <v>172</v>
      </c>
      <c r="C173" s="3">
        <v>14992.59</v>
      </c>
      <c r="D173" s="13">
        <f t="shared" si="88"/>
        <v>14992.59</v>
      </c>
      <c r="E173" s="13">
        <f t="shared" si="66"/>
        <v>0</v>
      </c>
      <c r="F173" s="13">
        <f t="shared" si="67"/>
        <v>0</v>
      </c>
      <c r="G173" s="9">
        <f t="shared" si="89"/>
        <v>14992.59</v>
      </c>
      <c r="H173" s="13">
        <f t="shared" si="68"/>
        <v>0</v>
      </c>
      <c r="I173" s="13">
        <f t="shared" si="69"/>
        <v>0</v>
      </c>
      <c r="K173" s="13">
        <f t="shared" si="92"/>
        <v>15026.863000000001</v>
      </c>
      <c r="L173" s="13">
        <f t="shared" si="93"/>
        <v>14990.5106</v>
      </c>
      <c r="M173" s="9">
        <f t="shared" si="94"/>
        <v>15063.215400000003</v>
      </c>
      <c r="N173" s="9">
        <f t="shared" si="95"/>
        <v>8.0783111111114625</v>
      </c>
      <c r="O173" s="9">
        <f t="shared" si="96"/>
        <v>15067.645055555551</v>
      </c>
      <c r="P173" s="13">
        <f t="shared" si="97"/>
        <v>5633.2613644468483</v>
      </c>
      <c r="Q173" s="13">
        <f t="shared" si="98"/>
        <v>0.50061434052122411</v>
      </c>
      <c r="S173" s="2">
        <f t="shared" si="90"/>
        <v>14989.746865076651</v>
      </c>
      <c r="T173" s="2">
        <f t="shared" si="91"/>
        <v>-23.835889894790554</v>
      </c>
      <c r="U173" s="2">
        <f t="shared" si="70"/>
        <v>14986.903730153303</v>
      </c>
      <c r="V173" s="3">
        <f t="shared" si="71"/>
        <v>32.333664769461684</v>
      </c>
      <c r="W173" s="3">
        <f t="shared" si="72"/>
        <v>3.7927201682281329E-2</v>
      </c>
      <c r="Y173" s="9">
        <f t="shared" si="73"/>
        <v>15010.34182657674</v>
      </c>
      <c r="Z173" s="9">
        <f t="shared" si="74"/>
        <v>-31.490813427587266</v>
      </c>
      <c r="AA173" s="9">
        <f t="shared" si="75"/>
        <v>15017.949752252485</v>
      </c>
      <c r="AB173" s="27">
        <f t="shared" si="76"/>
        <v>643.11703430742432</v>
      </c>
      <c r="AC173" s="27">
        <f t="shared" si="77"/>
        <v>0.16914857441232717</v>
      </c>
      <c r="AE173" s="9">
        <f t="shared" si="78"/>
        <v>14990.077980920658</v>
      </c>
      <c r="AF173" s="9">
        <f t="shared" si="79"/>
        <v>-12.208982530302009</v>
      </c>
      <c r="AG173" s="9">
        <f t="shared" si="80"/>
        <v>14984.216603068864</v>
      </c>
      <c r="AH173" s="28">
        <f t="shared" si="81"/>
        <v>70.113776166359216</v>
      </c>
      <c r="AI173" s="28">
        <f t="shared" si="82"/>
        <v>5.5850236224268691E-2</v>
      </c>
      <c r="AK173" s="9">
        <f t="shared" si="83"/>
        <v>14992.479343704803</v>
      </c>
      <c r="AL173" s="9">
        <f t="shared" si="84"/>
        <v>-1.6558748339582412</v>
      </c>
      <c r="AM173" s="9">
        <f t="shared" si="85"/>
        <v>14991.483437048026</v>
      </c>
      <c r="AN173" s="28">
        <f t="shared" si="86"/>
        <v>1.2244815666823219</v>
      </c>
      <c r="AO173">
        <f t="shared" si="87"/>
        <v>7.3807324283156599E-3</v>
      </c>
    </row>
    <row r="174" spans="1:41">
      <c r="A174" s="1">
        <v>45103</v>
      </c>
      <c r="B174" s="2">
        <v>173</v>
      </c>
      <c r="C174" s="3">
        <v>15072.99</v>
      </c>
      <c r="D174" s="13">
        <f t="shared" si="88"/>
        <v>14992.59</v>
      </c>
      <c r="E174" s="13">
        <f t="shared" si="66"/>
        <v>6464.1599999999416</v>
      </c>
      <c r="F174" s="13">
        <f t="shared" si="67"/>
        <v>0.53340445392718783</v>
      </c>
      <c r="G174" s="9">
        <f t="shared" si="89"/>
        <v>14992.59</v>
      </c>
      <c r="H174" s="13">
        <f t="shared" si="68"/>
        <v>6464.1599999999416</v>
      </c>
      <c r="I174" s="13">
        <f t="shared" si="69"/>
        <v>0.53340445392718783</v>
      </c>
      <c r="K174" s="13">
        <f t="shared" si="92"/>
        <v>15029.173999999999</v>
      </c>
      <c r="L174" s="13">
        <f t="shared" si="93"/>
        <v>14997.978099999998</v>
      </c>
      <c r="M174" s="9">
        <f t="shared" si="94"/>
        <v>15060.3699</v>
      </c>
      <c r="N174" s="9">
        <f t="shared" si="95"/>
        <v>6.9324222222223595</v>
      </c>
      <c r="O174" s="9">
        <f t="shared" si="96"/>
        <v>15071.293711111115</v>
      </c>
      <c r="P174" s="13">
        <f t="shared" si="97"/>
        <v>2.877395994553817</v>
      </c>
      <c r="Q174" s="13">
        <f t="shared" si="98"/>
        <v>1.1253831448735369E-2</v>
      </c>
      <c r="S174" s="2">
        <f t="shared" si="90"/>
        <v>15019.45048759093</v>
      </c>
      <c r="T174" s="2">
        <f t="shared" si="91"/>
        <v>2.933866309743884</v>
      </c>
      <c r="U174" s="2">
        <f t="shared" si="70"/>
        <v>14965.910975181861</v>
      </c>
      <c r="V174" s="3">
        <f t="shared" si="71"/>
        <v>11465.917556003489</v>
      </c>
      <c r="W174" s="3">
        <f t="shared" si="72"/>
        <v>0.71040334278824802</v>
      </c>
      <c r="Y174" s="9">
        <f t="shared" si="73"/>
        <v>15007.092709204408</v>
      </c>
      <c r="Z174" s="9">
        <f t="shared" si="74"/>
        <v>-11.721626188908555</v>
      </c>
      <c r="AA174" s="9">
        <f t="shared" si="75"/>
        <v>14978.851013149153</v>
      </c>
      <c r="AB174" s="27">
        <f t="shared" si="76"/>
        <v>8862.1488453039019</v>
      </c>
      <c r="AC174" s="27">
        <f t="shared" si="77"/>
        <v>0.62455416510491135</v>
      </c>
      <c r="AE174" s="9">
        <f t="shared" si="78"/>
        <v>15044.453699517106</v>
      </c>
      <c r="AF174" s="9">
        <f t="shared" si="79"/>
        <v>7.7664278077229252</v>
      </c>
      <c r="AG174" s="9">
        <f t="shared" si="80"/>
        <v>14977.868998390355</v>
      </c>
      <c r="AH174" s="28">
        <f t="shared" si="81"/>
        <v>9048.0049472220362</v>
      </c>
      <c r="AI174" s="28">
        <f t="shared" si="82"/>
        <v>0.63106922786815844</v>
      </c>
      <c r="AK174" s="9">
        <f t="shared" si="83"/>
        <v>15064.773346887085</v>
      </c>
      <c r="AL174" s="9">
        <f t="shared" si="84"/>
        <v>5.7391129676657648</v>
      </c>
      <c r="AM174" s="9">
        <f t="shared" si="85"/>
        <v>14990.823468870845</v>
      </c>
      <c r="AN174" s="28">
        <f t="shared" si="86"/>
        <v>6751.3388377983092</v>
      </c>
      <c r="AO174">
        <f t="shared" si="87"/>
        <v>0.54512429935370788</v>
      </c>
    </row>
    <row r="175" spans="1:41">
      <c r="A175" s="1">
        <v>45104</v>
      </c>
      <c r="B175" s="2">
        <v>174</v>
      </c>
      <c r="C175" s="3">
        <v>15101.13</v>
      </c>
      <c r="D175" s="13">
        <f t="shared" si="88"/>
        <v>15153.39</v>
      </c>
      <c r="E175" s="13">
        <f t="shared" si="66"/>
        <v>2731.107600000023</v>
      </c>
      <c r="F175" s="13">
        <f t="shared" si="67"/>
        <v>0.34606681751630658</v>
      </c>
      <c r="G175" s="9">
        <f t="shared" si="89"/>
        <v>15153.821156991555</v>
      </c>
      <c r="H175" s="13">
        <f t="shared" si="68"/>
        <v>2776.3580251087528</v>
      </c>
      <c r="I175" s="13">
        <f t="shared" si="69"/>
        <v>0.34892194816914729</v>
      </c>
      <c r="K175" s="13">
        <f t="shared" si="92"/>
        <v>15034.700999999997</v>
      </c>
      <c r="L175" s="13">
        <f t="shared" si="93"/>
        <v>15005.445500000002</v>
      </c>
      <c r="M175" s="9">
        <f t="shared" si="94"/>
        <v>15063.956499999993</v>
      </c>
      <c r="N175" s="9">
        <f t="shared" si="95"/>
        <v>6.5012222222212586</v>
      </c>
      <c r="O175" s="9">
        <f t="shared" si="96"/>
        <v>15067.302322222222</v>
      </c>
      <c r="P175" s="13">
        <f t="shared" si="97"/>
        <v>1144.3117838371318</v>
      </c>
      <c r="Q175" s="13">
        <f t="shared" si="98"/>
        <v>0.224007592662121</v>
      </c>
      <c r="S175" s="2">
        <f t="shared" si="90"/>
        <v>15061.757176950337</v>
      </c>
      <c r="T175" s="2">
        <f t="shared" si="91"/>
        <v>22.62027783457582</v>
      </c>
      <c r="U175" s="2">
        <f t="shared" si="70"/>
        <v>15022.384353900674</v>
      </c>
      <c r="V175" s="3">
        <f t="shared" si="71"/>
        <v>6200.8767796001875</v>
      </c>
      <c r="W175" s="3">
        <f t="shared" si="72"/>
        <v>0.52145532221314117</v>
      </c>
      <c r="Y175" s="9">
        <f t="shared" si="73"/>
        <v>15027.098758110849</v>
      </c>
      <c r="Z175" s="9">
        <f t="shared" si="74"/>
        <v>10.487746377836636</v>
      </c>
      <c r="AA175" s="9">
        <f t="shared" si="75"/>
        <v>14995.3710830155</v>
      </c>
      <c r="AB175" s="27">
        <f t="shared" si="76"/>
        <v>11184.948521734277</v>
      </c>
      <c r="AC175" s="27">
        <f t="shared" si="77"/>
        <v>0.70033776932255787</v>
      </c>
      <c r="AE175" s="9">
        <f t="shared" si="78"/>
        <v>15086.457038197448</v>
      </c>
      <c r="AF175" s="9">
        <f t="shared" si="79"/>
        <v>18.037501069508796</v>
      </c>
      <c r="AG175" s="9">
        <f t="shared" si="80"/>
        <v>15052.220127324828</v>
      </c>
      <c r="AH175" s="28">
        <f t="shared" si="81"/>
        <v>2392.1756451014239</v>
      </c>
      <c r="AI175" s="28">
        <f t="shared" si="82"/>
        <v>0.32388220401500317</v>
      </c>
      <c r="AK175" s="9">
        <f t="shared" si="83"/>
        <v>15098.068245985474</v>
      </c>
      <c r="AL175" s="9">
        <f t="shared" si="84"/>
        <v>8.4946915807381469</v>
      </c>
      <c r="AM175" s="9">
        <f t="shared" si="85"/>
        <v>15070.51245985475</v>
      </c>
      <c r="AN175" s="28">
        <f t="shared" si="86"/>
        <v>937.43376454594772</v>
      </c>
      <c r="AO175">
        <f t="shared" si="87"/>
        <v>0.20274999384317086</v>
      </c>
    </row>
    <row r="176" spans="1:41">
      <c r="A176" s="1">
        <v>45105</v>
      </c>
      <c r="B176" s="2">
        <v>175</v>
      </c>
      <c r="C176" s="3">
        <v>15101.13</v>
      </c>
      <c r="D176" s="13">
        <f t="shared" si="88"/>
        <v>15129.269999999999</v>
      </c>
      <c r="E176" s="13">
        <f t="shared" si="66"/>
        <v>791.85959999996726</v>
      </c>
      <c r="F176" s="13">
        <f t="shared" si="67"/>
        <v>0.18634367097031426</v>
      </c>
      <c r="G176" s="9">
        <f t="shared" si="89"/>
        <v>15129.322535004665</v>
      </c>
      <c r="H176" s="13">
        <f t="shared" si="68"/>
        <v>794.81902998930889</v>
      </c>
      <c r="I176" s="13">
        <f t="shared" si="69"/>
        <v>0.18669155887450703</v>
      </c>
      <c r="K176" s="13">
        <f t="shared" si="92"/>
        <v>15043.041999999998</v>
      </c>
      <c r="L176" s="13">
        <f t="shared" si="93"/>
        <v>15012.7017</v>
      </c>
      <c r="M176" s="9">
        <f t="shared" si="94"/>
        <v>15073.382299999996</v>
      </c>
      <c r="N176" s="9">
        <f t="shared" si="95"/>
        <v>6.7422888888884493</v>
      </c>
      <c r="O176" s="9">
        <f t="shared" si="96"/>
        <v>15070.457722222214</v>
      </c>
      <c r="P176" s="13">
        <f t="shared" si="97"/>
        <v>940.78862407760255</v>
      </c>
      <c r="Q176" s="13">
        <f t="shared" si="98"/>
        <v>0.20311246759537194</v>
      </c>
      <c r="S176" s="2">
        <f t="shared" si="90"/>
        <v>15092.753727392457</v>
      </c>
      <c r="T176" s="2">
        <f t="shared" si="91"/>
        <v>26.808414138347793</v>
      </c>
      <c r="U176" s="2">
        <f t="shared" si="70"/>
        <v>15084.377454784913</v>
      </c>
      <c r="V176" s="3">
        <f t="shared" si="71"/>
        <v>280.64777118349326</v>
      </c>
      <c r="W176" s="3">
        <f t="shared" si="72"/>
        <v>0.11093570623579675</v>
      </c>
      <c r="Y176" s="9">
        <f t="shared" si="73"/>
        <v>15056.649553142081</v>
      </c>
      <c r="Z176" s="9">
        <f t="shared" si="74"/>
        <v>23.831880435212859</v>
      </c>
      <c r="AA176" s="9">
        <f t="shared" si="75"/>
        <v>15037.586504488687</v>
      </c>
      <c r="AB176" s="27">
        <f t="shared" si="76"/>
        <v>4037.7758217961737</v>
      </c>
      <c r="AC176" s="27">
        <f t="shared" si="77"/>
        <v>0.42078636175777817</v>
      </c>
      <c r="AE176" s="9">
        <f t="shared" si="78"/>
        <v>15102.139361780086</v>
      </c>
      <c r="AF176" s="9">
        <f t="shared" si="79"/>
        <v>17.330947823447485</v>
      </c>
      <c r="AG176" s="9">
        <f t="shared" si="80"/>
        <v>15104.494539266956</v>
      </c>
      <c r="AH176" s="28">
        <f t="shared" si="81"/>
        <v>11.320124478894563</v>
      </c>
      <c r="AI176" s="28">
        <f t="shared" si="82"/>
        <v>2.2280049684737856E-2</v>
      </c>
      <c r="AK176" s="9">
        <f t="shared" si="83"/>
        <v>15101.673293756621</v>
      </c>
      <c r="AL176" s="9">
        <f t="shared" si="84"/>
        <v>8.0057271997790256</v>
      </c>
      <c r="AM176" s="9">
        <f t="shared" si="85"/>
        <v>15106.562937566212</v>
      </c>
      <c r="AN176" s="28">
        <f t="shared" si="86"/>
        <v>29.51681059836611</v>
      </c>
      <c r="AO176">
        <f t="shared" si="87"/>
        <v>3.5977026661003421E-2</v>
      </c>
    </row>
    <row r="177" spans="1:41">
      <c r="A177" s="1">
        <v>45106</v>
      </c>
      <c r="B177" s="2">
        <v>176</v>
      </c>
      <c r="C177" s="3">
        <v>15101.13</v>
      </c>
      <c r="D177" s="13">
        <f t="shared" si="88"/>
        <v>15101.13</v>
      </c>
      <c r="E177" s="13">
        <f t="shared" si="66"/>
        <v>0</v>
      </c>
      <c r="F177" s="13">
        <f t="shared" si="67"/>
        <v>0</v>
      </c>
      <c r="G177" s="9">
        <f t="shared" si="89"/>
        <v>15101.13</v>
      </c>
      <c r="H177" s="13">
        <f t="shared" si="68"/>
        <v>0</v>
      </c>
      <c r="I177" s="13">
        <f t="shared" si="69"/>
        <v>0</v>
      </c>
      <c r="K177" s="13">
        <f t="shared" si="92"/>
        <v>15051.382999999998</v>
      </c>
      <c r="L177" s="13">
        <f t="shared" si="93"/>
        <v>15020.108600000001</v>
      </c>
      <c r="M177" s="9">
        <f t="shared" si="94"/>
        <v>15082.657399999995</v>
      </c>
      <c r="N177" s="9">
        <f t="shared" si="95"/>
        <v>6.9498666666659119</v>
      </c>
      <c r="O177" s="9">
        <f t="shared" si="96"/>
        <v>15080.124588888884</v>
      </c>
      <c r="P177" s="13">
        <f t="shared" si="97"/>
        <v>441.22729594694852</v>
      </c>
      <c r="Q177" s="13">
        <f t="shared" si="98"/>
        <v>0.13909827351406739</v>
      </c>
      <c r="S177" s="2">
        <f t="shared" si="90"/>
        <v>15110.346070765401</v>
      </c>
      <c r="T177" s="2">
        <f t="shared" si="91"/>
        <v>22.200378755645904</v>
      </c>
      <c r="U177" s="2">
        <f t="shared" si="70"/>
        <v>15119.562141530805</v>
      </c>
      <c r="V177" s="3">
        <f t="shared" si="71"/>
        <v>339.74384141165939</v>
      </c>
      <c r="W177" s="3">
        <f t="shared" si="72"/>
        <v>0.12205802831182762</v>
      </c>
      <c r="Y177" s="9">
        <f t="shared" si="73"/>
        <v>15086.676003504104</v>
      </c>
      <c r="Z177" s="9">
        <f t="shared" si="74"/>
        <v>28.16807938398048</v>
      </c>
      <c r="AA177" s="9">
        <f t="shared" si="75"/>
        <v>15080.481433577294</v>
      </c>
      <c r="AB177" s="27">
        <f t="shared" si="76"/>
        <v>426.36329531288919</v>
      </c>
      <c r="AC177" s="27">
        <f t="shared" si="77"/>
        <v>0.13673524049329885</v>
      </c>
      <c r="AE177" s="9">
        <f t="shared" si="78"/>
        <v>15106.63209288106</v>
      </c>
      <c r="AF177" s="9">
        <f t="shared" si="79"/>
        <v>13.479482806705498</v>
      </c>
      <c r="AG177" s="9">
        <f t="shared" si="80"/>
        <v>15119.470309603534</v>
      </c>
      <c r="AH177" s="28">
        <f t="shared" si="81"/>
        <v>336.36695635349901</v>
      </c>
      <c r="AI177" s="28">
        <f t="shared" si="82"/>
        <v>0.1214499153608669</v>
      </c>
      <c r="AK177" s="9">
        <f t="shared" si="83"/>
        <v>15101.984902095639</v>
      </c>
      <c r="AL177" s="9">
        <f t="shared" si="84"/>
        <v>7.2363153137029004</v>
      </c>
      <c r="AM177" s="9">
        <f t="shared" si="85"/>
        <v>15109.679020956401</v>
      </c>
      <c r="AN177" s="28">
        <f t="shared" si="86"/>
        <v>73.085759312989694</v>
      </c>
      <c r="AO177">
        <f t="shared" si="87"/>
        <v>5.661179631194066E-2</v>
      </c>
    </row>
    <row r="178" spans="1:41">
      <c r="A178" s="1">
        <v>45107</v>
      </c>
      <c r="B178" s="2">
        <v>177</v>
      </c>
      <c r="C178" s="3">
        <v>15101.13</v>
      </c>
      <c r="D178" s="13">
        <f t="shared" si="88"/>
        <v>15101.13</v>
      </c>
      <c r="E178" s="13">
        <f t="shared" si="66"/>
        <v>0</v>
      </c>
      <c r="F178" s="13">
        <f t="shared" si="67"/>
        <v>0</v>
      </c>
      <c r="G178" s="9">
        <f t="shared" si="89"/>
        <v>15101.13</v>
      </c>
      <c r="H178" s="13">
        <f t="shared" si="68"/>
        <v>0</v>
      </c>
      <c r="I178" s="13">
        <f t="shared" si="69"/>
        <v>0</v>
      </c>
      <c r="K178" s="13">
        <f t="shared" si="92"/>
        <v>15059.523000000001</v>
      </c>
      <c r="L178" s="13">
        <f t="shared" si="93"/>
        <v>15027.907299999997</v>
      </c>
      <c r="M178" s="9">
        <f t="shared" si="94"/>
        <v>15091.138700000005</v>
      </c>
      <c r="N178" s="9">
        <f t="shared" si="95"/>
        <v>7.025711111111983</v>
      </c>
      <c r="O178" s="9">
        <f t="shared" si="96"/>
        <v>15089.607266666661</v>
      </c>
      <c r="P178" s="13">
        <f t="shared" si="97"/>
        <v>132.77338347123461</v>
      </c>
      <c r="Q178" s="13">
        <f t="shared" si="98"/>
        <v>7.630378212318345E-2</v>
      </c>
      <c r="S178" s="2">
        <f t="shared" si="90"/>
        <v>15116.838224760522</v>
      </c>
      <c r="T178" s="2">
        <f t="shared" si="91"/>
        <v>14.346266375383474</v>
      </c>
      <c r="U178" s="2">
        <f t="shared" si="70"/>
        <v>15132.546449521047</v>
      </c>
      <c r="V178" s="3">
        <f t="shared" si="71"/>
        <v>986.99330050855588</v>
      </c>
      <c r="W178" s="3">
        <f t="shared" si="72"/>
        <v>0.20804038850766784</v>
      </c>
      <c r="Y178" s="9">
        <f t="shared" si="73"/>
        <v>15110.729858021659</v>
      </c>
      <c r="Z178" s="9">
        <f t="shared" si="74"/>
        <v>25.288121977482646</v>
      </c>
      <c r="AA178" s="9">
        <f t="shared" si="75"/>
        <v>15114.844082888085</v>
      </c>
      <c r="AB178" s="27">
        <f t="shared" si="76"/>
        <v>188.07606946128263</v>
      </c>
      <c r="AC178" s="27">
        <f t="shared" si="77"/>
        <v>9.0814944895419178E-2</v>
      </c>
      <c r="AE178" s="9">
        <f t="shared" si="78"/>
        <v>15106.824472706328</v>
      </c>
      <c r="AF178" s="9">
        <f t="shared" si="79"/>
        <v>9.4933519122743348</v>
      </c>
      <c r="AG178" s="9">
        <f t="shared" si="80"/>
        <v>15120.111575687766</v>
      </c>
      <c r="AH178" s="28">
        <f t="shared" si="81"/>
        <v>360.30021559042586</v>
      </c>
      <c r="AI178" s="28">
        <f t="shared" si="82"/>
        <v>0.12569639283793307</v>
      </c>
      <c r="AK178" s="9">
        <f t="shared" si="83"/>
        <v>15101.939121740934</v>
      </c>
      <c r="AL178" s="9">
        <f t="shared" si="84"/>
        <v>6.5081057468620971</v>
      </c>
      <c r="AM178" s="9">
        <f t="shared" si="85"/>
        <v>15109.221217409342</v>
      </c>
      <c r="AN178" s="28">
        <f t="shared" si="86"/>
        <v>65.467799165251833</v>
      </c>
      <c r="AO178">
        <f t="shared" si="87"/>
        <v>5.3580211608951059E-2</v>
      </c>
    </row>
    <row r="179" spans="1:41">
      <c r="A179" s="1">
        <v>45108</v>
      </c>
      <c r="B179" s="2">
        <v>178</v>
      </c>
      <c r="C179" s="3">
        <v>15101.13</v>
      </c>
      <c r="D179" s="13">
        <f t="shared" si="88"/>
        <v>15101.13</v>
      </c>
      <c r="E179" s="13">
        <f t="shared" si="66"/>
        <v>0</v>
      </c>
      <c r="F179" s="13">
        <f t="shared" si="67"/>
        <v>0</v>
      </c>
      <c r="G179" s="9">
        <f t="shared" si="89"/>
        <v>15101.13</v>
      </c>
      <c r="H179" s="13">
        <f t="shared" si="68"/>
        <v>0</v>
      </c>
      <c r="I179" s="13">
        <f t="shared" si="69"/>
        <v>0</v>
      </c>
      <c r="K179" s="13">
        <f t="shared" si="92"/>
        <v>15062.739000000001</v>
      </c>
      <c r="L179" s="13">
        <f t="shared" si="93"/>
        <v>15035.113000000001</v>
      </c>
      <c r="M179" s="9">
        <f t="shared" si="94"/>
        <v>15090.365000000002</v>
      </c>
      <c r="N179" s="9">
        <f t="shared" si="95"/>
        <v>6.1391111111111565</v>
      </c>
      <c r="O179" s="9">
        <f t="shared" si="96"/>
        <v>15098.164411111116</v>
      </c>
      <c r="P179" s="13">
        <f t="shared" si="97"/>
        <v>8.7947174578654082</v>
      </c>
      <c r="Q179" s="13">
        <f t="shared" si="98"/>
        <v>1.9638191902744025E-2</v>
      </c>
      <c r="S179" s="2">
        <f t="shared" si="90"/>
        <v>15116.157245567952</v>
      </c>
      <c r="T179" s="2">
        <f t="shared" si="91"/>
        <v>6.83264359140684</v>
      </c>
      <c r="U179" s="2">
        <f t="shared" si="70"/>
        <v>15131.184491135906</v>
      </c>
      <c r="V179" s="3">
        <f t="shared" si="71"/>
        <v>903.27243743828683</v>
      </c>
      <c r="W179" s="3">
        <f t="shared" si="72"/>
        <v>0.199021471478668</v>
      </c>
      <c r="Y179" s="9">
        <f t="shared" si="73"/>
        <v>15125.551585999399</v>
      </c>
      <c r="Z179" s="9">
        <f t="shared" si="74"/>
        <v>17.9616461776628</v>
      </c>
      <c r="AA179" s="9">
        <f t="shared" si="75"/>
        <v>15136.017979999142</v>
      </c>
      <c r="AB179" s="27">
        <f t="shared" si="76"/>
        <v>1217.1711484205862</v>
      </c>
      <c r="AC179" s="27">
        <f t="shared" si="77"/>
        <v>0.23102893623949183</v>
      </c>
      <c r="AE179" s="9">
        <f t="shared" si="78"/>
        <v>15105.686347385581</v>
      </c>
      <c r="AF179" s="9">
        <f t="shared" si="79"/>
        <v>6.3039087423678293</v>
      </c>
      <c r="AG179" s="9">
        <f t="shared" si="80"/>
        <v>15116.317824618603</v>
      </c>
      <c r="AH179" s="28">
        <f t="shared" si="81"/>
        <v>230.67001664548229</v>
      </c>
      <c r="AI179" s="28">
        <f t="shared" si="82"/>
        <v>0.10057409358507795</v>
      </c>
      <c r="AK179" s="9">
        <f t="shared" si="83"/>
        <v>15101.861722748779</v>
      </c>
      <c r="AL179" s="9">
        <f t="shared" si="84"/>
        <v>5.8495552729604388</v>
      </c>
      <c r="AM179" s="9">
        <f t="shared" si="85"/>
        <v>15108.447227487795</v>
      </c>
      <c r="AN179" s="28">
        <f t="shared" si="86"/>
        <v>53.541818108159077</v>
      </c>
      <c r="AO179">
        <f t="shared" si="87"/>
        <v>4.8454834093846738E-2</v>
      </c>
    </row>
    <row r="180" spans="1:41">
      <c r="A180" s="1">
        <v>45109</v>
      </c>
      <c r="B180" s="2">
        <v>179</v>
      </c>
      <c r="C180" s="3">
        <v>15101.13</v>
      </c>
      <c r="D180" s="13">
        <f t="shared" si="88"/>
        <v>15101.13</v>
      </c>
      <c r="E180" s="13">
        <f t="shared" si="66"/>
        <v>0</v>
      </c>
      <c r="F180" s="13">
        <f t="shared" si="67"/>
        <v>0</v>
      </c>
      <c r="G180" s="9">
        <f t="shared" si="89"/>
        <v>15101.13</v>
      </c>
      <c r="H180" s="13">
        <f t="shared" si="68"/>
        <v>0</v>
      </c>
      <c r="I180" s="13">
        <f t="shared" si="69"/>
        <v>0</v>
      </c>
      <c r="K180" s="13">
        <f t="shared" si="92"/>
        <v>15061.332</v>
      </c>
      <c r="L180" s="13">
        <f t="shared" si="93"/>
        <v>15040.801100000001</v>
      </c>
      <c r="M180" s="9">
        <f t="shared" si="94"/>
        <v>15081.8629</v>
      </c>
      <c r="N180" s="9">
        <f t="shared" si="95"/>
        <v>4.5624222222221658</v>
      </c>
      <c r="O180" s="9">
        <f t="shared" si="96"/>
        <v>15096.504111111113</v>
      </c>
      <c r="P180" s="13">
        <f t="shared" si="97"/>
        <v>21.398848012319306</v>
      </c>
      <c r="Q180" s="13">
        <f t="shared" si="98"/>
        <v>3.0632733370853961E-2</v>
      </c>
      <c r="S180" s="2">
        <f t="shared" si="90"/>
        <v>15112.05994457968</v>
      </c>
      <c r="T180" s="2">
        <f t="shared" si="91"/>
        <v>1.3676713015670381</v>
      </c>
      <c r="U180" s="2">
        <f t="shared" si="70"/>
        <v>15122.989889159358</v>
      </c>
      <c r="V180" s="3">
        <f t="shared" si="71"/>
        <v>477.85475405947108</v>
      </c>
      <c r="W180" s="3">
        <f t="shared" si="72"/>
        <v>0.14475664509450106</v>
      </c>
      <c r="Y180" s="9">
        <f t="shared" si="73"/>
        <v>15130.798262523942</v>
      </c>
      <c r="Z180" s="9">
        <f t="shared" si="74"/>
        <v>9.0611674204786858</v>
      </c>
      <c r="AA180" s="9">
        <f t="shared" si="75"/>
        <v>15143.513232177062</v>
      </c>
      <c r="AB180" s="27">
        <f t="shared" si="76"/>
        <v>1796.3383697747761</v>
      </c>
      <c r="AC180" s="27">
        <f t="shared" si="77"/>
        <v>0.28066265357004666</v>
      </c>
      <c r="AE180" s="9">
        <f t="shared" si="78"/>
        <v>15104.388076838382</v>
      </c>
      <c r="AF180" s="9">
        <f t="shared" si="79"/>
        <v>4.023254955497892</v>
      </c>
      <c r="AG180" s="9">
        <f t="shared" si="80"/>
        <v>15111.990256127949</v>
      </c>
      <c r="AH180" s="28">
        <f t="shared" si="81"/>
        <v>117.945163164664</v>
      </c>
      <c r="AI180" s="28">
        <f t="shared" si="82"/>
        <v>7.191684415636096E-2</v>
      </c>
      <c r="AK180" s="9">
        <f t="shared" si="83"/>
        <v>15101.788127802174</v>
      </c>
      <c r="AL180" s="9">
        <f t="shared" si="84"/>
        <v>5.2572402510038723</v>
      </c>
      <c r="AM180" s="9">
        <f t="shared" si="85"/>
        <v>15107.711278021739</v>
      </c>
      <c r="AN180" s="28">
        <f t="shared" si="86"/>
        <v>43.313220399440837</v>
      </c>
      <c r="AO180">
        <f t="shared" si="87"/>
        <v>4.3581361273892866E-2</v>
      </c>
    </row>
    <row r="181" spans="1:41">
      <c r="A181" s="1">
        <v>45110</v>
      </c>
      <c r="B181" s="2">
        <v>180</v>
      </c>
      <c r="C181" s="3">
        <v>15075</v>
      </c>
      <c r="D181" s="13">
        <f t="shared" si="88"/>
        <v>15101.13</v>
      </c>
      <c r="E181" s="13">
        <f t="shared" si="66"/>
        <v>682.77689999995812</v>
      </c>
      <c r="F181" s="13">
        <f t="shared" si="67"/>
        <v>0.17333333333332804</v>
      </c>
      <c r="G181" s="9">
        <f t="shared" si="89"/>
        <v>15101.13</v>
      </c>
      <c r="H181" s="13">
        <f t="shared" si="68"/>
        <v>682.77689999995812</v>
      </c>
      <c r="I181" s="13">
        <f t="shared" si="69"/>
        <v>0.17333333333332804</v>
      </c>
      <c r="K181" s="13">
        <f t="shared" si="92"/>
        <v>15065.754000000001</v>
      </c>
      <c r="L181" s="13">
        <f t="shared" si="93"/>
        <v>15045.634899999999</v>
      </c>
      <c r="M181" s="9">
        <f t="shared" si="94"/>
        <v>15085.873100000003</v>
      </c>
      <c r="N181" s="9">
        <f t="shared" si="95"/>
        <v>4.4709111111114908</v>
      </c>
      <c r="O181" s="9">
        <f t="shared" si="96"/>
        <v>15086.425322222221</v>
      </c>
      <c r="P181" s="13">
        <f t="shared" si="97"/>
        <v>130.53798788158704</v>
      </c>
      <c r="Q181" s="13">
        <f t="shared" si="98"/>
        <v>7.5789865487372737E-2</v>
      </c>
      <c r="S181" s="2">
        <f t="shared" si="90"/>
        <v>15094.213807940623</v>
      </c>
      <c r="T181" s="2">
        <f t="shared" si="91"/>
        <v>-8.2392326687447639</v>
      </c>
      <c r="U181" s="2">
        <f t="shared" si="70"/>
        <v>15113.427615881246</v>
      </c>
      <c r="V181" s="3">
        <f t="shared" si="71"/>
        <v>1476.6816623166137</v>
      </c>
      <c r="W181" s="3">
        <f t="shared" si="72"/>
        <v>0.25490955808455268</v>
      </c>
      <c r="Y181" s="9">
        <f t="shared" si="73"/>
        <v>15120.401600961095</v>
      </c>
      <c r="Z181" s="9">
        <f t="shared" si="74"/>
        <v>-4.5593128678492452</v>
      </c>
      <c r="AA181" s="9">
        <f t="shared" si="75"/>
        <v>15139.859429944421</v>
      </c>
      <c r="AB181" s="27">
        <f t="shared" si="76"/>
        <v>4206.7456527152826</v>
      </c>
      <c r="AC181" s="27">
        <f t="shared" si="77"/>
        <v>0.43024497475569623</v>
      </c>
      <c r="AE181" s="9">
        <f t="shared" si="78"/>
        <v>15085.023399538164</v>
      </c>
      <c r="AF181" s="9">
        <f t="shared" si="79"/>
        <v>-2.9931247212169714</v>
      </c>
      <c r="AG181" s="9">
        <f t="shared" si="80"/>
        <v>15108.411331793881</v>
      </c>
      <c r="AH181" s="28">
        <f t="shared" si="81"/>
        <v>1116.317092240796</v>
      </c>
      <c r="AI181" s="28">
        <f t="shared" si="82"/>
        <v>0.22163404175045368</v>
      </c>
      <c r="AK181" s="9">
        <f t="shared" si="83"/>
        <v>15078.204536805319</v>
      </c>
      <c r="AL181" s="9">
        <f t="shared" si="84"/>
        <v>2.3731571262179361</v>
      </c>
      <c r="AM181" s="9">
        <f t="shared" si="85"/>
        <v>15107.045368053177</v>
      </c>
      <c r="AN181" s="28">
        <f t="shared" si="86"/>
        <v>1026.9056136635961</v>
      </c>
      <c r="AO181">
        <f t="shared" si="87"/>
        <v>0.21257292240913628</v>
      </c>
    </row>
    <row r="182" spans="1:41">
      <c r="A182" s="1">
        <v>45111</v>
      </c>
      <c r="B182" s="2">
        <v>181</v>
      </c>
      <c r="C182" s="3">
        <v>15109.17</v>
      </c>
      <c r="D182" s="13">
        <f t="shared" si="88"/>
        <v>15048.87</v>
      </c>
      <c r="E182" s="13">
        <f t="shared" si="66"/>
        <v>3636.0899999999124</v>
      </c>
      <c r="F182" s="13">
        <f t="shared" si="67"/>
        <v>0.3990953837967226</v>
      </c>
      <c r="G182" s="9">
        <f t="shared" si="89"/>
        <v>15048.915213629709</v>
      </c>
      <c r="H182" s="13">
        <f t="shared" si="68"/>
        <v>3630.6392805294286</v>
      </c>
      <c r="I182" s="13">
        <f t="shared" si="69"/>
        <v>0.39879613751312071</v>
      </c>
      <c r="K182" s="13">
        <f t="shared" si="92"/>
        <v>15073.995000000001</v>
      </c>
      <c r="L182" s="13">
        <f t="shared" si="93"/>
        <v>15050.8506</v>
      </c>
      <c r="M182" s="9">
        <f t="shared" si="94"/>
        <v>15097.139400000002</v>
      </c>
      <c r="N182" s="9">
        <f t="shared" si="95"/>
        <v>5.1432000000002311</v>
      </c>
      <c r="O182" s="9">
        <f t="shared" si="96"/>
        <v>15090.344011111114</v>
      </c>
      <c r="P182" s="13">
        <f t="shared" si="97"/>
        <v>354.41785764446132</v>
      </c>
      <c r="Q182" s="13">
        <f t="shared" si="98"/>
        <v>0.12459975557152417</v>
      </c>
      <c r="S182" s="2">
        <f t="shared" si="90"/>
        <v>15097.57228763594</v>
      </c>
      <c r="T182" s="2">
        <f t="shared" si="91"/>
        <v>-2.4403764867141726</v>
      </c>
      <c r="U182" s="2">
        <f t="shared" si="70"/>
        <v>15085.974575271879</v>
      </c>
      <c r="V182" s="3">
        <f t="shared" si="71"/>
        <v>538.02772831792709</v>
      </c>
      <c r="W182" s="3">
        <f t="shared" si="72"/>
        <v>0.15351885463014181</v>
      </c>
      <c r="Y182" s="9">
        <f t="shared" si="73"/>
        <v>15113.840601665272</v>
      </c>
      <c r="Z182" s="9">
        <f t="shared" si="74"/>
        <v>-5.9604933674311678</v>
      </c>
      <c r="AA182" s="9">
        <f t="shared" si="75"/>
        <v>15115.842288093247</v>
      </c>
      <c r="AB182" s="27">
        <f t="shared" si="76"/>
        <v>44.519428399280443</v>
      </c>
      <c r="AC182" s="27">
        <f t="shared" si="77"/>
        <v>4.416052035450397E-2</v>
      </c>
      <c r="AE182" s="9">
        <f t="shared" si="78"/>
        <v>15101.028082445084</v>
      </c>
      <c r="AF182" s="9">
        <f t="shared" si="79"/>
        <v>2.7062175672240292</v>
      </c>
      <c r="AG182" s="9">
        <f t="shared" si="80"/>
        <v>15082.030274816947</v>
      </c>
      <c r="AH182" s="28">
        <f t="shared" si="81"/>
        <v>736.56468301164591</v>
      </c>
      <c r="AI182" s="28">
        <f t="shared" si="82"/>
        <v>0.1796241963195403</v>
      </c>
      <c r="AK182" s="9">
        <f t="shared" si="83"/>
        <v>15106.310769393154</v>
      </c>
      <c r="AL182" s="9">
        <f t="shared" si="84"/>
        <v>4.9464646723797046</v>
      </c>
      <c r="AM182" s="9">
        <f t="shared" si="85"/>
        <v>15080.577693931536</v>
      </c>
      <c r="AN182" s="28">
        <f t="shared" si="86"/>
        <v>817.51996631269958</v>
      </c>
      <c r="AO182">
        <f t="shared" si="87"/>
        <v>0.18923809890591994</v>
      </c>
    </row>
    <row r="183" spans="1:41">
      <c r="A183" s="1">
        <v>45112</v>
      </c>
      <c r="B183" s="2">
        <v>182</v>
      </c>
      <c r="C183" s="3">
        <v>15093.09</v>
      </c>
      <c r="D183" s="13">
        <f t="shared" si="88"/>
        <v>15143.34</v>
      </c>
      <c r="E183" s="13">
        <f t="shared" si="66"/>
        <v>2525.0625</v>
      </c>
      <c r="F183" s="13">
        <f t="shared" si="67"/>
        <v>0.3329338127580237</v>
      </c>
      <c r="G183" s="9">
        <f t="shared" si="89"/>
        <v>15143.417452</v>
      </c>
      <c r="H183" s="13">
        <f t="shared" si="68"/>
        <v>2532.8524248122576</v>
      </c>
      <c r="I183" s="13">
        <f t="shared" si="69"/>
        <v>0.33344697474141838</v>
      </c>
      <c r="K183" s="13">
        <f t="shared" si="92"/>
        <v>15085.653000000002</v>
      </c>
      <c r="L183" s="13">
        <f t="shared" si="93"/>
        <v>15056.729599999997</v>
      </c>
      <c r="M183" s="9">
        <f t="shared" si="94"/>
        <v>15114.576400000007</v>
      </c>
      <c r="N183" s="9">
        <f t="shared" si="95"/>
        <v>6.4274222222233623</v>
      </c>
      <c r="O183" s="9">
        <f t="shared" si="96"/>
        <v>15102.282600000002</v>
      </c>
      <c r="P183" s="13">
        <f t="shared" si="97"/>
        <v>84.503894760039174</v>
      </c>
      <c r="Q183" s="13">
        <f t="shared" si="98"/>
        <v>6.0906017256917772E-2</v>
      </c>
      <c r="S183" s="2">
        <f t="shared" si="90"/>
        <v>15094.110955574612</v>
      </c>
      <c r="T183" s="2">
        <f t="shared" si="91"/>
        <v>-2.9508542740210832</v>
      </c>
      <c r="U183" s="2">
        <f t="shared" si="70"/>
        <v>15095.131911149225</v>
      </c>
      <c r="V183" s="3">
        <f t="shared" si="71"/>
        <v>4.1694011413280876</v>
      </c>
      <c r="W183" s="3">
        <f t="shared" si="72"/>
        <v>1.352878137760186E-2</v>
      </c>
      <c r="Y183" s="9">
        <f t="shared" si="73"/>
        <v>15103.443075808487</v>
      </c>
      <c r="Z183" s="9">
        <f t="shared" si="74"/>
        <v>-9.0664161099783875</v>
      </c>
      <c r="AA183" s="9">
        <f t="shared" si="75"/>
        <v>15107.880108297841</v>
      </c>
      <c r="AB183" s="27">
        <f t="shared" si="76"/>
        <v>218.74730346185223</v>
      </c>
      <c r="AC183" s="27">
        <f t="shared" si="77"/>
        <v>9.7992580033913285E-2</v>
      </c>
      <c r="AE183" s="9">
        <f t="shared" si="78"/>
        <v>15096.283290003692</v>
      </c>
      <c r="AF183" s="9">
        <f t="shared" si="79"/>
        <v>0.47091456463926917</v>
      </c>
      <c r="AG183" s="9">
        <f t="shared" si="80"/>
        <v>15103.734300012307</v>
      </c>
      <c r="AH183" s="28">
        <f t="shared" si="81"/>
        <v>113.30112275200332</v>
      </c>
      <c r="AI183" s="28">
        <f t="shared" si="82"/>
        <v>7.0524326114183467E-2</v>
      </c>
      <c r="AK183" s="9">
        <f t="shared" si="83"/>
        <v>15094.906723406555</v>
      </c>
      <c r="AL183" s="9">
        <f t="shared" si="84"/>
        <v>3.3114136064818185</v>
      </c>
      <c r="AM183" s="9">
        <f t="shared" si="85"/>
        <v>15111.257234065533</v>
      </c>
      <c r="AN183" s="28">
        <f t="shared" si="86"/>
        <v>330.04839359186974</v>
      </c>
      <c r="AO183">
        <f t="shared" si="87"/>
        <v>0.12036789064090385</v>
      </c>
    </row>
    <row r="184" spans="1:41">
      <c r="A184" s="1">
        <v>45113</v>
      </c>
      <c r="B184" s="2">
        <v>183</v>
      </c>
      <c r="C184" s="3">
        <v>15088.07</v>
      </c>
      <c r="D184" s="13">
        <f t="shared" si="88"/>
        <v>15077.01</v>
      </c>
      <c r="E184" s="13">
        <f t="shared" si="66"/>
        <v>122.32359999998873</v>
      </c>
      <c r="F184" s="13">
        <f t="shared" si="67"/>
        <v>7.3302947295442636E-2</v>
      </c>
      <c r="G184" s="9">
        <f t="shared" si="89"/>
        <v>15077.027113210059</v>
      </c>
      <c r="H184" s="13">
        <f t="shared" si="68"/>
        <v>121.94534865545111</v>
      </c>
      <c r="I184" s="13">
        <f t="shared" si="69"/>
        <v>7.318952516750582E-2</v>
      </c>
      <c r="K184" s="13">
        <f t="shared" si="92"/>
        <v>15095.703</v>
      </c>
      <c r="L184" s="13">
        <f t="shared" si="93"/>
        <v>15063.382499999998</v>
      </c>
      <c r="M184" s="9">
        <f t="shared" si="94"/>
        <v>15128.023500000001</v>
      </c>
      <c r="N184" s="9">
        <f t="shared" si="95"/>
        <v>7.1823333333336947</v>
      </c>
      <c r="O184" s="9">
        <f t="shared" si="96"/>
        <v>15121.00382222223</v>
      </c>
      <c r="P184" s="13">
        <f t="shared" si="97"/>
        <v>1084.63664616548</v>
      </c>
      <c r="Q184" s="13">
        <f t="shared" si="98"/>
        <v>0.21827723640088126</v>
      </c>
      <c r="S184" s="2">
        <f t="shared" si="90"/>
        <v>15089.615050650296</v>
      </c>
      <c r="T184" s="2">
        <f t="shared" si="91"/>
        <v>-3.7233795991681689</v>
      </c>
      <c r="U184" s="2">
        <f t="shared" si="70"/>
        <v>15091.160101300591</v>
      </c>
      <c r="V184" s="3">
        <f t="shared" si="71"/>
        <v>9.5487260479167464</v>
      </c>
      <c r="W184" s="3">
        <f t="shared" si="72"/>
        <v>2.0480427918159273E-2</v>
      </c>
      <c r="Y184" s="9">
        <f t="shared" si="73"/>
        <v>15092.484661788956</v>
      </c>
      <c r="Z184" s="9">
        <f t="shared" si="74"/>
        <v>-10.3908146466653</v>
      </c>
      <c r="AA184" s="9">
        <f t="shared" si="75"/>
        <v>15094.37665969851</v>
      </c>
      <c r="AB184" s="27">
        <f t="shared" si="76"/>
        <v>39.773956552809928</v>
      </c>
      <c r="AC184" s="27">
        <f t="shared" si="77"/>
        <v>4.1798982232386081E-2</v>
      </c>
      <c r="AE184" s="9">
        <f t="shared" si="78"/>
        <v>15090.675261370499</v>
      </c>
      <c r="AF184" s="9">
        <f t="shared" si="79"/>
        <v>-1.3527683947102884</v>
      </c>
      <c r="AG184" s="9">
        <f t="shared" si="80"/>
        <v>15096.754204568331</v>
      </c>
      <c r="AH184" s="28">
        <f t="shared" si="81"/>
        <v>75.415408984630588</v>
      </c>
      <c r="AI184" s="28">
        <f t="shared" si="82"/>
        <v>5.7556762185829946E-2</v>
      </c>
      <c r="AK184" s="9">
        <f t="shared" si="83"/>
        <v>15089.084813701305</v>
      </c>
      <c r="AL184" s="9">
        <f t="shared" si="84"/>
        <v>2.398081275308666</v>
      </c>
      <c r="AM184" s="9">
        <f t="shared" si="85"/>
        <v>15098.218137013037</v>
      </c>
      <c r="AN184" s="28">
        <f t="shared" si="86"/>
        <v>102.98468483536809</v>
      </c>
      <c r="AO184">
        <f t="shared" si="87"/>
        <v>6.7259344720940653E-2</v>
      </c>
    </row>
    <row r="185" spans="1:41">
      <c r="A185" s="1">
        <v>45114</v>
      </c>
      <c r="B185" s="2">
        <v>184</v>
      </c>
      <c r="C185" s="3">
        <v>15137.31</v>
      </c>
      <c r="D185" s="13">
        <f t="shared" si="88"/>
        <v>15083.05</v>
      </c>
      <c r="E185" s="13">
        <f t="shared" si="66"/>
        <v>2944.1476000000239</v>
      </c>
      <c r="F185" s="13">
        <f t="shared" si="67"/>
        <v>0.35845206314728456</v>
      </c>
      <c r="G185" s="9">
        <f t="shared" si="89"/>
        <v>15083.051669664726</v>
      </c>
      <c r="H185" s="13">
        <f t="shared" si="68"/>
        <v>2943.9664107716126</v>
      </c>
      <c r="I185" s="13">
        <f t="shared" si="69"/>
        <v>0.35844103301889874</v>
      </c>
      <c r="K185" s="13">
        <f t="shared" si="92"/>
        <v>15097.211000000001</v>
      </c>
      <c r="L185" s="13">
        <f t="shared" si="93"/>
        <v>15069.633500000002</v>
      </c>
      <c r="M185" s="9">
        <f t="shared" si="94"/>
        <v>15124.788500000001</v>
      </c>
      <c r="N185" s="9">
        <f t="shared" si="95"/>
        <v>6.1283333333332033</v>
      </c>
      <c r="O185" s="9">
        <f t="shared" si="96"/>
        <v>15135.205833333335</v>
      </c>
      <c r="P185" s="13">
        <f t="shared" si="97"/>
        <v>4.4275173611009047</v>
      </c>
      <c r="Q185" s="13">
        <f t="shared" si="98"/>
        <v>1.3900532305041262E-2</v>
      </c>
      <c r="S185" s="2">
        <f t="shared" si="90"/>
        <v>15111.600835525564</v>
      </c>
      <c r="T185" s="2">
        <f t="shared" si="91"/>
        <v>9.1312026380495155</v>
      </c>
      <c r="U185" s="2">
        <f t="shared" si="70"/>
        <v>15085.891671051128</v>
      </c>
      <c r="V185" s="3">
        <f t="shared" si="71"/>
        <v>2643.8445518944013</v>
      </c>
      <c r="W185" s="3">
        <f t="shared" si="72"/>
        <v>0.33967943411921891</v>
      </c>
      <c r="Y185" s="9">
        <f t="shared" si="73"/>
        <v>15098.658692999603</v>
      </c>
      <c r="Z185" s="9">
        <f t="shared" si="74"/>
        <v>1.204577453453112</v>
      </c>
      <c r="AA185" s="9">
        <f t="shared" si="75"/>
        <v>15082.093847142291</v>
      </c>
      <c r="AB185" s="27">
        <f t="shared" si="76"/>
        <v>3048.8235364058801</v>
      </c>
      <c r="AC185" s="27">
        <f t="shared" si="77"/>
        <v>0.36476859400850581</v>
      </c>
      <c r="AE185" s="9">
        <f t="shared" si="78"/>
        <v>15122.913747892735</v>
      </c>
      <c r="AF185" s="9">
        <f t="shared" si="79"/>
        <v>8.7246080803735051</v>
      </c>
      <c r="AG185" s="9">
        <f t="shared" si="80"/>
        <v>15089.322492975789</v>
      </c>
      <c r="AH185" s="28">
        <f t="shared" si="81"/>
        <v>2302.8008303986589</v>
      </c>
      <c r="AI185" s="28">
        <f t="shared" si="82"/>
        <v>0.31701476037823478</v>
      </c>
      <c r="AK185" s="9">
        <f t="shared" si="83"/>
        <v>15132.727289497661</v>
      </c>
      <c r="AL185" s="9">
        <f t="shared" si="84"/>
        <v>6.5225207274133936</v>
      </c>
      <c r="AM185" s="9">
        <f t="shared" si="85"/>
        <v>15091.482894976614</v>
      </c>
      <c r="AN185" s="28">
        <f t="shared" si="86"/>
        <v>2100.1235548243799</v>
      </c>
      <c r="AO185">
        <f t="shared" si="87"/>
        <v>0.30274272657021112</v>
      </c>
    </row>
    <row r="186" spans="1:41">
      <c r="A186" s="1">
        <v>45115</v>
      </c>
      <c r="B186" s="2">
        <v>185</v>
      </c>
      <c r="C186" s="3">
        <v>15137.31</v>
      </c>
      <c r="D186" s="13">
        <f t="shared" si="88"/>
        <v>15186.55</v>
      </c>
      <c r="E186" s="13">
        <f t="shared" si="66"/>
        <v>2424.5775999999787</v>
      </c>
      <c r="F186" s="13">
        <f t="shared" si="67"/>
        <v>0.32528897142226582</v>
      </c>
      <c r="G186" s="9">
        <f t="shared" si="89"/>
        <v>15186.71069501268</v>
      </c>
      <c r="H186" s="13">
        <f t="shared" si="68"/>
        <v>2440.4286677358705</v>
      </c>
      <c r="I186" s="13">
        <f t="shared" si="69"/>
        <v>0.3263505537818836</v>
      </c>
      <c r="K186" s="13">
        <f t="shared" si="92"/>
        <v>15100.828999999998</v>
      </c>
      <c r="L186" s="13">
        <f t="shared" si="93"/>
        <v>15075.412200000001</v>
      </c>
      <c r="M186" s="9">
        <f t="shared" si="94"/>
        <v>15126.245799999995</v>
      </c>
      <c r="N186" s="9">
        <f t="shared" si="95"/>
        <v>5.648177777777164</v>
      </c>
      <c r="O186" s="9">
        <f t="shared" si="96"/>
        <v>15130.916833333335</v>
      </c>
      <c r="P186" s="13">
        <f t="shared" si="97"/>
        <v>40.872580027755326</v>
      </c>
      <c r="Q186" s="13">
        <f t="shared" si="98"/>
        <v>4.2234496529865023E-2</v>
      </c>
      <c r="S186" s="2">
        <f t="shared" si="90"/>
        <v>15129.021019081807</v>
      </c>
      <c r="T186" s="2">
        <f t="shared" si="91"/>
        <v>13.275693097146508</v>
      </c>
      <c r="U186" s="2">
        <f t="shared" si="70"/>
        <v>15120.732038163613</v>
      </c>
      <c r="V186" s="3">
        <f t="shared" si="71"/>
        <v>274.82881864869552</v>
      </c>
      <c r="W186" s="3">
        <f t="shared" si="72"/>
        <v>0.10951722489918453</v>
      </c>
      <c r="Y186" s="9">
        <f t="shared" si="73"/>
        <v>15111.097289317138</v>
      </c>
      <c r="Z186" s="9">
        <f t="shared" si="74"/>
        <v>9.0683906583107721</v>
      </c>
      <c r="AA186" s="9">
        <f t="shared" si="75"/>
        <v>15099.863270453056</v>
      </c>
      <c r="AB186" s="27">
        <f t="shared" si="76"/>
        <v>1402.2575537619666</v>
      </c>
      <c r="AC186" s="27">
        <f t="shared" si="77"/>
        <v>0.2473803439775229</v>
      </c>
      <c r="AE186" s="9">
        <f t="shared" si="78"/>
        <v>15135.60850679193</v>
      </c>
      <c r="AF186" s="9">
        <f t="shared" si="79"/>
        <v>9.9156533260200188</v>
      </c>
      <c r="AG186" s="9">
        <f t="shared" si="80"/>
        <v>15131.638355973109</v>
      </c>
      <c r="AH186" s="28">
        <f t="shared" si="81"/>
        <v>32.167545967758549</v>
      </c>
      <c r="AI186" s="28">
        <f t="shared" si="82"/>
        <v>3.7467978305855763E-2</v>
      </c>
      <c r="AK186" s="9">
        <f t="shared" si="83"/>
        <v>15137.503981022508</v>
      </c>
      <c r="AL186" s="9">
        <f t="shared" si="84"/>
        <v>6.3479378071567227</v>
      </c>
      <c r="AM186" s="9">
        <f t="shared" si="85"/>
        <v>15139.249810225076</v>
      </c>
      <c r="AN186" s="28">
        <f t="shared" si="86"/>
        <v>3.7628637093099604</v>
      </c>
      <c r="AO186">
        <f t="shared" si="87"/>
        <v>1.2814761837315506E-2</v>
      </c>
    </row>
    <row r="187" spans="1:41">
      <c r="A187" s="1">
        <v>45116</v>
      </c>
      <c r="B187" s="2">
        <v>186</v>
      </c>
      <c r="C187" s="3">
        <v>15137.31</v>
      </c>
      <c r="D187" s="13">
        <f t="shared" si="88"/>
        <v>15137.31</v>
      </c>
      <c r="E187" s="13">
        <f t="shared" si="66"/>
        <v>0</v>
      </c>
      <c r="F187" s="13">
        <f t="shared" si="67"/>
        <v>0</v>
      </c>
      <c r="G187" s="9">
        <f t="shared" si="89"/>
        <v>15137.309999999998</v>
      </c>
      <c r="H187" s="13">
        <f t="shared" si="68"/>
        <v>3.3087224502121107E-24</v>
      </c>
      <c r="I187" s="13">
        <f t="shared" si="69"/>
        <v>1.2016596102912979E-14</v>
      </c>
      <c r="K187" s="13">
        <f t="shared" si="92"/>
        <v>15104.446999999996</v>
      </c>
      <c r="L187" s="13">
        <f t="shared" si="93"/>
        <v>15080.718599999998</v>
      </c>
      <c r="M187" s="9">
        <f t="shared" si="94"/>
        <v>15128.175399999995</v>
      </c>
      <c r="N187" s="9">
        <f t="shared" si="95"/>
        <v>5.2729777777773652</v>
      </c>
      <c r="O187" s="9">
        <f t="shared" si="96"/>
        <v>15131.893977777772</v>
      </c>
      <c r="P187" s="13">
        <f t="shared" si="97"/>
        <v>29.333296711658686</v>
      </c>
      <c r="Q187" s="13">
        <f t="shared" si="98"/>
        <v>3.5779291183355461E-2</v>
      </c>
      <c r="S187" s="2">
        <f t="shared" si="90"/>
        <v>15139.803356089476</v>
      </c>
      <c r="T187" s="2">
        <f t="shared" si="91"/>
        <v>12.02901505240796</v>
      </c>
      <c r="U187" s="2">
        <f t="shared" si="70"/>
        <v>15142.296712178953</v>
      </c>
      <c r="V187" s="3">
        <f t="shared" si="71"/>
        <v>24.867298355727094</v>
      </c>
      <c r="W187" s="3">
        <f t="shared" si="72"/>
        <v>3.2943185935637796E-2</v>
      </c>
      <c r="Y187" s="9">
        <f t="shared" si="73"/>
        <v>15125.308975982813</v>
      </c>
      <c r="Z187" s="9">
        <f t="shared" si="74"/>
        <v>12.668697863465226</v>
      </c>
      <c r="AA187" s="9">
        <f t="shared" si="75"/>
        <v>15120.165679975449</v>
      </c>
      <c r="AB187" s="27">
        <f t="shared" si="76"/>
        <v>293.92770910419728</v>
      </c>
      <c r="AC187" s="27">
        <f t="shared" si="77"/>
        <v>0.11325869672055554</v>
      </c>
      <c r="AE187" s="9">
        <f t="shared" si="78"/>
        <v>15139.774248035383</v>
      </c>
      <c r="AF187" s="9">
        <f t="shared" si="79"/>
        <v>8.1906797012497421</v>
      </c>
      <c r="AG187" s="9">
        <f t="shared" si="80"/>
        <v>15145.52416011795</v>
      </c>
      <c r="AH187" s="28">
        <f t="shared" si="81"/>
        <v>67.47242644332178</v>
      </c>
      <c r="AI187" s="28">
        <f t="shared" si="82"/>
        <v>5.426433176006891E-2</v>
      </c>
      <c r="AK187" s="9">
        <f t="shared" si="83"/>
        <v>15137.964191882966</v>
      </c>
      <c r="AL187" s="9">
        <f t="shared" si="84"/>
        <v>5.7591651124868175</v>
      </c>
      <c r="AM187" s="9">
        <f t="shared" si="85"/>
        <v>15143.851918829665</v>
      </c>
      <c r="AN187" s="28">
        <f t="shared" si="86"/>
        <v>42.796701973932279</v>
      </c>
      <c r="AO187">
        <f t="shared" si="87"/>
        <v>4.3217182112710376E-2</v>
      </c>
    </row>
    <row r="188" spans="1:41">
      <c r="A188" s="1">
        <v>45117</v>
      </c>
      <c r="B188" s="2">
        <v>187</v>
      </c>
      <c r="C188" s="3">
        <v>15211.68</v>
      </c>
      <c r="D188" s="13">
        <f t="shared" si="88"/>
        <v>15137.31</v>
      </c>
      <c r="E188" s="13">
        <f t="shared" si="66"/>
        <v>5530.8969000001189</v>
      </c>
      <c r="F188" s="13">
        <f t="shared" si="67"/>
        <v>0.48890063424947672</v>
      </c>
      <c r="G188" s="9">
        <f t="shared" si="89"/>
        <v>15137.309999999998</v>
      </c>
      <c r="H188" s="13">
        <f t="shared" si="68"/>
        <v>5530.8969000003899</v>
      </c>
      <c r="I188" s="13">
        <f t="shared" si="69"/>
        <v>0.48890063424948871</v>
      </c>
      <c r="K188" s="13">
        <f t="shared" si="92"/>
        <v>15108.064999999999</v>
      </c>
      <c r="L188" s="13">
        <f t="shared" si="93"/>
        <v>15085.5728</v>
      </c>
      <c r="M188" s="9">
        <f t="shared" si="94"/>
        <v>15130.557199999997</v>
      </c>
      <c r="N188" s="9">
        <f t="shared" si="95"/>
        <v>4.9982666666663942</v>
      </c>
      <c r="O188" s="9">
        <f t="shared" si="96"/>
        <v>15133.448377777771</v>
      </c>
      <c r="P188" s="13">
        <f t="shared" si="97"/>
        <v>6120.1867155215396</v>
      </c>
      <c r="Q188" s="13">
        <f t="shared" si="98"/>
        <v>0.51428653654447709</v>
      </c>
      <c r="S188" s="2">
        <f t="shared" si="90"/>
        <v>15181.756185570943</v>
      </c>
      <c r="T188" s="2">
        <f t="shared" si="91"/>
        <v>26.99092226693714</v>
      </c>
      <c r="U188" s="2">
        <f t="shared" si="70"/>
        <v>15151.832371141885</v>
      </c>
      <c r="V188" s="3">
        <f t="shared" si="71"/>
        <v>3581.7386799386863</v>
      </c>
      <c r="W188" s="3">
        <f t="shared" si="72"/>
        <v>0.39343207889013609</v>
      </c>
      <c r="Y188" s="9">
        <f t="shared" si="73"/>
        <v>15160.088371692393</v>
      </c>
      <c r="Z188" s="9">
        <f t="shared" si="74"/>
        <v>28.146186355745606</v>
      </c>
      <c r="AA188" s="9">
        <f t="shared" si="75"/>
        <v>15137.977673846277</v>
      </c>
      <c r="AB188" s="27">
        <f t="shared" si="76"/>
        <v>5432.0328804698102</v>
      </c>
      <c r="AC188" s="27">
        <f t="shared" si="77"/>
        <v>0.48451141592331243</v>
      </c>
      <c r="AE188" s="9">
        <f t="shared" si="78"/>
        <v>15192.565478320988</v>
      </c>
      <c r="AF188" s="9">
        <f t="shared" si="79"/>
        <v>21.570844876556531</v>
      </c>
      <c r="AG188" s="9">
        <f t="shared" si="80"/>
        <v>15147.964927736632</v>
      </c>
      <c r="AH188" s="28">
        <f t="shared" si="81"/>
        <v>4059.6104335262967</v>
      </c>
      <c r="AI188" s="28">
        <f t="shared" si="82"/>
        <v>0.41885624903606111</v>
      </c>
      <c r="AK188" s="9">
        <f t="shared" si="83"/>
        <v>15204.884335699546</v>
      </c>
      <c r="AL188" s="9">
        <f t="shared" si="84"/>
        <v>11.875262982896146</v>
      </c>
      <c r="AM188" s="9">
        <f t="shared" si="85"/>
        <v>15143.723356995453</v>
      </c>
      <c r="AN188" s="28">
        <f t="shared" si="86"/>
        <v>4618.1053284474474</v>
      </c>
      <c r="AO188">
        <f t="shared" si="87"/>
        <v>0.44673989332241415</v>
      </c>
    </row>
    <row r="189" spans="1:41">
      <c r="A189" s="1">
        <v>45118</v>
      </c>
      <c r="B189" s="2">
        <v>188</v>
      </c>
      <c r="C189" s="3">
        <v>15267.96</v>
      </c>
      <c r="D189" s="13">
        <f t="shared" si="88"/>
        <v>15286.050000000001</v>
      </c>
      <c r="E189" s="13">
        <f t="shared" si="66"/>
        <v>327.24810000007108</v>
      </c>
      <c r="F189" s="13">
        <f t="shared" si="67"/>
        <v>0.11848341232228775</v>
      </c>
      <c r="G189" s="9">
        <f t="shared" si="89"/>
        <v>15286.415381755411</v>
      </c>
      <c r="H189" s="13">
        <f t="shared" si="68"/>
        <v>340.60111573797599</v>
      </c>
      <c r="I189" s="13">
        <f t="shared" si="69"/>
        <v>0.12087653986132732</v>
      </c>
      <c r="K189" s="13">
        <f t="shared" si="92"/>
        <v>15119.119999999999</v>
      </c>
      <c r="L189" s="13">
        <f t="shared" si="93"/>
        <v>15091.2109</v>
      </c>
      <c r="M189" s="9">
        <f t="shared" si="94"/>
        <v>15147.029099999998</v>
      </c>
      <c r="N189" s="9">
        <f t="shared" si="95"/>
        <v>6.202022222221987</v>
      </c>
      <c r="O189" s="9">
        <f t="shared" si="96"/>
        <v>15135.555466666663</v>
      </c>
      <c r="P189" s="13">
        <f t="shared" si="97"/>
        <v>17530.960447218506</v>
      </c>
      <c r="Q189" s="13">
        <f t="shared" si="98"/>
        <v>0.86720513633344654</v>
      </c>
      <c r="S189" s="2">
        <f t="shared" si="90"/>
        <v>15238.35355391894</v>
      </c>
      <c r="T189" s="2">
        <f t="shared" si="91"/>
        <v>41.794145307467048</v>
      </c>
      <c r="U189" s="2">
        <f t="shared" si="70"/>
        <v>15208.74710783788</v>
      </c>
      <c r="V189" s="3">
        <f t="shared" si="71"/>
        <v>3506.1665982027107</v>
      </c>
      <c r="W189" s="3">
        <f t="shared" si="72"/>
        <v>0.38782451723818251</v>
      </c>
      <c r="Y189" s="9">
        <f t="shared" si="73"/>
        <v>15212.152190633697</v>
      </c>
      <c r="Z189" s="9">
        <f t="shared" si="74"/>
        <v>44.888529165636413</v>
      </c>
      <c r="AA189" s="9">
        <f t="shared" si="75"/>
        <v>15188.234558048138</v>
      </c>
      <c r="AB189" s="27">
        <f t="shared" si="76"/>
        <v>6356.1460944196033</v>
      </c>
      <c r="AC189" s="27">
        <f t="shared" si="77"/>
        <v>0.52217481544267397</v>
      </c>
      <c r="AE189" s="9">
        <f t="shared" si="78"/>
        <v>15251.812896959262</v>
      </c>
      <c r="AF189" s="9">
        <f t="shared" si="79"/>
        <v>32.873817005071558</v>
      </c>
      <c r="AG189" s="9">
        <f t="shared" si="80"/>
        <v>15214.136323197545</v>
      </c>
      <c r="AH189" s="28">
        <f t="shared" si="81"/>
        <v>2896.988184535071</v>
      </c>
      <c r="AI189" s="28">
        <f t="shared" si="82"/>
        <v>0.35252697022034662</v>
      </c>
      <c r="AK189" s="9">
        <f t="shared" si="83"/>
        <v>15262.839959868243</v>
      </c>
      <c r="AL189" s="9">
        <f t="shared" si="84"/>
        <v>16.48329910147622</v>
      </c>
      <c r="AM189" s="9">
        <f t="shared" si="85"/>
        <v>15216.759598682442</v>
      </c>
      <c r="AN189" s="28">
        <f t="shared" si="86"/>
        <v>2621.4810950789342</v>
      </c>
      <c r="AO189">
        <f t="shared" si="87"/>
        <v>0.33534539858342183</v>
      </c>
    </row>
    <row r="190" spans="1:41">
      <c r="A190" s="1">
        <v>45119</v>
      </c>
      <c r="B190" s="2">
        <v>189</v>
      </c>
      <c r="C190" s="3">
        <v>15237.81</v>
      </c>
      <c r="D190" s="13">
        <f t="shared" si="88"/>
        <v>15324.239999999998</v>
      </c>
      <c r="E190" s="13">
        <f t="shared" si="66"/>
        <v>7470.1448999997356</v>
      </c>
      <c r="F190" s="13">
        <f t="shared" si="67"/>
        <v>0.56720749241523871</v>
      </c>
      <c r="G190" s="9">
        <f t="shared" si="89"/>
        <v>15324.448224101478</v>
      </c>
      <c r="H190" s="13">
        <f t="shared" si="68"/>
        <v>7506.1818754579308</v>
      </c>
      <c r="I190" s="13">
        <f t="shared" si="69"/>
        <v>0.56857398866029984</v>
      </c>
      <c r="K190" s="13">
        <f t="shared" si="92"/>
        <v>15135.802999999996</v>
      </c>
      <c r="L190" s="13">
        <f t="shared" si="93"/>
        <v>15098.657999999999</v>
      </c>
      <c r="M190" s="9">
        <f t="shared" si="94"/>
        <v>15172.947999999993</v>
      </c>
      <c r="N190" s="9">
        <f t="shared" si="95"/>
        <v>8.2544444444437328</v>
      </c>
      <c r="O190" s="9">
        <f t="shared" si="96"/>
        <v>15153.23112222222</v>
      </c>
      <c r="P190" s="13">
        <f t="shared" si="97"/>
        <v>7153.5865661486105</v>
      </c>
      <c r="Q190" s="13">
        <f t="shared" si="98"/>
        <v>0.55505927543249189</v>
      </c>
      <c r="S190" s="2">
        <f t="shared" si="90"/>
        <v>15258.978849613202</v>
      </c>
      <c r="T190" s="2">
        <f t="shared" si="91"/>
        <v>31.209720500864826</v>
      </c>
      <c r="U190" s="2">
        <f t="shared" si="70"/>
        <v>15280.147699226407</v>
      </c>
      <c r="V190" s="3">
        <f t="shared" si="71"/>
        <v>1792.4807757857457</v>
      </c>
      <c r="W190" s="3">
        <f t="shared" si="72"/>
        <v>0.27784635210970277</v>
      </c>
      <c r="Y190" s="9">
        <f t="shared" si="73"/>
        <v>15251.271503859534</v>
      </c>
      <c r="Z190" s="9">
        <f t="shared" si="74"/>
        <v>40.850078007777306</v>
      </c>
      <c r="AA190" s="9">
        <f t="shared" si="75"/>
        <v>15257.040719799334</v>
      </c>
      <c r="AB190" s="27">
        <f t="shared" si="76"/>
        <v>369.82058400050096</v>
      </c>
      <c r="AC190" s="27">
        <f t="shared" si="77"/>
        <v>0.12620396106352627</v>
      </c>
      <c r="AE190" s="9">
        <f t="shared" si="78"/>
        <v>15251.873014189299</v>
      </c>
      <c r="AF190" s="9">
        <f t="shared" si="79"/>
        <v>23.029707072561362</v>
      </c>
      <c r="AG190" s="9">
        <f t="shared" si="80"/>
        <v>15284.686713964333</v>
      </c>
      <c r="AH190" s="28">
        <f t="shared" si="81"/>
        <v>2197.4263120939158</v>
      </c>
      <c r="AI190" s="28">
        <f t="shared" si="82"/>
        <v>0.30763419391850438</v>
      </c>
      <c r="AK190" s="9">
        <f t="shared" si="83"/>
        <v>15241.961325896973</v>
      </c>
      <c r="AL190" s="9">
        <f t="shared" si="84"/>
        <v>12.747105794201632</v>
      </c>
      <c r="AM190" s="9">
        <f t="shared" si="85"/>
        <v>15279.323258969718</v>
      </c>
      <c r="AN190" s="28">
        <f t="shared" si="86"/>
        <v>1723.350670286927</v>
      </c>
      <c r="AO190">
        <f t="shared" si="87"/>
        <v>0.27243586164756395</v>
      </c>
    </row>
    <row r="191" spans="1:41">
      <c r="A191" s="1">
        <v>45120</v>
      </c>
      <c r="B191" s="2">
        <v>190</v>
      </c>
      <c r="C191" s="3">
        <v>15159.42</v>
      </c>
      <c r="D191" s="13">
        <f t="shared" si="88"/>
        <v>15207.66</v>
      </c>
      <c r="E191" s="13">
        <f t="shared" si="66"/>
        <v>2327.0975999999791</v>
      </c>
      <c r="F191" s="13">
        <f t="shared" si="67"/>
        <v>0.3182179793158299</v>
      </c>
      <c r="G191" s="9">
        <f t="shared" si="89"/>
        <v>15207.719537914691</v>
      </c>
      <c r="H191" s="13">
        <f t="shared" si="68"/>
        <v>2332.8453627726267</v>
      </c>
      <c r="I191" s="13">
        <f t="shared" si="69"/>
        <v>0.3186107246496932</v>
      </c>
      <c r="K191" s="13">
        <f t="shared" si="92"/>
        <v>15149.471</v>
      </c>
      <c r="L191" s="13">
        <f t="shared" si="93"/>
        <v>15107.029699999999</v>
      </c>
      <c r="M191" s="9">
        <f t="shared" si="94"/>
        <v>15191.9123</v>
      </c>
      <c r="N191" s="9">
        <f t="shared" si="95"/>
        <v>9.4314000000000906</v>
      </c>
      <c r="O191" s="9">
        <f t="shared" si="96"/>
        <v>15181.202444444436</v>
      </c>
      <c r="P191" s="13">
        <f t="shared" si="97"/>
        <v>474.47488597493623</v>
      </c>
      <c r="Q191" s="13">
        <f t="shared" si="98"/>
        <v>0.14368916782064153</v>
      </c>
      <c r="S191" s="2">
        <f t="shared" si="90"/>
        <v>15224.804285057035</v>
      </c>
      <c r="T191" s="2">
        <f t="shared" si="91"/>
        <v>-1.482422027651463</v>
      </c>
      <c r="U191" s="2">
        <f t="shared" si="70"/>
        <v>15290.188570114067</v>
      </c>
      <c r="V191" s="3">
        <f t="shared" si="71"/>
        <v>17100.418929677708</v>
      </c>
      <c r="W191" s="3">
        <f t="shared" si="72"/>
        <v>0.86262251533414325</v>
      </c>
      <c r="Y191" s="9">
        <f t="shared" si="73"/>
        <v>15252.311107307116</v>
      </c>
      <c r="Z191" s="9">
        <f t="shared" si="74"/>
        <v>12.982745815640321</v>
      </c>
      <c r="AA191" s="9">
        <f t="shared" si="75"/>
        <v>15292.121581867312</v>
      </c>
      <c r="AB191" s="27">
        <f t="shared" si="76"/>
        <v>17609.709830086827</v>
      </c>
      <c r="AC191" s="27">
        <f t="shared" si="77"/>
        <v>0.87537374033644888</v>
      </c>
      <c r="AE191" s="9">
        <f t="shared" si="78"/>
        <v>15194.064816378557</v>
      </c>
      <c r="AF191" s="9">
        <f t="shared" si="79"/>
        <v>-1.2216643924296662</v>
      </c>
      <c r="AG191" s="9">
        <f t="shared" si="80"/>
        <v>15274.90272126186</v>
      </c>
      <c r="AH191" s="28">
        <f t="shared" si="81"/>
        <v>13336.2589100445</v>
      </c>
      <c r="AI191" s="28">
        <f t="shared" si="82"/>
        <v>0.76178852002161168</v>
      </c>
      <c r="AK191" s="9">
        <f t="shared" si="83"/>
        <v>15168.948843169119</v>
      </c>
      <c r="AL191" s="9">
        <f t="shared" si="84"/>
        <v>4.1711469419960547</v>
      </c>
      <c r="AM191" s="9">
        <f t="shared" si="85"/>
        <v>15254.708431691175</v>
      </c>
      <c r="AN191" s="28">
        <f t="shared" si="86"/>
        <v>9079.8852141637217</v>
      </c>
      <c r="AO191">
        <f t="shared" si="87"/>
        <v>0.62857570864304169</v>
      </c>
    </row>
    <row r="192" spans="1:41">
      <c r="A192" s="1">
        <v>45121</v>
      </c>
      <c r="B192" s="2">
        <v>191</v>
      </c>
      <c r="C192" s="3">
        <v>15052.89</v>
      </c>
      <c r="D192" s="13">
        <f t="shared" si="88"/>
        <v>15081.03</v>
      </c>
      <c r="E192" s="13">
        <f t="shared" si="66"/>
        <v>791.85960000006958</v>
      </c>
      <c r="F192" s="13">
        <f t="shared" si="67"/>
        <v>0.18694084657498486</v>
      </c>
      <c r="G192" s="9">
        <f t="shared" si="89"/>
        <v>15081.433272655324</v>
      </c>
      <c r="H192" s="13">
        <f t="shared" si="68"/>
        <v>814.71841387619372</v>
      </c>
      <c r="I192" s="13">
        <f t="shared" si="69"/>
        <v>0.18961988465553439</v>
      </c>
      <c r="K192" s="13">
        <f t="shared" si="92"/>
        <v>15157.913</v>
      </c>
      <c r="L192" s="13">
        <f t="shared" si="93"/>
        <v>15115.4215</v>
      </c>
      <c r="M192" s="9">
        <f t="shared" si="94"/>
        <v>15200.404500000001</v>
      </c>
      <c r="N192" s="9">
        <f t="shared" si="95"/>
        <v>9.4425555555555736</v>
      </c>
      <c r="O192" s="9">
        <f t="shared" si="96"/>
        <v>15201.343699999999</v>
      </c>
      <c r="P192" s="13">
        <f t="shared" si="97"/>
        <v>22038.501043690008</v>
      </c>
      <c r="Q192" s="13">
        <f t="shared" si="98"/>
        <v>0.98621394297041987</v>
      </c>
      <c r="S192" s="2">
        <f t="shared" si="90"/>
        <v>15138.105931514692</v>
      </c>
      <c r="T192" s="2">
        <f t="shared" si="91"/>
        <v>-44.090387784996921</v>
      </c>
      <c r="U192" s="2">
        <f t="shared" si="70"/>
        <v>15223.321863029383</v>
      </c>
      <c r="V192" s="3">
        <f t="shared" si="71"/>
        <v>29047.019935666623</v>
      </c>
      <c r="W192" s="3">
        <f t="shared" si="72"/>
        <v>1.1322202117293341</v>
      </c>
      <c r="Y192" s="9">
        <f t="shared" si="73"/>
        <v>15201.572697185926</v>
      </c>
      <c r="Z192" s="9">
        <f t="shared" si="74"/>
        <v>-31.622063340140969</v>
      </c>
      <c r="AA192" s="9">
        <f t="shared" si="75"/>
        <v>15265.293853122756</v>
      </c>
      <c r="AB192" s="27">
        <f t="shared" si="76"/>
        <v>45115.396821393355</v>
      </c>
      <c r="AC192" s="27">
        <f t="shared" si="77"/>
        <v>1.4110503240424672</v>
      </c>
      <c r="AE192" s="9">
        <f t="shared" si="78"/>
        <v>15094.875945595837</v>
      </c>
      <c r="AF192" s="9">
        <f t="shared" si="79"/>
        <v>-30.611826309516822</v>
      </c>
      <c r="AG192" s="9">
        <f t="shared" si="80"/>
        <v>15192.843151986128</v>
      </c>
      <c r="AH192" s="28">
        <f t="shared" si="81"/>
        <v>19586.884750852365</v>
      </c>
      <c r="AI192" s="28">
        <f t="shared" si="82"/>
        <v>0.92974274033842297</v>
      </c>
      <c r="AK192" s="9">
        <f t="shared" si="83"/>
        <v>15064.912999011112</v>
      </c>
      <c r="AL192" s="9">
        <f t="shared" si="84"/>
        <v>-6.6495521680042025</v>
      </c>
      <c r="AM192" s="9">
        <f t="shared" si="85"/>
        <v>15173.119990111114</v>
      </c>
      <c r="AN192" s="28">
        <f t="shared" si="86"/>
        <v>14455.250522118715</v>
      </c>
      <c r="AO192">
        <f t="shared" si="87"/>
        <v>0.7987169912961205</v>
      </c>
    </row>
    <row r="193" spans="1:41">
      <c r="A193" s="1">
        <v>45122</v>
      </c>
      <c r="B193" s="2">
        <v>192</v>
      </c>
      <c r="C193" s="3">
        <v>15052.89</v>
      </c>
      <c r="D193" s="13">
        <f t="shared" si="88"/>
        <v>14946.359999999999</v>
      </c>
      <c r="E193" s="13">
        <f t="shared" si="66"/>
        <v>11348.64090000014</v>
      </c>
      <c r="F193" s="13">
        <f t="shared" si="67"/>
        <v>0.70770463346241597</v>
      </c>
      <c r="G193" s="9">
        <f t="shared" si="89"/>
        <v>14947.108619729514</v>
      </c>
      <c r="H193" s="13">
        <f t="shared" si="68"/>
        <v>11189.700411929143</v>
      </c>
      <c r="I193" s="13">
        <f t="shared" si="69"/>
        <v>0.70273137098913174</v>
      </c>
      <c r="K193" s="13">
        <f t="shared" si="92"/>
        <v>15152.284999999998</v>
      </c>
      <c r="L193" s="13">
        <f t="shared" si="93"/>
        <v>15122.084700000001</v>
      </c>
      <c r="M193" s="9">
        <f t="shared" si="94"/>
        <v>15182.485299999995</v>
      </c>
      <c r="N193" s="9">
        <f t="shared" si="95"/>
        <v>6.7111777777770634</v>
      </c>
      <c r="O193" s="9">
        <f t="shared" si="96"/>
        <v>15209.847055555556</v>
      </c>
      <c r="P193" s="13">
        <f t="shared" si="97"/>
        <v>24635.517288670053</v>
      </c>
      <c r="Q193" s="13">
        <f t="shared" si="98"/>
        <v>1.0427037967829202</v>
      </c>
      <c r="S193" s="2">
        <f t="shared" si="90"/>
        <v>15073.452771864846</v>
      </c>
      <c r="T193" s="2">
        <f t="shared" si="91"/>
        <v>-54.371773717421561</v>
      </c>
      <c r="U193" s="2">
        <f t="shared" si="70"/>
        <v>15094.015543729694</v>
      </c>
      <c r="V193" s="3">
        <f t="shared" si="71"/>
        <v>1691.3103470630542</v>
      </c>
      <c r="W193" s="3">
        <f t="shared" si="72"/>
        <v>0.27320696377702208</v>
      </c>
      <c r="Y193" s="9">
        <f t="shared" si="73"/>
        <v>15134.832443692048</v>
      </c>
      <c r="Z193" s="9">
        <f t="shared" si="74"/>
        <v>-56.204796447756458</v>
      </c>
      <c r="AA193" s="9">
        <f t="shared" si="75"/>
        <v>15169.950633845785</v>
      </c>
      <c r="AB193" s="27">
        <f t="shared" si="76"/>
        <v>13703.191996377076</v>
      </c>
      <c r="AC193" s="27">
        <f t="shared" si="77"/>
        <v>0.77766218876099913</v>
      </c>
      <c r="AE193" s="9">
        <f t="shared" si="78"/>
        <v>15056.302235785894</v>
      </c>
      <c r="AF193" s="9">
        <f t="shared" si="79"/>
        <v>-33.000391359644809</v>
      </c>
      <c r="AG193" s="9">
        <f t="shared" si="80"/>
        <v>15064.264119286319</v>
      </c>
      <c r="AH193" s="28">
        <f t="shared" si="81"/>
        <v>129.37058953943455</v>
      </c>
      <c r="AI193" s="28">
        <f t="shared" si="82"/>
        <v>7.5561033703959238E-2</v>
      </c>
      <c r="AK193" s="9">
        <f t="shared" si="83"/>
        <v>15053.427344684311</v>
      </c>
      <c r="AL193" s="9">
        <f t="shared" si="84"/>
        <v>-7.1331623838839349</v>
      </c>
      <c r="AM193" s="9">
        <f t="shared" si="85"/>
        <v>15058.263446843108</v>
      </c>
      <c r="AN193" s="28">
        <f t="shared" si="86"/>
        <v>28.873930975712359</v>
      </c>
      <c r="AO193">
        <f t="shared" si="87"/>
        <v>3.5697110940878914E-2</v>
      </c>
    </row>
    <row r="194" spans="1:41">
      <c r="A194" s="1">
        <v>45123</v>
      </c>
      <c r="B194" s="2">
        <v>193</v>
      </c>
      <c r="C194" s="3">
        <v>15052.89</v>
      </c>
      <c r="D194" s="13">
        <f t="shared" si="88"/>
        <v>15052.89</v>
      </c>
      <c r="E194" s="13">
        <f t="shared" si="66"/>
        <v>0</v>
      </c>
      <c r="F194" s="13">
        <f t="shared" si="67"/>
        <v>0</v>
      </c>
      <c r="G194" s="9">
        <f t="shared" si="89"/>
        <v>15052.89</v>
      </c>
      <c r="H194" s="13">
        <f t="shared" si="68"/>
        <v>0</v>
      </c>
      <c r="I194" s="13">
        <f t="shared" si="69"/>
        <v>0</v>
      </c>
      <c r="K194" s="13">
        <f t="shared" si="92"/>
        <v>15148.264999999996</v>
      </c>
      <c r="L194" s="13">
        <f t="shared" si="93"/>
        <v>15127.340899999999</v>
      </c>
      <c r="M194" s="9">
        <f t="shared" si="94"/>
        <v>15169.189099999992</v>
      </c>
      <c r="N194" s="9">
        <f t="shared" si="95"/>
        <v>4.6497999999992317</v>
      </c>
      <c r="O194" s="9">
        <f t="shared" si="96"/>
        <v>15189.196477777772</v>
      </c>
      <c r="P194" s="13">
        <f t="shared" si="97"/>
        <v>18579.455884182436</v>
      </c>
      <c r="Q194" s="13">
        <f t="shared" si="98"/>
        <v>0.90551699891364823</v>
      </c>
      <c r="S194" s="2">
        <f t="shared" si="90"/>
        <v>15035.985499073711</v>
      </c>
      <c r="T194" s="2">
        <f t="shared" si="91"/>
        <v>-45.919523254278154</v>
      </c>
      <c r="U194" s="2">
        <f t="shared" si="70"/>
        <v>15019.080998147425</v>
      </c>
      <c r="V194" s="3">
        <f t="shared" si="71"/>
        <v>1143.0486062673867</v>
      </c>
      <c r="W194" s="3">
        <f t="shared" si="72"/>
        <v>0.22460140114339847</v>
      </c>
      <c r="Y194" s="9">
        <f t="shared" si="73"/>
        <v>15070.906353071001</v>
      </c>
      <c r="Z194" s="9">
        <f t="shared" si="74"/>
        <v>-61.609702369060173</v>
      </c>
      <c r="AA194" s="9">
        <f t="shared" si="75"/>
        <v>15078.627647244291</v>
      </c>
      <c r="AB194" s="27">
        <f t="shared" si="76"/>
        <v>662.42648567161268</v>
      </c>
      <c r="AC194" s="27">
        <f t="shared" si="77"/>
        <v>0.17098143442416719</v>
      </c>
      <c r="AE194" s="9">
        <f t="shared" si="78"/>
        <v>15044.013553327874</v>
      </c>
      <c r="AF194" s="9">
        <f t="shared" si="79"/>
        <v>-26.78687868915738</v>
      </c>
      <c r="AG194" s="9">
        <f t="shared" si="80"/>
        <v>15023.301844426249</v>
      </c>
      <c r="AH194" s="28">
        <f t="shared" si="81"/>
        <v>875.45895025646598</v>
      </c>
      <c r="AI194" s="28">
        <f t="shared" si="82"/>
        <v>0.19656129536421615</v>
      </c>
      <c r="AK194" s="9">
        <f t="shared" si="83"/>
        <v>15052.230418230043</v>
      </c>
      <c r="AL194" s="9">
        <f t="shared" si="84"/>
        <v>-6.5395387909223084</v>
      </c>
      <c r="AM194" s="9">
        <f t="shared" si="85"/>
        <v>15046.294182300428</v>
      </c>
      <c r="AN194" s="28">
        <f t="shared" si="86"/>
        <v>43.504811125985334</v>
      </c>
      <c r="AO194">
        <f t="shared" si="87"/>
        <v>4.3817617079323995E-2</v>
      </c>
    </row>
    <row r="195" spans="1:41">
      <c r="A195" s="1">
        <v>45124</v>
      </c>
      <c r="B195" s="2">
        <v>194</v>
      </c>
      <c r="C195" s="3">
        <v>15019.73</v>
      </c>
      <c r="D195" s="13">
        <f t="shared" si="88"/>
        <v>15052.89</v>
      </c>
      <c r="E195" s="13">
        <f t="shared" si="66"/>
        <v>1099.5855999999903</v>
      </c>
      <c r="F195" s="13">
        <f t="shared" si="67"/>
        <v>0.22077627227653132</v>
      </c>
      <c r="G195" s="9">
        <f t="shared" si="89"/>
        <v>15052.89</v>
      </c>
      <c r="H195" s="13">
        <f t="shared" si="68"/>
        <v>1099.5855999999903</v>
      </c>
      <c r="I195" s="13">
        <f t="shared" si="69"/>
        <v>0.22077627227653132</v>
      </c>
      <c r="K195" s="13">
        <f t="shared" si="92"/>
        <v>15144.747000000003</v>
      </c>
      <c r="L195" s="13">
        <f t="shared" si="93"/>
        <v>15132.094500000001</v>
      </c>
      <c r="M195" s="9">
        <f t="shared" si="94"/>
        <v>15157.399500000005</v>
      </c>
      <c r="N195" s="9">
        <f t="shared" si="95"/>
        <v>2.8116666666671031</v>
      </c>
      <c r="O195" s="9">
        <f t="shared" si="96"/>
        <v>15173.838899999992</v>
      </c>
      <c r="P195" s="13">
        <f t="shared" si="97"/>
        <v>23749.55305920753</v>
      </c>
      <c r="Q195" s="13">
        <f t="shared" si="98"/>
        <v>1.0260430780046779</v>
      </c>
      <c r="S195" s="2">
        <f t="shared" si="90"/>
        <v>15004.897987909717</v>
      </c>
      <c r="T195" s="2">
        <f t="shared" si="91"/>
        <v>-38.503517209136248</v>
      </c>
      <c r="U195" s="2">
        <f t="shared" si="70"/>
        <v>14990.065975819432</v>
      </c>
      <c r="V195" s="3">
        <f t="shared" si="71"/>
        <v>879.95433058527192</v>
      </c>
      <c r="W195" s="3">
        <f t="shared" si="72"/>
        <v>0.19750038236750686</v>
      </c>
      <c r="Y195" s="9">
        <f t="shared" si="73"/>
        <v>15012.426655491357</v>
      </c>
      <c r="Z195" s="9">
        <f t="shared" si="74"/>
        <v>-59.41869901646848</v>
      </c>
      <c r="AA195" s="9">
        <f t="shared" si="75"/>
        <v>15009.296650701941</v>
      </c>
      <c r="AB195" s="27">
        <f t="shared" si="76"/>
        <v>108.85477757529992</v>
      </c>
      <c r="AC195" s="27">
        <f t="shared" si="77"/>
        <v>6.9464293286621015E-2</v>
      </c>
      <c r="AE195" s="9">
        <f t="shared" si="78"/>
        <v>15018.979002391614</v>
      </c>
      <c r="AF195" s="9">
        <f t="shared" si="79"/>
        <v>-26.261180363288048</v>
      </c>
      <c r="AG195" s="9">
        <f t="shared" si="80"/>
        <v>15017.226674638716</v>
      </c>
      <c r="AH195" s="28">
        <f t="shared" si="81"/>
        <v>6.2666378644462384</v>
      </c>
      <c r="AI195" s="28">
        <f t="shared" si="82"/>
        <v>1.6666913195401745E-2</v>
      </c>
      <c r="AK195" s="9">
        <f t="shared" si="83"/>
        <v>15022.326087943911</v>
      </c>
      <c r="AL195" s="9">
        <f t="shared" si="84"/>
        <v>-8.8760179404432655</v>
      </c>
      <c r="AM195" s="9">
        <f t="shared" si="85"/>
        <v>15045.69087943912</v>
      </c>
      <c r="AN195" s="28">
        <f t="shared" si="86"/>
        <v>673.96726125255566</v>
      </c>
      <c r="AO195">
        <f t="shared" si="87"/>
        <v>0.17284518056663215</v>
      </c>
    </row>
    <row r="196" spans="1:41">
      <c r="A196" s="1">
        <v>45125</v>
      </c>
      <c r="B196" s="2">
        <v>195</v>
      </c>
      <c r="C196" s="3">
        <v>15082.03</v>
      </c>
      <c r="D196" s="13">
        <f t="shared" si="88"/>
        <v>14986.57</v>
      </c>
      <c r="E196" s="13">
        <f t="shared" si="66"/>
        <v>9112.6116000001803</v>
      </c>
      <c r="F196" s="13">
        <f t="shared" si="67"/>
        <v>0.63293866939663257</v>
      </c>
      <c r="G196" s="9">
        <f t="shared" si="89"/>
        <v>14986.643048138929</v>
      </c>
      <c r="H196" s="13">
        <f t="shared" si="68"/>
        <v>9098.6705853464282</v>
      </c>
      <c r="I196" s="13">
        <f t="shared" si="69"/>
        <v>0.63245433049179578</v>
      </c>
      <c r="K196" s="13">
        <f t="shared" si="92"/>
        <v>15132.989000000001</v>
      </c>
      <c r="L196" s="13">
        <f t="shared" si="93"/>
        <v>15135.310500000001</v>
      </c>
      <c r="M196" s="9">
        <f t="shared" si="94"/>
        <v>15130.667500000001</v>
      </c>
      <c r="N196" s="9">
        <f t="shared" si="95"/>
        <v>-0.51588888888889206</v>
      </c>
      <c r="O196" s="9">
        <f t="shared" si="96"/>
        <v>15160.211166666671</v>
      </c>
      <c r="P196" s="13">
        <f t="shared" si="97"/>
        <v>6112.2948213617628</v>
      </c>
      <c r="Q196" s="13">
        <f t="shared" si="98"/>
        <v>0.51837296880241468</v>
      </c>
      <c r="S196" s="2">
        <f t="shared" si="90"/>
        <v>15024.212235350291</v>
      </c>
      <c r="T196" s="2">
        <f t="shared" si="91"/>
        <v>-9.5946348842811062</v>
      </c>
      <c r="U196" s="2">
        <f t="shared" si="70"/>
        <v>14966.394470700581</v>
      </c>
      <c r="V196" s="3">
        <f t="shared" si="71"/>
        <v>13371.575636356889</v>
      </c>
      <c r="W196" s="3">
        <f t="shared" si="72"/>
        <v>0.76671064372249242</v>
      </c>
      <c r="Y196" s="9">
        <f t="shared" si="73"/>
        <v>14991.714569532422</v>
      </c>
      <c r="Z196" s="9">
        <f t="shared" si="74"/>
        <v>-32.324069876195644</v>
      </c>
      <c r="AA196" s="9">
        <f t="shared" si="75"/>
        <v>14953.007956474888</v>
      </c>
      <c r="AB196" s="27">
        <f t="shared" si="76"/>
        <v>16646.687715395939</v>
      </c>
      <c r="AC196" s="27">
        <f t="shared" si="77"/>
        <v>0.85546868375883189</v>
      </c>
      <c r="AE196" s="9">
        <f t="shared" si="78"/>
        <v>15055.236346608497</v>
      </c>
      <c r="AF196" s="9">
        <f t="shared" si="79"/>
        <v>-7.5056229892366702</v>
      </c>
      <c r="AG196" s="9">
        <f t="shared" si="80"/>
        <v>14992.717822028326</v>
      </c>
      <c r="AH196" s="28">
        <f t="shared" si="81"/>
        <v>7976.6651340441185</v>
      </c>
      <c r="AI196" s="28">
        <f t="shared" si="82"/>
        <v>0.59217610607905447</v>
      </c>
      <c r="AK196" s="9">
        <f t="shared" si="83"/>
        <v>15075.172007000348</v>
      </c>
      <c r="AL196" s="9">
        <f t="shared" si="84"/>
        <v>-2.7038242407552193</v>
      </c>
      <c r="AM196" s="9">
        <f t="shared" si="85"/>
        <v>15013.450070003468</v>
      </c>
      <c r="AN196" s="28">
        <f t="shared" si="86"/>
        <v>4703.2067983293509</v>
      </c>
      <c r="AO196">
        <f t="shared" si="87"/>
        <v>0.45471286024847374</v>
      </c>
    </row>
    <row r="197" spans="1:41">
      <c r="A197" s="1">
        <v>45126</v>
      </c>
      <c r="B197" s="2">
        <v>196</v>
      </c>
      <c r="C197" s="3">
        <v>15082.03</v>
      </c>
      <c r="D197" s="13">
        <f t="shared" si="88"/>
        <v>15144.330000000002</v>
      </c>
      <c r="E197" s="13">
        <f t="shared" ref="E197:E260" si="99">(C197-D197)^2</f>
        <v>3881.2900000001359</v>
      </c>
      <c r="F197" s="13">
        <f t="shared" ref="F197:F260" si="100">ABS((C197-D197)/C197)*100</f>
        <v>0.4130743673099781</v>
      </c>
      <c r="G197" s="9">
        <f t="shared" si="89"/>
        <v>15144.588412767742</v>
      </c>
      <c r="H197" s="13">
        <f t="shared" ref="H197:H260" si="101">(C197-G197)^2</f>
        <v>3913.5550080190819</v>
      </c>
      <c r="I197" s="13">
        <f t="shared" ref="I197:I260" si="102">ABS((C197-G197)/C197)*100</f>
        <v>0.41478774918058892</v>
      </c>
      <c r="K197" s="13">
        <f t="shared" si="92"/>
        <v>15127.460999999999</v>
      </c>
      <c r="L197" s="13">
        <f t="shared" si="93"/>
        <v>15137.6119</v>
      </c>
      <c r="M197" s="9">
        <f t="shared" si="94"/>
        <v>15117.310099999999</v>
      </c>
      <c r="N197" s="9">
        <f t="shared" si="95"/>
        <v>-2.2557555555556772</v>
      </c>
      <c r="O197" s="9">
        <f t="shared" si="96"/>
        <v>15130.151611111112</v>
      </c>
      <c r="P197" s="13">
        <f t="shared" si="97"/>
        <v>2315.6894559290627</v>
      </c>
      <c r="Q197" s="13">
        <f t="shared" si="98"/>
        <v>0.31906587582117019</v>
      </c>
      <c r="S197" s="2">
        <f t="shared" si="90"/>
        <v>15048.323800233005</v>
      </c>
      <c r="T197" s="2">
        <f t="shared" si="91"/>
        <v>7.2584649992166703</v>
      </c>
      <c r="U197" s="2">
        <f t="shared" ref="U197:U260" si="103">S196+T196</f>
        <v>15014.61760046601</v>
      </c>
      <c r="V197" s="3">
        <f t="shared" ref="V197:V260" si="104">(C197-U197)^2</f>
        <v>4544.4316109303672</v>
      </c>
      <c r="W197" s="3">
        <f t="shared" ref="W197:W260" si="105">ABS((C197-U197)/C197)*100</f>
        <v>0.44697165788683973</v>
      </c>
      <c r="Y197" s="9">
        <f t="shared" ref="Y197:Y260" si="106">(0.3*C197)+(0.7*(Y196+Z196))</f>
        <v>14996.182349759358</v>
      </c>
      <c r="Z197" s="9">
        <f t="shared" ref="Z197:Z260" si="107">(0.7*(Y197-Y196))+(0.3*Z196)</f>
        <v>-6.5697748040033828</v>
      </c>
      <c r="AA197" s="9">
        <f t="shared" ref="AA197:AA260" si="108">Y196+Z196</f>
        <v>14959.390499656225</v>
      </c>
      <c r="AB197" s="27">
        <f t="shared" ref="AB197:AB260" si="109">(C197-AA197)^2</f>
        <v>15040.44704457093</v>
      </c>
      <c r="AC197" s="27">
        <f t="shared" ref="AC197:AC260" si="110">ABS((C197-AA197)/C197)*100</f>
        <v>0.81314982362305066</v>
      </c>
      <c r="AE197" s="9">
        <f t="shared" ref="AE197:AE260" si="111">(0.7*C197)+(0.3*(AE196+AF196))</f>
        <v>15071.740217085779</v>
      </c>
      <c r="AF197" s="9">
        <f t="shared" ref="AF197:AF260" si="112">(0.3*(AE197-AE196))+(0.7*AF196)</f>
        <v>-0.30277494928123261</v>
      </c>
      <c r="AG197" s="9">
        <f t="shared" ref="AG197:AG260" si="113">AE196+AF196</f>
        <v>15047.730723619261</v>
      </c>
      <c r="AH197" s="28">
        <f t="shared" ref="AH197:AH260" si="114">(C197-AG197)^2</f>
        <v>1176.4403602423672</v>
      </c>
      <c r="AI197" s="28">
        <f t="shared" ref="AI197:AI260" si="115">ABS((C197-AG197)/C197)*100</f>
        <v>0.22741816838144258</v>
      </c>
      <c r="AK197" s="9">
        <f t="shared" ref="AK197:AK260" si="116">(0.9*C197)+(0.1*(AK196+AL196))</f>
        <v>15081.07381827596</v>
      </c>
      <c r="AL197" s="9">
        <f t="shared" ref="AL197:AL260" si="117">(0.1*(AK197-AK196))+(0.9*AL196)</f>
        <v>-1.8432606891185794</v>
      </c>
      <c r="AM197" s="9">
        <f t="shared" ref="AM197:AM260" si="118">AK196+AL196</f>
        <v>15072.468182759594</v>
      </c>
      <c r="AN197" s="28">
        <f t="shared" ref="AN197:AN260" si="119">(C197-AM197)^2</f>
        <v>91.428348938935471</v>
      </c>
      <c r="AO197">
        <f t="shared" ref="AO197:AO260" si="120">ABS((C197-AM197)/C197)*100</f>
        <v>6.3398741684020821E-2</v>
      </c>
    </row>
    <row r="198" spans="1:41">
      <c r="A198" s="1">
        <v>45127</v>
      </c>
      <c r="B198" s="2">
        <v>197</v>
      </c>
      <c r="C198" s="3">
        <v>15068.97</v>
      </c>
      <c r="D198" s="13">
        <f t="shared" ref="D198:D261" si="121">C197+(C197-C196)</f>
        <v>15082.03</v>
      </c>
      <c r="E198" s="13">
        <f t="shared" si="99"/>
        <v>170.5636000000342</v>
      </c>
      <c r="F198" s="13">
        <f t="shared" si="100"/>
        <v>8.6668166437396249E-2</v>
      </c>
      <c r="G198" s="9">
        <f t="shared" ref="G198:G261" si="122">C197*C197/C196</f>
        <v>15082.03</v>
      </c>
      <c r="H198" s="13">
        <f t="shared" si="101"/>
        <v>170.5636000000342</v>
      </c>
      <c r="I198" s="13">
        <f t="shared" si="102"/>
        <v>8.6668166437396249E-2</v>
      </c>
      <c r="K198" s="13">
        <f t="shared" si="92"/>
        <v>15121.932999999999</v>
      </c>
      <c r="L198" s="13">
        <f t="shared" si="93"/>
        <v>15138.9987</v>
      </c>
      <c r="M198" s="9">
        <f t="shared" si="94"/>
        <v>15104.867299999998</v>
      </c>
      <c r="N198" s="9">
        <f t="shared" si="95"/>
        <v>-3.7923777777780034</v>
      </c>
      <c r="O198" s="9">
        <f t="shared" si="96"/>
        <v>15115.054344444443</v>
      </c>
      <c r="P198" s="13">
        <f t="shared" si="97"/>
        <v>2123.7668028741159</v>
      </c>
      <c r="Q198" s="13">
        <f t="shared" si="98"/>
        <v>0.30582278977556904</v>
      </c>
      <c r="S198" s="2">
        <f t="shared" ref="S198:S261" si="123">0.5*C198+(0.5*(S197+T197))</f>
        <v>15062.276132616111</v>
      </c>
      <c r="T198" s="2">
        <f t="shared" si="91"/>
        <v>10.605398691161028</v>
      </c>
      <c r="U198" s="2">
        <f t="shared" si="103"/>
        <v>15055.582265232222</v>
      </c>
      <c r="V198" s="3">
        <f t="shared" si="104"/>
        <v>179.23144221234901</v>
      </c>
      <c r="W198" s="3">
        <f t="shared" si="105"/>
        <v>8.8843064706991576E-2</v>
      </c>
      <c r="Y198" s="9">
        <f t="shared" si="106"/>
        <v>15013.419802468747</v>
      </c>
      <c r="Z198" s="9">
        <f t="shared" si="107"/>
        <v>10.095284455371207</v>
      </c>
      <c r="AA198" s="9">
        <f t="shared" si="108"/>
        <v>14989.612574955354</v>
      </c>
      <c r="AB198" s="27">
        <f t="shared" si="109"/>
        <v>6297.600909716517</v>
      </c>
      <c r="AC198" s="27">
        <f t="shared" si="110"/>
        <v>0.52662806445726162</v>
      </c>
      <c r="AE198" s="9">
        <f t="shared" si="111"/>
        <v>15069.710232640948</v>
      </c>
      <c r="AF198" s="9">
        <f t="shared" si="112"/>
        <v>-0.82093779794613753</v>
      </c>
      <c r="AG198" s="9">
        <f t="shared" si="113"/>
        <v>15071.437442136497</v>
      </c>
      <c r="AH198" s="28">
        <f t="shared" si="114"/>
        <v>6.0882706969657825</v>
      </c>
      <c r="AI198" s="28">
        <f t="shared" si="115"/>
        <v>1.6374325096526129E-2</v>
      </c>
      <c r="AK198" s="9">
        <f t="shared" si="116"/>
        <v>15069.996055758686</v>
      </c>
      <c r="AL198" s="9">
        <f t="shared" si="117"/>
        <v>-2.7667108719341309</v>
      </c>
      <c r="AM198" s="9">
        <f t="shared" si="118"/>
        <v>15079.230557586841</v>
      </c>
      <c r="AN198" s="28">
        <f t="shared" si="119"/>
        <v>105.27904199290029</v>
      </c>
      <c r="AO198">
        <f t="shared" si="120"/>
        <v>6.8090636498990775E-2</v>
      </c>
    </row>
    <row r="199" spans="1:41">
      <c r="A199" s="1">
        <v>45128</v>
      </c>
      <c r="B199" s="2">
        <v>198</v>
      </c>
      <c r="C199" s="3">
        <v>15065.95</v>
      </c>
      <c r="D199" s="13">
        <f t="shared" si="121"/>
        <v>15055.909999999998</v>
      </c>
      <c r="E199" s="13">
        <f t="shared" si="99"/>
        <v>100.80160000005405</v>
      </c>
      <c r="F199" s="13">
        <f t="shared" si="100"/>
        <v>6.6640337980696143E-2</v>
      </c>
      <c r="G199" s="9">
        <f t="shared" si="122"/>
        <v>15055.921309061179</v>
      </c>
      <c r="H199" s="13">
        <f t="shared" si="101"/>
        <v>100.57464194639957</v>
      </c>
      <c r="I199" s="13">
        <f t="shared" si="102"/>
        <v>6.6565274269604346E-2</v>
      </c>
      <c r="K199" s="13">
        <f t="shared" si="92"/>
        <v>15107.662</v>
      </c>
      <c r="L199" s="13">
        <f t="shared" si="93"/>
        <v>15137.852900000002</v>
      </c>
      <c r="M199" s="9">
        <f t="shared" si="94"/>
        <v>15077.471099999999</v>
      </c>
      <c r="N199" s="9">
        <f t="shared" si="95"/>
        <v>-6.7090888888892044</v>
      </c>
      <c r="O199" s="9">
        <f t="shared" si="96"/>
        <v>15101.07492222222</v>
      </c>
      <c r="P199" s="13">
        <f t="shared" si="97"/>
        <v>1233.7601611169719</v>
      </c>
      <c r="Q199" s="13">
        <f t="shared" si="98"/>
        <v>0.23314110442567204</v>
      </c>
      <c r="S199" s="2">
        <f t="shared" si="123"/>
        <v>15069.415765653637</v>
      </c>
      <c r="T199" s="2">
        <f t="shared" ref="T199:T262" si="124">(0.5*(S199-S198))+(0.5*T198)</f>
        <v>8.8725158643437325</v>
      </c>
      <c r="U199" s="2">
        <f t="shared" si="103"/>
        <v>15072.881531307272</v>
      </c>
      <c r="V199" s="3">
        <f t="shared" si="104"/>
        <v>48.046126263680002</v>
      </c>
      <c r="W199" s="3">
        <f t="shared" si="105"/>
        <v>4.6007927195239218E-2</v>
      </c>
      <c r="Y199" s="9">
        <f t="shared" si="106"/>
        <v>15036.245560846881</v>
      </c>
      <c r="Z199" s="9">
        <f t="shared" si="107"/>
        <v>19.006616201305299</v>
      </c>
      <c r="AA199" s="9">
        <f t="shared" si="108"/>
        <v>15023.515086924117</v>
      </c>
      <c r="AB199" s="27">
        <f t="shared" si="109"/>
        <v>1800.721847757809</v>
      </c>
      <c r="AC199" s="27">
        <f t="shared" si="110"/>
        <v>0.28166105075274867</v>
      </c>
      <c r="AE199" s="9">
        <f t="shared" si="111"/>
        <v>15066.831788452899</v>
      </c>
      <c r="AF199" s="9">
        <f t="shared" si="112"/>
        <v>-1.4381897149769627</v>
      </c>
      <c r="AG199" s="9">
        <f t="shared" si="113"/>
        <v>15068.889294843002</v>
      </c>
      <c r="AH199" s="28">
        <f t="shared" si="114"/>
        <v>8.6394541740942419</v>
      </c>
      <c r="AI199" s="28">
        <f t="shared" si="115"/>
        <v>1.9509522087895782E-2</v>
      </c>
      <c r="AK199" s="9">
        <f t="shared" si="116"/>
        <v>15066.077934488676</v>
      </c>
      <c r="AL199" s="9">
        <f t="shared" si="117"/>
        <v>-2.8818519117416761</v>
      </c>
      <c r="AM199" s="9">
        <f t="shared" si="118"/>
        <v>15067.229344886751</v>
      </c>
      <c r="AN199" s="28">
        <f t="shared" si="119"/>
        <v>1.6367233392547784</v>
      </c>
      <c r="AO199">
        <f t="shared" si="120"/>
        <v>8.4916310405288107E-3</v>
      </c>
    </row>
    <row r="200" spans="1:41">
      <c r="A200" s="1">
        <v>45129</v>
      </c>
      <c r="B200" s="2">
        <v>199</v>
      </c>
      <c r="C200" s="3">
        <v>15065.95</v>
      </c>
      <c r="D200" s="13">
        <f t="shared" si="121"/>
        <v>15062.930000000002</v>
      </c>
      <c r="E200" s="13">
        <f t="shared" si="99"/>
        <v>9.1203999999916494</v>
      </c>
      <c r="F200" s="13">
        <f t="shared" si="100"/>
        <v>2.0045201265095246E-2</v>
      </c>
      <c r="G200" s="9">
        <f t="shared" si="122"/>
        <v>15062.930605243759</v>
      </c>
      <c r="H200" s="13">
        <f t="shared" si="101"/>
        <v>9.1167446940219055</v>
      </c>
      <c r="I200" s="13">
        <f t="shared" si="102"/>
        <v>2.0041183969427986E-2</v>
      </c>
      <c r="K200" s="13">
        <f t="shared" si="92"/>
        <v>15087.460999999999</v>
      </c>
      <c r="L200" s="13">
        <f t="shared" si="93"/>
        <v>15133.018700000001</v>
      </c>
      <c r="M200" s="9">
        <f t="shared" si="94"/>
        <v>15041.903299999998</v>
      </c>
      <c r="N200" s="9">
        <f t="shared" si="95"/>
        <v>-10.1239333333336</v>
      </c>
      <c r="O200" s="9">
        <f t="shared" si="96"/>
        <v>15070.76201111111</v>
      </c>
      <c r="P200" s="13">
        <f t="shared" si="97"/>
        <v>23.155450933439493</v>
      </c>
      <c r="Q200" s="13">
        <f t="shared" si="98"/>
        <v>3.1939646096723499E-2</v>
      </c>
      <c r="S200" s="2">
        <f t="shared" si="123"/>
        <v>15072.11914075899</v>
      </c>
      <c r="T200" s="2">
        <f t="shared" si="124"/>
        <v>5.7879454848484606</v>
      </c>
      <c r="U200" s="2">
        <f t="shared" si="103"/>
        <v>15078.28828151798</v>
      </c>
      <c r="V200" s="3">
        <f t="shared" si="104"/>
        <v>152.23319081691056</v>
      </c>
      <c r="W200" s="3">
        <f t="shared" si="105"/>
        <v>8.1895144468017878E-2</v>
      </c>
      <c r="Y200" s="9">
        <f t="shared" si="106"/>
        <v>15058.461523933729</v>
      </c>
      <c r="Z200" s="9">
        <f t="shared" si="107"/>
        <v>21.253159021185333</v>
      </c>
      <c r="AA200" s="9">
        <f t="shared" si="108"/>
        <v>15055.252177048185</v>
      </c>
      <c r="AB200" s="27">
        <f t="shared" si="109"/>
        <v>114.44341590838829</v>
      </c>
      <c r="AC200" s="27">
        <f t="shared" si="110"/>
        <v>7.1006627207812298E-2</v>
      </c>
      <c r="AE200" s="9">
        <f t="shared" si="111"/>
        <v>15065.783079621375</v>
      </c>
      <c r="AF200" s="9">
        <f t="shared" si="112"/>
        <v>-1.3213454499410684</v>
      </c>
      <c r="AG200" s="9">
        <f t="shared" si="113"/>
        <v>15065.393598737921</v>
      </c>
      <c r="AH200" s="28">
        <f t="shared" si="114"/>
        <v>0.30958236444401283</v>
      </c>
      <c r="AI200" s="28">
        <f t="shared" si="115"/>
        <v>3.6931043981947151E-3</v>
      </c>
      <c r="AK200" s="9">
        <f t="shared" si="116"/>
        <v>15065.674608257696</v>
      </c>
      <c r="AL200" s="9">
        <f t="shared" si="117"/>
        <v>-2.6339993436655469</v>
      </c>
      <c r="AM200" s="9">
        <f t="shared" si="118"/>
        <v>15063.196082576935</v>
      </c>
      <c r="AN200" s="28">
        <f t="shared" si="119"/>
        <v>7.5840611730665533</v>
      </c>
      <c r="AO200">
        <f t="shared" si="120"/>
        <v>1.8279082454581447E-2</v>
      </c>
    </row>
    <row r="201" spans="1:41">
      <c r="A201" s="1">
        <v>45130</v>
      </c>
      <c r="B201" s="2">
        <v>200</v>
      </c>
      <c r="C201" s="3">
        <v>15065.95</v>
      </c>
      <c r="D201" s="13">
        <f t="shared" si="121"/>
        <v>15065.95</v>
      </c>
      <c r="E201" s="13">
        <f t="shared" si="99"/>
        <v>0</v>
      </c>
      <c r="F201" s="13">
        <f t="shared" si="100"/>
        <v>0</v>
      </c>
      <c r="G201" s="9">
        <f t="shared" si="122"/>
        <v>15065.95</v>
      </c>
      <c r="H201" s="13">
        <f t="shared" si="101"/>
        <v>0</v>
      </c>
      <c r="I201" s="13">
        <f t="shared" si="102"/>
        <v>0</v>
      </c>
      <c r="K201" s="13">
        <f t="shared" si="92"/>
        <v>15070.275</v>
      </c>
      <c r="L201" s="13">
        <f t="shared" si="93"/>
        <v>15125.099099999998</v>
      </c>
      <c r="M201" s="9">
        <f t="shared" si="94"/>
        <v>15015.450900000002</v>
      </c>
      <c r="N201" s="9">
        <f t="shared" si="95"/>
        <v>-12.183133333332888</v>
      </c>
      <c r="O201" s="9">
        <f t="shared" si="96"/>
        <v>15031.779366666664</v>
      </c>
      <c r="P201" s="13">
        <f t="shared" si="97"/>
        <v>1167.6321824013487</v>
      </c>
      <c r="Q201" s="13">
        <f t="shared" si="98"/>
        <v>0.22680702732543789</v>
      </c>
      <c r="S201" s="2">
        <f t="shared" si="123"/>
        <v>15071.92854312192</v>
      </c>
      <c r="T201" s="2">
        <f t="shared" si="124"/>
        <v>2.7986739238888187</v>
      </c>
      <c r="U201" s="2">
        <f t="shared" si="103"/>
        <v>15077.907086243838</v>
      </c>
      <c r="V201" s="3">
        <f t="shared" si="104"/>
        <v>142.9719114425726</v>
      </c>
      <c r="W201" s="3">
        <f t="shared" si="105"/>
        <v>7.9364966987396701E-2</v>
      </c>
      <c r="Y201" s="9">
        <f t="shared" si="106"/>
        <v>15075.58527806844</v>
      </c>
      <c r="Z201" s="9">
        <f t="shared" si="107"/>
        <v>18.362575600653233</v>
      </c>
      <c r="AA201" s="9">
        <f t="shared" si="108"/>
        <v>15079.714682954915</v>
      </c>
      <c r="AB201" s="27">
        <f t="shared" si="109"/>
        <v>189.46649684929866</v>
      </c>
      <c r="AC201" s="27">
        <f t="shared" si="110"/>
        <v>9.1362860987285563E-2</v>
      </c>
      <c r="AE201" s="9">
        <f t="shared" si="111"/>
        <v>15065.50352025143</v>
      </c>
      <c r="AF201" s="9">
        <f t="shared" si="112"/>
        <v>-1.0088096259421768</v>
      </c>
      <c r="AG201" s="9">
        <f t="shared" si="113"/>
        <v>15064.461734171433</v>
      </c>
      <c r="AH201" s="28">
        <f t="shared" si="114"/>
        <v>2.2149351764826566</v>
      </c>
      <c r="AI201" s="28">
        <f t="shared" si="115"/>
        <v>9.8783404204037494E-3</v>
      </c>
      <c r="AK201" s="9">
        <f t="shared" si="116"/>
        <v>15065.659060891405</v>
      </c>
      <c r="AL201" s="9">
        <f t="shared" si="117"/>
        <v>-2.3721541459280697</v>
      </c>
      <c r="AM201" s="9">
        <f t="shared" si="118"/>
        <v>15063.040608914031</v>
      </c>
      <c r="AN201" s="28">
        <f t="shared" si="119"/>
        <v>8.4645564911224422</v>
      </c>
      <c r="AO201">
        <f t="shared" si="120"/>
        <v>1.9311036383169517E-2</v>
      </c>
    </row>
    <row r="202" spans="1:41">
      <c r="A202" s="1">
        <v>45131</v>
      </c>
      <c r="B202" s="2">
        <v>201</v>
      </c>
      <c r="C202" s="3">
        <v>15101.13</v>
      </c>
      <c r="D202" s="13">
        <f t="shared" si="121"/>
        <v>15065.95</v>
      </c>
      <c r="E202" s="13">
        <f t="shared" si="99"/>
        <v>1237.6323999998924</v>
      </c>
      <c r="F202" s="13">
        <f t="shared" si="100"/>
        <v>0.23296269881789294</v>
      </c>
      <c r="G202" s="9">
        <f t="shared" si="122"/>
        <v>15065.95</v>
      </c>
      <c r="H202" s="13">
        <f t="shared" si="101"/>
        <v>1237.6323999998924</v>
      </c>
      <c r="I202" s="13">
        <f t="shared" si="102"/>
        <v>0.23296269881789294</v>
      </c>
      <c r="K202" s="13">
        <f t="shared" si="92"/>
        <v>15060.928</v>
      </c>
      <c r="L202" s="13">
        <f t="shared" si="93"/>
        <v>15115.400599999999</v>
      </c>
      <c r="M202" s="9">
        <f t="shared" si="94"/>
        <v>15006.455400000001</v>
      </c>
      <c r="N202" s="9">
        <f t="shared" si="95"/>
        <v>-12.105022222222033</v>
      </c>
      <c r="O202" s="9">
        <f t="shared" si="96"/>
        <v>15003.26776666667</v>
      </c>
      <c r="P202" s="13">
        <f t="shared" si="97"/>
        <v>9577.0167129870551</v>
      </c>
      <c r="Q202" s="13">
        <f t="shared" si="98"/>
        <v>0.64804576434564598</v>
      </c>
      <c r="S202" s="2">
        <f t="shared" si="123"/>
        <v>15087.928608522903</v>
      </c>
      <c r="T202" s="2">
        <f t="shared" si="124"/>
        <v>9.3993696624362393</v>
      </c>
      <c r="U202" s="2">
        <f t="shared" si="103"/>
        <v>15074.727217045809</v>
      </c>
      <c r="V202" s="3">
        <f t="shared" si="104"/>
        <v>697.10694772607212</v>
      </c>
      <c r="W202" s="3">
        <f t="shared" si="105"/>
        <v>0.17483978320953542</v>
      </c>
      <c r="Y202" s="9">
        <f t="shared" si="106"/>
        <v>15096.102497568365</v>
      </c>
      <c r="Z202" s="9">
        <f t="shared" si="107"/>
        <v>19.870826330143451</v>
      </c>
      <c r="AA202" s="9">
        <f t="shared" si="108"/>
        <v>15093.947853669093</v>
      </c>
      <c r="AB202" s="27">
        <f t="shared" si="109"/>
        <v>51.583225918548059</v>
      </c>
      <c r="AC202" s="27">
        <f t="shared" si="110"/>
        <v>4.7560323836071255E-2</v>
      </c>
      <c r="AE202" s="9">
        <f t="shared" si="111"/>
        <v>15090.139413187644</v>
      </c>
      <c r="AF202" s="9">
        <f t="shared" si="112"/>
        <v>6.6846011427046994</v>
      </c>
      <c r="AG202" s="9">
        <f t="shared" si="113"/>
        <v>15064.494710625488</v>
      </c>
      <c r="AH202" s="28">
        <f t="shared" si="114"/>
        <v>1342.1444275541994</v>
      </c>
      <c r="AI202" s="28">
        <f t="shared" si="115"/>
        <v>0.24259965561856336</v>
      </c>
      <c r="AK202" s="9">
        <f t="shared" si="116"/>
        <v>15097.345690674549</v>
      </c>
      <c r="AL202" s="9">
        <f t="shared" si="117"/>
        <v>1.0337242469791241</v>
      </c>
      <c r="AM202" s="9">
        <f t="shared" si="118"/>
        <v>15063.286906745478</v>
      </c>
      <c r="AN202" s="28">
        <f t="shared" si="119"/>
        <v>1432.0997070704175</v>
      </c>
      <c r="AO202">
        <f t="shared" si="120"/>
        <v>0.25059775827717257</v>
      </c>
    </row>
    <row r="203" spans="1:41">
      <c r="A203" s="1">
        <v>45132</v>
      </c>
      <c r="B203" s="2">
        <v>202</v>
      </c>
      <c r="C203" s="3">
        <v>15103.14</v>
      </c>
      <c r="D203" s="13">
        <f t="shared" si="121"/>
        <v>15136.309999999998</v>
      </c>
      <c r="E203" s="13">
        <f t="shared" si="99"/>
        <v>1100.2488999998841</v>
      </c>
      <c r="F203" s="13">
        <f t="shared" si="100"/>
        <v>0.2196232041813706</v>
      </c>
      <c r="G203" s="9">
        <f t="shared" si="122"/>
        <v>15136.392147650826</v>
      </c>
      <c r="H203" s="13">
        <f t="shared" si="101"/>
        <v>1105.705323392358</v>
      </c>
      <c r="I203" s="13">
        <f t="shared" si="102"/>
        <v>0.22016711525435356</v>
      </c>
      <c r="K203" s="13">
        <f t="shared" si="92"/>
        <v>15065.751999999999</v>
      </c>
      <c r="L203" s="13">
        <f t="shared" si="93"/>
        <v>15106.747299999999</v>
      </c>
      <c r="M203" s="9">
        <f t="shared" si="94"/>
        <v>15024.756699999998</v>
      </c>
      <c r="N203" s="9">
        <f t="shared" si="95"/>
        <v>-9.1100666666667767</v>
      </c>
      <c r="O203" s="9">
        <f t="shared" si="96"/>
        <v>14994.350377777779</v>
      </c>
      <c r="P203" s="13">
        <f t="shared" si="97"/>
        <v>11835.181903253499</v>
      </c>
      <c r="Q203" s="13">
        <f t="shared" si="98"/>
        <v>0.72031128773368136</v>
      </c>
      <c r="S203" s="2">
        <f t="shared" si="123"/>
        <v>15100.233989092671</v>
      </c>
      <c r="T203" s="2">
        <f t="shared" si="124"/>
        <v>10.852375116101767</v>
      </c>
      <c r="U203" s="2">
        <f t="shared" si="103"/>
        <v>15097.32797818534</v>
      </c>
      <c r="V203" s="3">
        <f t="shared" si="104"/>
        <v>33.779597574079091</v>
      </c>
      <c r="W203" s="3">
        <f t="shared" si="105"/>
        <v>3.8482208432548473E-2</v>
      </c>
      <c r="Y203" s="9">
        <f t="shared" si="106"/>
        <v>15112.123326728954</v>
      </c>
      <c r="Z203" s="9">
        <f t="shared" si="107"/>
        <v>17.175828311455067</v>
      </c>
      <c r="AA203" s="9">
        <f t="shared" si="108"/>
        <v>15115.973323898508</v>
      </c>
      <c r="AB203" s="27">
        <f t="shared" si="109"/>
        <v>164.69420228403587</v>
      </c>
      <c r="AC203" s="27">
        <f t="shared" si="110"/>
        <v>8.4971230475972229E-2</v>
      </c>
      <c r="AE203" s="9">
        <f t="shared" si="111"/>
        <v>15101.245204299103</v>
      </c>
      <c r="AF203" s="9">
        <f t="shared" si="112"/>
        <v>8.0109581333308491</v>
      </c>
      <c r="AG203" s="9">
        <f t="shared" si="113"/>
        <v>15096.824014330348</v>
      </c>
      <c r="AH203" s="28">
        <f t="shared" si="114"/>
        <v>39.891674979238395</v>
      </c>
      <c r="AI203" s="28">
        <f t="shared" si="115"/>
        <v>4.1819023525247911E-2</v>
      </c>
      <c r="AK203" s="9">
        <f t="shared" si="116"/>
        <v>15102.663941492152</v>
      </c>
      <c r="AL203" s="9">
        <f t="shared" si="117"/>
        <v>1.4621769040415376</v>
      </c>
      <c r="AM203" s="9">
        <f t="shared" si="118"/>
        <v>15098.379414921528</v>
      </c>
      <c r="AN203" s="28">
        <f t="shared" si="119"/>
        <v>22.66317028936259</v>
      </c>
      <c r="AO203">
        <f t="shared" si="120"/>
        <v>3.1520498905996994E-2</v>
      </c>
    </row>
    <row r="204" spans="1:41">
      <c r="A204" s="1">
        <v>45133</v>
      </c>
      <c r="B204" s="2">
        <v>203</v>
      </c>
      <c r="C204" s="3">
        <v>15082.03</v>
      </c>
      <c r="D204" s="13">
        <f t="shared" si="121"/>
        <v>15105.15</v>
      </c>
      <c r="E204" s="13">
        <f t="shared" si="99"/>
        <v>534.53439999995294</v>
      </c>
      <c r="F204" s="13">
        <f t="shared" si="100"/>
        <v>0.15329501400009798</v>
      </c>
      <c r="G204" s="9">
        <f t="shared" si="122"/>
        <v>15105.15026753627</v>
      </c>
      <c r="H204" s="13">
        <f t="shared" si="101"/>
        <v>534.54677094866531</v>
      </c>
      <c r="I204" s="13">
        <f t="shared" si="102"/>
        <v>0.15329678787450521</v>
      </c>
      <c r="K204" s="13">
        <f t="shared" si="92"/>
        <v>15070.776999999996</v>
      </c>
      <c r="L204" s="13">
        <f t="shared" si="93"/>
        <v>15098.998499999998</v>
      </c>
      <c r="M204" s="9">
        <f t="shared" si="94"/>
        <v>15042.555499999995</v>
      </c>
      <c r="N204" s="9">
        <f t="shared" si="95"/>
        <v>-6.2714444444447706</v>
      </c>
      <c r="O204" s="9">
        <f t="shared" si="96"/>
        <v>15015.646633333332</v>
      </c>
      <c r="P204" s="13">
        <f t="shared" si="97"/>
        <v>4406.751370001386</v>
      </c>
      <c r="Q204" s="13">
        <f t="shared" si="98"/>
        <v>0.44014875097495981</v>
      </c>
      <c r="S204" s="2">
        <f t="shared" si="123"/>
        <v>15096.558182104385</v>
      </c>
      <c r="T204" s="2">
        <f t="shared" si="124"/>
        <v>3.5882840639082181</v>
      </c>
      <c r="U204" s="2">
        <f t="shared" si="103"/>
        <v>15111.086364208772</v>
      </c>
      <c r="V204" s="3">
        <f t="shared" si="104"/>
        <v>844.27230103274269</v>
      </c>
      <c r="W204" s="3">
        <f t="shared" si="105"/>
        <v>0.19265552587265045</v>
      </c>
      <c r="Y204" s="9">
        <f t="shared" si="106"/>
        <v>15115.118408528286</v>
      </c>
      <c r="Z204" s="9">
        <f t="shared" si="107"/>
        <v>7.2493057529690486</v>
      </c>
      <c r="AA204" s="9">
        <f t="shared" si="108"/>
        <v>15129.299155040409</v>
      </c>
      <c r="AB204" s="27">
        <f t="shared" si="109"/>
        <v>2234.3730182342051</v>
      </c>
      <c r="AC204" s="27">
        <f t="shared" si="110"/>
        <v>0.31341374496940266</v>
      </c>
      <c r="AE204" s="9">
        <f t="shared" si="111"/>
        <v>15090.197848729731</v>
      </c>
      <c r="AF204" s="9">
        <f t="shared" si="112"/>
        <v>2.293464022520121</v>
      </c>
      <c r="AG204" s="9">
        <f t="shared" si="113"/>
        <v>15109.256162432433</v>
      </c>
      <c r="AH204" s="28">
        <f t="shared" si="114"/>
        <v>741.26392079721677</v>
      </c>
      <c r="AI204" s="28">
        <f t="shared" si="115"/>
        <v>0.18052054287408809</v>
      </c>
      <c r="AK204" s="9">
        <f t="shared" si="116"/>
        <v>15084.239611839621</v>
      </c>
      <c r="AL204" s="9">
        <f t="shared" si="117"/>
        <v>-0.52647375161571763</v>
      </c>
      <c r="AM204" s="9">
        <f t="shared" si="118"/>
        <v>15104.126118396194</v>
      </c>
      <c r="AN204" s="28">
        <f t="shared" si="119"/>
        <v>488.23844817860345</v>
      </c>
      <c r="AO204">
        <f t="shared" si="120"/>
        <v>0.14650626206282283</v>
      </c>
    </row>
    <row r="205" spans="1:41">
      <c r="A205" s="1">
        <v>45134</v>
      </c>
      <c r="B205" s="2">
        <v>204</v>
      </c>
      <c r="C205" s="3">
        <v>15107.16</v>
      </c>
      <c r="D205" s="13">
        <f t="shared" si="121"/>
        <v>15060.920000000002</v>
      </c>
      <c r="E205" s="13">
        <f t="shared" si="99"/>
        <v>2138.1375999998118</v>
      </c>
      <c r="F205" s="13">
        <f t="shared" si="100"/>
        <v>0.30608003092571973</v>
      </c>
      <c r="G205" s="9">
        <f t="shared" si="122"/>
        <v>15060.949505923936</v>
      </c>
      <c r="H205" s="13">
        <f t="shared" si="101"/>
        <v>2135.4097627539181</v>
      </c>
      <c r="I205" s="13">
        <f t="shared" si="102"/>
        <v>0.30588472006693312</v>
      </c>
      <c r="K205" s="13">
        <f t="shared" ref="K205:K268" si="125">AVERAGE(C195:C204)</f>
        <v>15073.691000000001</v>
      </c>
      <c r="L205" s="13">
        <f t="shared" ref="L205:L268" si="126">AVERAGE(K196:K205)</f>
        <v>15091.892899999997</v>
      </c>
      <c r="M205" s="9">
        <f t="shared" ref="M205:M268" si="127">2*K205-L205</f>
        <v>15055.489100000004</v>
      </c>
      <c r="N205" s="9">
        <f t="shared" ref="N205:N268" si="128">(2/9)*(K205-L205)</f>
        <v>-4.0448666666658628</v>
      </c>
      <c r="O205" s="9">
        <f t="shared" si="96"/>
        <v>15036.28405555555</v>
      </c>
      <c r="P205" s="13">
        <f t="shared" si="97"/>
        <v>5023.3995008926904</v>
      </c>
      <c r="Q205" s="13">
        <f t="shared" si="98"/>
        <v>0.46915465543788165</v>
      </c>
      <c r="S205" s="2">
        <f t="shared" si="123"/>
        <v>15103.653233084147</v>
      </c>
      <c r="T205" s="2">
        <f t="shared" si="124"/>
        <v>5.3416675218351912</v>
      </c>
      <c r="U205" s="2">
        <f t="shared" si="103"/>
        <v>15100.146466168293</v>
      </c>
      <c r="V205" s="3">
        <f t="shared" si="104"/>
        <v>49.189656808495997</v>
      </c>
      <c r="W205" s="3">
        <f t="shared" si="105"/>
        <v>4.6425230365646553E-2</v>
      </c>
      <c r="Y205" s="9">
        <f t="shared" si="106"/>
        <v>15117.805399996876</v>
      </c>
      <c r="Z205" s="9">
        <f t="shared" si="107"/>
        <v>4.0556857539039592</v>
      </c>
      <c r="AA205" s="9">
        <f t="shared" si="108"/>
        <v>15122.367714281254</v>
      </c>
      <c r="AB205" s="27">
        <f t="shared" si="109"/>
        <v>231.27457366025942</v>
      </c>
      <c r="AC205" s="27">
        <f t="shared" si="110"/>
        <v>0.10066560678018954</v>
      </c>
      <c r="AE205" s="9">
        <f t="shared" si="111"/>
        <v>15102.759393825674</v>
      </c>
      <c r="AF205" s="9">
        <f t="shared" si="112"/>
        <v>5.3738883445470069</v>
      </c>
      <c r="AG205" s="9">
        <f t="shared" si="113"/>
        <v>15092.49131275225</v>
      </c>
      <c r="AH205" s="28">
        <f t="shared" si="114"/>
        <v>215.17038557228597</v>
      </c>
      <c r="AI205" s="28">
        <f t="shared" si="115"/>
        <v>9.7097583184062419E-2</v>
      </c>
      <c r="AK205" s="9">
        <f t="shared" si="116"/>
        <v>15104.8153138088</v>
      </c>
      <c r="AL205" s="9">
        <f t="shared" si="117"/>
        <v>1.5837438204637677</v>
      </c>
      <c r="AM205" s="9">
        <f t="shared" si="118"/>
        <v>15083.713138088006</v>
      </c>
      <c r="AN205" s="28">
        <f t="shared" si="119"/>
        <v>549.75533352013122</v>
      </c>
      <c r="AO205">
        <f t="shared" si="120"/>
        <v>0.15520363795706371</v>
      </c>
    </row>
    <row r="206" spans="1:41">
      <c r="A206" s="1">
        <v>45135</v>
      </c>
      <c r="B206" s="2">
        <v>205</v>
      </c>
      <c r="C206" s="3">
        <v>15078.01</v>
      </c>
      <c r="D206" s="13">
        <f t="shared" si="121"/>
        <v>15132.289999999999</v>
      </c>
      <c r="E206" s="13">
        <f t="shared" si="99"/>
        <v>2946.3183999998737</v>
      </c>
      <c r="F206" s="13">
        <f t="shared" si="100"/>
        <v>0.35999445550174614</v>
      </c>
      <c r="G206" s="9">
        <f t="shared" si="122"/>
        <v>15132.33187214188</v>
      </c>
      <c r="H206" s="13">
        <f t="shared" si="101"/>
        <v>2950.8657929987362</v>
      </c>
      <c r="I206" s="13">
        <f t="shared" si="102"/>
        <v>0.36027215887162689</v>
      </c>
      <c r="K206" s="13">
        <f t="shared" si="125"/>
        <v>15082.433999999999</v>
      </c>
      <c r="L206" s="13">
        <f t="shared" si="126"/>
        <v>15086.837399999999</v>
      </c>
      <c r="M206" s="9">
        <f t="shared" si="127"/>
        <v>15078.0306</v>
      </c>
      <c r="N206" s="9">
        <f t="shared" si="128"/>
        <v>-0.97853333333316384</v>
      </c>
      <c r="O206" s="9">
        <f t="shared" ref="O206:O269" si="129">M205+N205</f>
        <v>15051.444233333339</v>
      </c>
      <c r="P206" s="13">
        <f t="shared" ref="P206:P269" si="130">(C206-O206)^2</f>
        <v>705.73995858748458</v>
      </c>
      <c r="Q206" s="13">
        <f t="shared" ref="Q206:Q269" si="131">ABS((C206-O206)/C206)*100</f>
        <v>0.17618881183034862</v>
      </c>
      <c r="S206" s="2">
        <f t="shared" si="123"/>
        <v>15093.502450302993</v>
      </c>
      <c r="T206" s="2">
        <f t="shared" si="124"/>
        <v>-2.4045576296597559</v>
      </c>
      <c r="U206" s="2">
        <f t="shared" si="103"/>
        <v>15108.994900605983</v>
      </c>
      <c r="V206" s="3">
        <f t="shared" si="104"/>
        <v>960.06406556264926</v>
      </c>
      <c r="W206" s="3">
        <f t="shared" si="105"/>
        <v>0.20549728117956584</v>
      </c>
      <c r="Y206" s="9">
        <f t="shared" si="106"/>
        <v>15108.705760025545</v>
      </c>
      <c r="Z206" s="9">
        <f t="shared" si="107"/>
        <v>-5.1530422537607024</v>
      </c>
      <c r="AA206" s="9">
        <f t="shared" si="108"/>
        <v>15121.861085750779</v>
      </c>
      <c r="AB206" s="27">
        <f t="shared" si="109"/>
        <v>1922.9177215221748</v>
      </c>
      <c r="AC206" s="27">
        <f t="shared" si="110"/>
        <v>0.29082807181305104</v>
      </c>
      <c r="AE206" s="9">
        <f t="shared" si="111"/>
        <v>15087.046984651066</v>
      </c>
      <c r="AF206" s="9">
        <f t="shared" si="112"/>
        <v>-0.95200091119954999</v>
      </c>
      <c r="AG206" s="9">
        <f t="shared" si="113"/>
        <v>15108.133282170222</v>
      </c>
      <c r="AH206" s="28">
        <f t="shared" si="114"/>
        <v>907.41212870678453</v>
      </c>
      <c r="AI206" s="28">
        <f t="shared" si="115"/>
        <v>0.19978287698589867</v>
      </c>
      <c r="AK206" s="9">
        <f t="shared" si="116"/>
        <v>15080.848905762927</v>
      </c>
      <c r="AL206" s="9">
        <f t="shared" si="117"/>
        <v>-0.97127136616994147</v>
      </c>
      <c r="AM206" s="9">
        <f t="shared" si="118"/>
        <v>15106.399057629264</v>
      </c>
      <c r="AN206" s="28">
        <f t="shared" si="119"/>
        <v>805.93859307763466</v>
      </c>
      <c r="AO206">
        <f t="shared" si="120"/>
        <v>0.18828119645273703</v>
      </c>
    </row>
    <row r="207" spans="1:41">
      <c r="A207" s="1">
        <v>45136</v>
      </c>
      <c r="B207" s="2">
        <v>206</v>
      </c>
      <c r="C207" s="3">
        <v>15078.01</v>
      </c>
      <c r="D207" s="13">
        <f t="shared" si="121"/>
        <v>15048.86</v>
      </c>
      <c r="E207" s="13">
        <f t="shared" si="99"/>
        <v>849.72249999997882</v>
      </c>
      <c r="F207" s="13">
        <f t="shared" si="100"/>
        <v>0.19332789937133371</v>
      </c>
      <c r="G207" s="9">
        <f t="shared" si="122"/>
        <v>15048.916246342795</v>
      </c>
      <c r="H207" s="13">
        <f t="shared" si="101"/>
        <v>846.44650186615991</v>
      </c>
      <c r="I207" s="13">
        <f t="shared" si="102"/>
        <v>0.19295486378643817</v>
      </c>
      <c r="K207" s="13">
        <f t="shared" si="125"/>
        <v>15082.032000000001</v>
      </c>
      <c r="L207" s="13">
        <f t="shared" si="126"/>
        <v>15082.2945</v>
      </c>
      <c r="M207" s="9">
        <f t="shared" si="127"/>
        <v>15081.769500000002</v>
      </c>
      <c r="N207" s="9">
        <f t="shared" si="128"/>
        <v>-5.8333333333090799E-2</v>
      </c>
      <c r="O207" s="9">
        <f t="shared" si="129"/>
        <v>15077.052066666667</v>
      </c>
      <c r="P207" s="13">
        <f t="shared" si="130"/>
        <v>0.91763627111072266</v>
      </c>
      <c r="Q207" s="13">
        <f t="shared" si="131"/>
        <v>6.3531814432616143E-3</v>
      </c>
      <c r="S207" s="2">
        <f t="shared" si="123"/>
        <v>15084.553946336666</v>
      </c>
      <c r="T207" s="2">
        <f t="shared" si="124"/>
        <v>-5.6765307979932906</v>
      </c>
      <c r="U207" s="2">
        <f t="shared" si="103"/>
        <v>15091.097892673333</v>
      </c>
      <c r="V207" s="3">
        <f t="shared" si="104"/>
        <v>171.29293462868478</v>
      </c>
      <c r="W207" s="3">
        <f t="shared" si="105"/>
        <v>8.6801193747271979E-2</v>
      </c>
      <c r="Y207" s="9">
        <f t="shared" si="106"/>
        <v>15095.889902440249</v>
      </c>
      <c r="Z207" s="9">
        <f t="shared" si="107"/>
        <v>-10.517012985835281</v>
      </c>
      <c r="AA207" s="9">
        <f t="shared" si="108"/>
        <v>15103.552717771785</v>
      </c>
      <c r="AB207" s="27">
        <f t="shared" si="109"/>
        <v>652.43043116904789</v>
      </c>
      <c r="AC207" s="27">
        <f t="shared" si="110"/>
        <v>0.16940377259190528</v>
      </c>
      <c r="AE207" s="9">
        <f t="shared" si="111"/>
        <v>15080.435495121959</v>
      </c>
      <c r="AF207" s="9">
        <f t="shared" si="112"/>
        <v>-2.6498474965716712</v>
      </c>
      <c r="AG207" s="9">
        <f t="shared" si="113"/>
        <v>15086.094983739866</v>
      </c>
      <c r="AH207" s="28">
        <f t="shared" si="114"/>
        <v>65.366962073889411</v>
      </c>
      <c r="AI207" s="28">
        <f t="shared" si="115"/>
        <v>5.3621026513880093E-2</v>
      </c>
      <c r="AK207" s="9">
        <f t="shared" si="116"/>
        <v>15078.196763439677</v>
      </c>
      <c r="AL207" s="9">
        <f t="shared" si="117"/>
        <v>-1.1393584618779264</v>
      </c>
      <c r="AM207" s="9">
        <f t="shared" si="118"/>
        <v>15079.877634396757</v>
      </c>
      <c r="AN207" s="28">
        <f t="shared" si="119"/>
        <v>3.4880582399473798</v>
      </c>
      <c r="AO207">
        <f t="shared" si="120"/>
        <v>1.2386478034941813E-2</v>
      </c>
    </row>
    <row r="208" spans="1:41">
      <c r="A208" s="1">
        <v>45137</v>
      </c>
      <c r="B208" s="2">
        <v>207</v>
      </c>
      <c r="C208" s="3">
        <v>15078.01</v>
      </c>
      <c r="D208" s="13">
        <f t="shared" si="121"/>
        <v>15078.01</v>
      </c>
      <c r="E208" s="13">
        <f t="shared" si="99"/>
        <v>0</v>
      </c>
      <c r="F208" s="13">
        <f t="shared" si="100"/>
        <v>0</v>
      </c>
      <c r="G208" s="9">
        <f t="shared" si="122"/>
        <v>15078.01</v>
      </c>
      <c r="H208" s="13">
        <f t="shared" si="101"/>
        <v>0</v>
      </c>
      <c r="I208" s="13">
        <f t="shared" si="102"/>
        <v>0</v>
      </c>
      <c r="K208" s="13">
        <f t="shared" si="125"/>
        <v>15081.630000000001</v>
      </c>
      <c r="L208" s="13">
        <f t="shared" si="126"/>
        <v>15078.2642</v>
      </c>
      <c r="M208" s="9">
        <f t="shared" si="127"/>
        <v>15084.995800000002</v>
      </c>
      <c r="N208" s="9">
        <f t="shared" si="128"/>
        <v>0.74795555555586657</v>
      </c>
      <c r="O208" s="9">
        <f t="shared" si="129"/>
        <v>15081.71116666667</v>
      </c>
      <c r="P208" s="13">
        <f t="shared" si="130"/>
        <v>13.698634694465055</v>
      </c>
      <c r="Q208" s="13">
        <f t="shared" si="131"/>
        <v>2.4546784798985085E-2</v>
      </c>
      <c r="S208" s="2">
        <f t="shared" si="123"/>
        <v>15078.443707769336</v>
      </c>
      <c r="T208" s="2">
        <f t="shared" si="124"/>
        <v>-5.8933846826613259</v>
      </c>
      <c r="U208" s="2">
        <f t="shared" si="103"/>
        <v>15078.877415538673</v>
      </c>
      <c r="V208" s="3">
        <f t="shared" si="104"/>
        <v>0.75240971673050905</v>
      </c>
      <c r="W208" s="3">
        <f t="shared" si="105"/>
        <v>5.7528515942919748E-3</v>
      </c>
      <c r="Y208" s="9">
        <f t="shared" si="106"/>
        <v>15083.164022618088</v>
      </c>
      <c r="Z208" s="9">
        <f t="shared" si="107"/>
        <v>-12.063219771263288</v>
      </c>
      <c r="AA208" s="9">
        <f t="shared" si="108"/>
        <v>15085.372889454413</v>
      </c>
      <c r="AB208" s="27">
        <f t="shared" si="109"/>
        <v>54.212141117901048</v>
      </c>
      <c r="AC208" s="27">
        <f t="shared" si="110"/>
        <v>4.8831970892794549E-2</v>
      </c>
      <c r="AE208" s="9">
        <f t="shared" si="111"/>
        <v>15077.942694287616</v>
      </c>
      <c r="AF208" s="9">
        <f t="shared" si="112"/>
        <v>-2.6027334979031123</v>
      </c>
      <c r="AG208" s="9">
        <f t="shared" si="113"/>
        <v>15077.785647625387</v>
      </c>
      <c r="AH208" s="28">
        <f t="shared" si="114"/>
        <v>5.0333987994430437E-2</v>
      </c>
      <c r="AI208" s="28">
        <f t="shared" si="115"/>
        <v>1.4879441956389674E-3</v>
      </c>
      <c r="AK208" s="9">
        <f t="shared" si="116"/>
        <v>15077.914740497781</v>
      </c>
      <c r="AL208" s="9">
        <f t="shared" si="117"/>
        <v>-1.0536249098797112</v>
      </c>
      <c r="AM208" s="9">
        <f t="shared" si="118"/>
        <v>15077.057404977799</v>
      </c>
      <c r="AN208" s="28">
        <f t="shared" si="119"/>
        <v>0.90743727632292703</v>
      </c>
      <c r="AO208">
        <f t="shared" si="120"/>
        <v>6.3177768299757173E-3</v>
      </c>
    </row>
    <row r="209" spans="1:41">
      <c r="A209" s="1">
        <v>45138</v>
      </c>
      <c r="B209" s="2">
        <v>208</v>
      </c>
      <c r="C209" s="3">
        <v>15158.42</v>
      </c>
      <c r="D209" s="13">
        <f t="shared" si="121"/>
        <v>15078.01</v>
      </c>
      <c r="E209" s="13">
        <f t="shared" si="99"/>
        <v>6465.7680999999766</v>
      </c>
      <c r="F209" s="13">
        <f t="shared" si="100"/>
        <v>0.53046425682887699</v>
      </c>
      <c r="G209" s="9">
        <f t="shared" si="122"/>
        <v>15078.01</v>
      </c>
      <c r="H209" s="13">
        <f t="shared" si="101"/>
        <v>6465.7680999999766</v>
      </c>
      <c r="I209" s="13">
        <f t="shared" si="102"/>
        <v>0.53046425682887699</v>
      </c>
      <c r="K209" s="13">
        <f t="shared" si="125"/>
        <v>15082.534</v>
      </c>
      <c r="L209" s="13">
        <f t="shared" si="126"/>
        <v>15075.751400000003</v>
      </c>
      <c r="M209" s="9">
        <f t="shared" si="127"/>
        <v>15089.316599999996</v>
      </c>
      <c r="N209" s="9">
        <f t="shared" si="128"/>
        <v>1.5072444444437374</v>
      </c>
      <c r="O209" s="9">
        <f t="shared" si="129"/>
        <v>15085.743755555559</v>
      </c>
      <c r="P209" s="13">
        <f t="shared" si="130"/>
        <v>5281.8365065481676</v>
      </c>
      <c r="Q209" s="13">
        <f t="shared" si="131"/>
        <v>0.47944472078515554</v>
      </c>
      <c r="S209" s="2">
        <f t="shared" si="123"/>
        <v>15115.485161543336</v>
      </c>
      <c r="T209" s="2">
        <f t="shared" si="124"/>
        <v>15.574034545669246</v>
      </c>
      <c r="U209" s="2">
        <f t="shared" si="103"/>
        <v>15072.550323086674</v>
      </c>
      <c r="V209" s="3">
        <f t="shared" si="104"/>
        <v>7373.6014131989486</v>
      </c>
      <c r="W209" s="3">
        <f t="shared" si="105"/>
        <v>0.56648171058280317</v>
      </c>
      <c r="Y209" s="9">
        <f t="shared" si="106"/>
        <v>15097.296561992776</v>
      </c>
      <c r="Z209" s="9">
        <f t="shared" si="107"/>
        <v>6.2738116309028573</v>
      </c>
      <c r="AA209" s="9">
        <f t="shared" si="108"/>
        <v>15071.100802846824</v>
      </c>
      <c r="AB209" s="27">
        <f t="shared" si="109"/>
        <v>7624.6421914752182</v>
      </c>
      <c r="AC209" s="27">
        <f t="shared" si="110"/>
        <v>0.57604418635435617</v>
      </c>
      <c r="AE209" s="9">
        <f t="shared" si="111"/>
        <v>15133.495988236915</v>
      </c>
      <c r="AF209" s="9">
        <f t="shared" si="112"/>
        <v>14.844074736257422</v>
      </c>
      <c r="AG209" s="9">
        <f t="shared" si="113"/>
        <v>15075.339960789714</v>
      </c>
      <c r="AH209" s="28">
        <f t="shared" si="114"/>
        <v>6902.2929151827402</v>
      </c>
      <c r="AI209" s="28">
        <f t="shared" si="115"/>
        <v>0.54807848845913021</v>
      </c>
      <c r="AK209" s="9">
        <f t="shared" si="116"/>
        <v>15150.26411155879</v>
      </c>
      <c r="AL209" s="9">
        <f t="shared" si="117"/>
        <v>6.2866746872091746</v>
      </c>
      <c r="AM209" s="9">
        <f t="shared" si="118"/>
        <v>15076.861115587901</v>
      </c>
      <c r="AN209" s="28">
        <f t="shared" si="119"/>
        <v>6651.851626546184</v>
      </c>
      <c r="AO209">
        <f t="shared" si="120"/>
        <v>0.53804343996339565</v>
      </c>
    </row>
    <row r="210" spans="1:41">
      <c r="A210" s="1">
        <v>45139</v>
      </c>
      <c r="B210" s="2">
        <v>209</v>
      </c>
      <c r="C210" s="3">
        <v>15167.46</v>
      </c>
      <c r="D210" s="13">
        <f t="shared" si="121"/>
        <v>15238.83</v>
      </c>
      <c r="E210" s="13">
        <f t="shared" si="99"/>
        <v>5093.6769000001141</v>
      </c>
      <c r="F210" s="13">
        <f t="shared" si="100"/>
        <v>0.47054681535339998</v>
      </c>
      <c r="G210" s="9">
        <f t="shared" si="122"/>
        <v>15239.258821051319</v>
      </c>
      <c r="H210" s="13">
        <f t="shared" si="101"/>
        <v>5155.0707043593948</v>
      </c>
      <c r="I210" s="13">
        <f t="shared" si="102"/>
        <v>0.47337405901396457</v>
      </c>
      <c r="K210" s="13">
        <f t="shared" si="125"/>
        <v>15091.780999999999</v>
      </c>
      <c r="L210" s="13">
        <f t="shared" si="126"/>
        <v>15076.1834</v>
      </c>
      <c r="M210" s="9">
        <f t="shared" si="127"/>
        <v>15107.378599999998</v>
      </c>
      <c r="N210" s="9">
        <f t="shared" si="128"/>
        <v>3.4661333333331434</v>
      </c>
      <c r="O210" s="9">
        <f t="shared" si="129"/>
        <v>15090.82384444444</v>
      </c>
      <c r="P210" s="13">
        <f t="shared" si="130"/>
        <v>5873.1003383359175</v>
      </c>
      <c r="Q210" s="13">
        <f t="shared" si="131"/>
        <v>0.50526690398761254</v>
      </c>
      <c r="S210" s="2">
        <f t="shared" si="123"/>
        <v>15149.259598044502</v>
      </c>
      <c r="T210" s="2">
        <f t="shared" si="124"/>
        <v>24.674235523417543</v>
      </c>
      <c r="U210" s="2">
        <f t="shared" si="103"/>
        <v>15131.059196089005</v>
      </c>
      <c r="V210" s="3">
        <f t="shared" si="104"/>
        <v>1325.0185253666361</v>
      </c>
      <c r="W210" s="3">
        <f t="shared" si="105"/>
        <v>0.23999274704527984</v>
      </c>
      <c r="Y210" s="9">
        <f t="shared" si="106"/>
        <v>15122.737261536575</v>
      </c>
      <c r="Z210" s="9">
        <f t="shared" si="107"/>
        <v>19.690633169929786</v>
      </c>
      <c r="AA210" s="9">
        <f t="shared" si="108"/>
        <v>15103.570373623679</v>
      </c>
      <c r="AB210" s="27">
        <f t="shared" si="109"/>
        <v>4081.8843585057566</v>
      </c>
      <c r="AC210" s="27">
        <f t="shared" si="110"/>
        <v>0.42122825032220251</v>
      </c>
      <c r="AE210" s="9">
        <f t="shared" si="111"/>
        <v>15161.72401889195</v>
      </c>
      <c r="AF210" s="9">
        <f t="shared" si="112"/>
        <v>18.859261511890598</v>
      </c>
      <c r="AG210" s="9">
        <f t="shared" si="113"/>
        <v>15148.340062973171</v>
      </c>
      <c r="AH210" s="28">
        <f t="shared" si="114"/>
        <v>365.57199190985904</v>
      </c>
      <c r="AI210" s="28">
        <f t="shared" si="115"/>
        <v>0.12605892500674309</v>
      </c>
      <c r="AK210" s="9">
        <f t="shared" si="116"/>
        <v>15166.369078624601</v>
      </c>
      <c r="AL210" s="9">
        <f t="shared" si="117"/>
        <v>7.2685039250692913</v>
      </c>
      <c r="AM210" s="9">
        <f t="shared" si="118"/>
        <v>15156.550786246</v>
      </c>
      <c r="AN210" s="28">
        <f t="shared" si="119"/>
        <v>119.01094473044556</v>
      </c>
      <c r="AO210">
        <f t="shared" si="120"/>
        <v>7.1925119657472059E-2</v>
      </c>
    </row>
    <row r="211" spans="1:41">
      <c r="A211" s="1">
        <v>45140</v>
      </c>
      <c r="B211" s="2">
        <v>210</v>
      </c>
      <c r="C211" s="3">
        <v>15192.58</v>
      </c>
      <c r="D211" s="13">
        <f t="shared" si="121"/>
        <v>15176.499999999998</v>
      </c>
      <c r="E211" s="13">
        <f t="shared" si="99"/>
        <v>258.56640000005615</v>
      </c>
      <c r="F211" s="13">
        <f t="shared" si="100"/>
        <v>0.10584114087272699</v>
      </c>
      <c r="G211" s="9">
        <f t="shared" si="122"/>
        <v>15176.505391168734</v>
      </c>
      <c r="H211" s="13">
        <f t="shared" si="101"/>
        <v>258.39304907822236</v>
      </c>
      <c r="I211" s="13">
        <f t="shared" si="102"/>
        <v>0.10580565533481628</v>
      </c>
      <c r="K211" s="13">
        <f t="shared" si="125"/>
        <v>15101.931999999997</v>
      </c>
      <c r="L211" s="13">
        <f t="shared" si="126"/>
        <v>15079.349100000001</v>
      </c>
      <c r="M211" s="9">
        <f t="shared" si="127"/>
        <v>15124.514899999993</v>
      </c>
      <c r="N211" s="9">
        <f t="shared" si="128"/>
        <v>5.018422222221286</v>
      </c>
      <c r="O211" s="9">
        <f t="shared" si="129"/>
        <v>15110.844733333332</v>
      </c>
      <c r="P211" s="13">
        <f t="shared" si="130"/>
        <v>6680.6538170713939</v>
      </c>
      <c r="Q211" s="13">
        <f t="shared" si="131"/>
        <v>0.53799464387660545</v>
      </c>
      <c r="S211" s="2">
        <f t="shared" si="123"/>
        <v>15183.256916783961</v>
      </c>
      <c r="T211" s="2">
        <f t="shared" si="124"/>
        <v>29.335777131438238</v>
      </c>
      <c r="U211" s="2">
        <f t="shared" si="103"/>
        <v>15173.93383356792</v>
      </c>
      <c r="V211" s="3">
        <f t="shared" si="104"/>
        <v>347.67952261281033</v>
      </c>
      <c r="W211" s="3">
        <f t="shared" si="105"/>
        <v>0.12273206020359645</v>
      </c>
      <c r="Y211" s="9">
        <f t="shared" si="106"/>
        <v>15157.473526294552</v>
      </c>
      <c r="Z211" s="9">
        <f t="shared" si="107"/>
        <v>30.22257528156322</v>
      </c>
      <c r="AA211" s="9">
        <f t="shared" si="108"/>
        <v>15142.427894706505</v>
      </c>
      <c r="AB211" s="27">
        <f t="shared" si="109"/>
        <v>2515.2336653698062</v>
      </c>
      <c r="AC211" s="27">
        <f t="shared" si="110"/>
        <v>0.33010920655672027</v>
      </c>
      <c r="AE211" s="9">
        <f t="shared" si="111"/>
        <v>15188.98098412115</v>
      </c>
      <c r="AF211" s="9">
        <f t="shared" si="112"/>
        <v>21.378572627083546</v>
      </c>
      <c r="AG211" s="9">
        <f t="shared" si="113"/>
        <v>15180.58328040384</v>
      </c>
      <c r="AH211" s="28">
        <f t="shared" si="114"/>
        <v>143.92128106888677</v>
      </c>
      <c r="AI211" s="28">
        <f t="shared" si="115"/>
        <v>7.8964333879827472E-2</v>
      </c>
      <c r="AK211" s="9">
        <f t="shared" si="116"/>
        <v>15190.685758254967</v>
      </c>
      <c r="AL211" s="9">
        <f t="shared" si="117"/>
        <v>8.9733214955990341</v>
      </c>
      <c r="AM211" s="9">
        <f t="shared" si="118"/>
        <v>15173.637582549671</v>
      </c>
      <c r="AN211" s="28">
        <f t="shared" si="119"/>
        <v>358.81517886253732</v>
      </c>
      <c r="AO211">
        <f t="shared" si="120"/>
        <v>0.124682031954607</v>
      </c>
    </row>
    <row r="212" spans="1:41">
      <c r="A212" s="1">
        <v>45141</v>
      </c>
      <c r="B212" s="2">
        <v>211</v>
      </c>
      <c r="C212" s="3">
        <v>15246.85</v>
      </c>
      <c r="D212" s="13">
        <f t="shared" si="121"/>
        <v>15217.7</v>
      </c>
      <c r="E212" s="13">
        <f t="shared" si="99"/>
        <v>849.72249999997882</v>
      </c>
      <c r="F212" s="13">
        <f t="shared" si="100"/>
        <v>0.19118703207547549</v>
      </c>
      <c r="G212" s="9">
        <f t="shared" si="122"/>
        <v>15217.74160316889</v>
      </c>
      <c r="H212" s="13">
        <f t="shared" si="101"/>
        <v>847.29876607740027</v>
      </c>
      <c r="I212" s="13">
        <f t="shared" si="102"/>
        <v>0.1909141680485506</v>
      </c>
      <c r="K212" s="13">
        <f t="shared" si="125"/>
        <v>15114.594999999996</v>
      </c>
      <c r="L212" s="13">
        <f t="shared" si="126"/>
        <v>15084.7158</v>
      </c>
      <c r="M212" s="9">
        <f t="shared" si="127"/>
        <v>15144.474199999991</v>
      </c>
      <c r="N212" s="9">
        <f t="shared" si="128"/>
        <v>6.6398222222212802</v>
      </c>
      <c r="O212" s="9">
        <f t="shared" si="129"/>
        <v>15129.533322222214</v>
      </c>
      <c r="P212" s="13">
        <f t="shared" si="130"/>
        <v>13763.202884816874</v>
      </c>
      <c r="Q212" s="13">
        <f t="shared" si="131"/>
        <v>0.76944862563602334</v>
      </c>
      <c r="S212" s="2">
        <f t="shared" si="123"/>
        <v>15229.7213469577</v>
      </c>
      <c r="T212" s="2">
        <f t="shared" si="124"/>
        <v>37.900103652588591</v>
      </c>
      <c r="U212" s="2">
        <f t="shared" si="103"/>
        <v>15212.5926939154</v>
      </c>
      <c r="V212" s="3">
        <f t="shared" si="104"/>
        <v>1173.5630201740212</v>
      </c>
      <c r="W212" s="3">
        <f t="shared" si="105"/>
        <v>0.22468448292336263</v>
      </c>
      <c r="Y212" s="9">
        <f t="shared" si="106"/>
        <v>15205.44227110328</v>
      </c>
      <c r="Z212" s="9">
        <f t="shared" si="107"/>
        <v>42.644893950578513</v>
      </c>
      <c r="AA212" s="9">
        <f t="shared" si="108"/>
        <v>15187.696101576115</v>
      </c>
      <c r="AB212" s="27">
        <f t="shared" si="109"/>
        <v>3499.1836987433089</v>
      </c>
      <c r="AC212" s="27">
        <f t="shared" si="110"/>
        <v>0.38797455490075022</v>
      </c>
      <c r="AE212" s="9">
        <f t="shared" si="111"/>
        <v>15235.90286702447</v>
      </c>
      <c r="AF212" s="9">
        <f t="shared" si="112"/>
        <v>29.041565709954416</v>
      </c>
      <c r="AG212" s="9">
        <f t="shared" si="113"/>
        <v>15210.359556748233</v>
      </c>
      <c r="AH212" s="28">
        <f t="shared" si="114"/>
        <v>1331.5524487104219</v>
      </c>
      <c r="AI212" s="28">
        <f t="shared" si="115"/>
        <v>0.23933103068349804</v>
      </c>
      <c r="AK212" s="9">
        <f t="shared" si="116"/>
        <v>15242.130907975057</v>
      </c>
      <c r="AL212" s="9">
        <f t="shared" si="117"/>
        <v>13.220504318048114</v>
      </c>
      <c r="AM212" s="9">
        <f t="shared" si="118"/>
        <v>15199.659079750567</v>
      </c>
      <c r="AN212" s="28">
        <f t="shared" si="119"/>
        <v>2226.9829539883904</v>
      </c>
      <c r="AO212">
        <f t="shared" si="120"/>
        <v>0.30951258948198135</v>
      </c>
    </row>
    <row r="213" spans="1:41">
      <c r="A213" s="1">
        <v>45142</v>
      </c>
      <c r="B213" s="2">
        <v>212</v>
      </c>
      <c r="C213" s="3">
        <v>15273.99</v>
      </c>
      <c r="D213" s="13">
        <f t="shared" si="121"/>
        <v>15301.12</v>
      </c>
      <c r="E213" s="13">
        <f t="shared" si="99"/>
        <v>736.03690000005531</v>
      </c>
      <c r="F213" s="13">
        <f t="shared" si="100"/>
        <v>0.17762221921057314</v>
      </c>
      <c r="G213" s="9">
        <f t="shared" si="122"/>
        <v>15301.313859956637</v>
      </c>
      <c r="H213" s="13">
        <f t="shared" si="101"/>
        <v>746.59332292994009</v>
      </c>
      <c r="I213" s="13">
        <f t="shared" si="102"/>
        <v>0.1788914354182341</v>
      </c>
      <c r="K213" s="13">
        <f t="shared" si="125"/>
        <v>15129.166999999998</v>
      </c>
      <c r="L213" s="13">
        <f t="shared" si="126"/>
        <v>15091.057299999997</v>
      </c>
      <c r="M213" s="9">
        <f t="shared" si="127"/>
        <v>15167.276699999999</v>
      </c>
      <c r="N213" s="9">
        <f t="shared" si="128"/>
        <v>8.4688222222224177</v>
      </c>
      <c r="O213" s="9">
        <f t="shared" si="129"/>
        <v>15151.114022222213</v>
      </c>
      <c r="P213" s="13">
        <f t="shared" si="130"/>
        <v>15098.505914847163</v>
      </c>
      <c r="Q213" s="13">
        <f t="shared" si="131"/>
        <v>0.80447857945295775</v>
      </c>
      <c r="S213" s="2">
        <f t="shared" si="123"/>
        <v>15270.805725305145</v>
      </c>
      <c r="T213" s="2">
        <f t="shared" si="124"/>
        <v>39.492241000016662</v>
      </c>
      <c r="U213" s="2">
        <f t="shared" si="103"/>
        <v>15267.621450610288</v>
      </c>
      <c r="V213" s="3">
        <f t="shared" si="104"/>
        <v>40.558421329200016</v>
      </c>
      <c r="W213" s="3">
        <f t="shared" si="105"/>
        <v>4.1695387974667493E-2</v>
      </c>
      <c r="Y213" s="9">
        <f t="shared" si="106"/>
        <v>15255.8580155377</v>
      </c>
      <c r="Z213" s="9">
        <f t="shared" si="107"/>
        <v>48.08448928926758</v>
      </c>
      <c r="AA213" s="9">
        <f t="shared" si="108"/>
        <v>15248.087165053859</v>
      </c>
      <c r="AB213" s="27">
        <f t="shared" si="109"/>
        <v>670.95685824699763</v>
      </c>
      <c r="AC213" s="27">
        <f t="shared" si="110"/>
        <v>0.16958787419751159</v>
      </c>
      <c r="AE213" s="9">
        <f t="shared" si="111"/>
        <v>15271.276329820328</v>
      </c>
      <c r="AF213" s="9">
        <f t="shared" si="112"/>
        <v>30.941134835725599</v>
      </c>
      <c r="AG213" s="9">
        <f t="shared" si="113"/>
        <v>15264.944432734424</v>
      </c>
      <c r="AH213" s="28">
        <f t="shared" si="114"/>
        <v>81.822287156047423</v>
      </c>
      <c r="AI213" s="28">
        <f t="shared" si="115"/>
        <v>5.9222032131586451E-2</v>
      </c>
      <c r="AK213" s="9">
        <f t="shared" si="116"/>
        <v>15272.126141229312</v>
      </c>
      <c r="AL213" s="9">
        <f t="shared" si="117"/>
        <v>14.897977211668737</v>
      </c>
      <c r="AM213" s="9">
        <f t="shared" si="118"/>
        <v>15255.351412293105</v>
      </c>
      <c r="AN213" s="28">
        <f t="shared" si="119"/>
        <v>347.39695170762201</v>
      </c>
      <c r="AO213">
        <f t="shared" si="120"/>
        <v>0.12202828276629174</v>
      </c>
    </row>
    <row r="214" spans="1:41">
      <c r="A214" s="1">
        <v>45143</v>
      </c>
      <c r="B214" s="2">
        <v>213</v>
      </c>
      <c r="C214" s="3">
        <v>15273.99</v>
      </c>
      <c r="D214" s="13">
        <f t="shared" si="121"/>
        <v>15301.13</v>
      </c>
      <c r="E214" s="13">
        <f t="shared" si="99"/>
        <v>736.57959999996842</v>
      </c>
      <c r="F214" s="13">
        <f t="shared" si="100"/>
        <v>0.17768768998800849</v>
      </c>
      <c r="G214" s="9">
        <f t="shared" si="122"/>
        <v>15301.178310280484</v>
      </c>
      <c r="H214" s="13">
        <f t="shared" si="101"/>
        <v>739.20421590787601</v>
      </c>
      <c r="I214" s="13">
        <f t="shared" si="102"/>
        <v>0.17800398115020419</v>
      </c>
      <c r="K214" s="13">
        <f t="shared" si="125"/>
        <v>15146.251999999999</v>
      </c>
      <c r="L214" s="13">
        <f t="shared" si="126"/>
        <v>15098.604800000001</v>
      </c>
      <c r="M214" s="9">
        <f t="shared" si="127"/>
        <v>15193.899199999996</v>
      </c>
      <c r="N214" s="9">
        <f t="shared" si="128"/>
        <v>10.588266666666135</v>
      </c>
      <c r="O214" s="9">
        <f t="shared" si="129"/>
        <v>15175.745522222222</v>
      </c>
      <c r="P214" s="13">
        <f t="shared" si="130"/>
        <v>9651.977413828361</v>
      </c>
      <c r="Q214" s="13">
        <f t="shared" si="131"/>
        <v>0.64321423398717847</v>
      </c>
      <c r="S214" s="2">
        <f t="shared" si="123"/>
        <v>15292.14398315258</v>
      </c>
      <c r="T214" s="2">
        <f t="shared" si="124"/>
        <v>30.415249423726166</v>
      </c>
      <c r="U214" s="2">
        <f t="shared" si="103"/>
        <v>15310.297966305161</v>
      </c>
      <c r="V214" s="3">
        <f t="shared" si="104"/>
        <v>1318.2684172167242</v>
      </c>
      <c r="W214" s="3">
        <f t="shared" si="105"/>
        <v>0.23771107814763034</v>
      </c>
      <c r="Y214" s="9">
        <f t="shared" si="106"/>
        <v>15294.956753378878</v>
      </c>
      <c r="Z214" s="9">
        <f t="shared" si="107"/>
        <v>41.794463275604421</v>
      </c>
      <c r="AA214" s="9">
        <f t="shared" si="108"/>
        <v>15303.942504826968</v>
      </c>
      <c r="AB214" s="27">
        <f t="shared" si="109"/>
        <v>897.15254540953686</v>
      </c>
      <c r="AC214" s="27">
        <f t="shared" si="110"/>
        <v>0.19610137774718933</v>
      </c>
      <c r="AE214" s="9">
        <f t="shared" si="111"/>
        <v>15282.458239396816</v>
      </c>
      <c r="AF214" s="9">
        <f t="shared" si="112"/>
        <v>25.013367257954219</v>
      </c>
      <c r="AG214" s="9">
        <f t="shared" si="113"/>
        <v>15302.217464656054</v>
      </c>
      <c r="AH214" s="28">
        <f t="shared" si="114"/>
        <v>796.78976090880644</v>
      </c>
      <c r="AI214" s="28">
        <f t="shared" si="115"/>
        <v>0.18480740563568857</v>
      </c>
      <c r="AK214" s="9">
        <f t="shared" si="116"/>
        <v>15275.293411844099</v>
      </c>
      <c r="AL214" s="9">
        <f t="shared" si="117"/>
        <v>13.724906551980604</v>
      </c>
      <c r="AM214" s="9">
        <f t="shared" si="118"/>
        <v>15287.024118440981</v>
      </c>
      <c r="AN214" s="28">
        <f t="shared" si="119"/>
        <v>169.88824353351626</v>
      </c>
      <c r="AO214">
        <f t="shared" si="120"/>
        <v>8.5335386765218652E-2</v>
      </c>
    </row>
    <row r="215" spans="1:41">
      <c r="A215" s="1">
        <v>45144</v>
      </c>
      <c r="B215" s="2">
        <v>214</v>
      </c>
      <c r="C215" s="3">
        <v>15273.99</v>
      </c>
      <c r="D215" s="13">
        <f t="shared" si="121"/>
        <v>15273.99</v>
      </c>
      <c r="E215" s="13">
        <f t="shared" si="99"/>
        <v>0</v>
      </c>
      <c r="F215" s="13">
        <f t="shared" si="100"/>
        <v>0</v>
      </c>
      <c r="G215" s="9">
        <f t="shared" si="122"/>
        <v>15273.99</v>
      </c>
      <c r="H215" s="13">
        <f t="shared" si="101"/>
        <v>0</v>
      </c>
      <c r="I215" s="13">
        <f t="shared" si="102"/>
        <v>0</v>
      </c>
      <c r="K215" s="13">
        <f t="shared" si="125"/>
        <v>15165.448</v>
      </c>
      <c r="L215" s="13">
        <f t="shared" si="126"/>
        <v>15107.780500000003</v>
      </c>
      <c r="M215" s="9">
        <f t="shared" si="127"/>
        <v>15223.115499999998</v>
      </c>
      <c r="N215" s="9">
        <f t="shared" si="128"/>
        <v>12.814999999999499</v>
      </c>
      <c r="O215" s="9">
        <f t="shared" si="129"/>
        <v>15204.487466666662</v>
      </c>
      <c r="P215" s="13">
        <f t="shared" si="130"/>
        <v>4830.6021397517388</v>
      </c>
      <c r="Q215" s="13">
        <f t="shared" si="131"/>
        <v>0.45503848917891038</v>
      </c>
      <c r="S215" s="2">
        <f t="shared" si="123"/>
        <v>15298.274616288152</v>
      </c>
      <c r="T215" s="2">
        <f t="shared" si="124"/>
        <v>18.272941279648968</v>
      </c>
      <c r="U215" s="2">
        <f t="shared" si="103"/>
        <v>15322.559232576306</v>
      </c>
      <c r="V215" s="3">
        <f t="shared" si="104"/>
        <v>2358.9703530513625</v>
      </c>
      <c r="W215" s="3">
        <f t="shared" si="105"/>
        <v>0.31798654167186574</v>
      </c>
      <c r="Y215" s="9">
        <f t="shared" si="106"/>
        <v>15317.922851658137</v>
      </c>
      <c r="Z215" s="9">
        <f t="shared" si="107"/>
        <v>28.614607778162842</v>
      </c>
      <c r="AA215" s="9">
        <f t="shared" si="108"/>
        <v>15336.751216654482</v>
      </c>
      <c r="AB215" s="27">
        <f t="shared" si="109"/>
        <v>3938.9703159508626</v>
      </c>
      <c r="AC215" s="27">
        <f t="shared" si="110"/>
        <v>0.41090256478158144</v>
      </c>
      <c r="AE215" s="9">
        <f t="shared" si="111"/>
        <v>15284.03448199643</v>
      </c>
      <c r="AF215" s="9">
        <f t="shared" si="112"/>
        <v>17.9822298604523</v>
      </c>
      <c r="AG215" s="9">
        <f t="shared" si="113"/>
        <v>15307.47160665477</v>
      </c>
      <c r="AH215" s="28">
        <f t="shared" si="114"/>
        <v>1121.0179841847439</v>
      </c>
      <c r="AI215" s="28">
        <f t="shared" si="115"/>
        <v>0.21920668178236385</v>
      </c>
      <c r="AK215" s="9">
        <f t="shared" si="116"/>
        <v>15275.492831839609</v>
      </c>
      <c r="AL215" s="9">
        <f t="shared" si="117"/>
        <v>12.372357896333519</v>
      </c>
      <c r="AM215" s="9">
        <f t="shared" si="118"/>
        <v>15289.01831839608</v>
      </c>
      <c r="AN215" s="28">
        <f t="shared" si="119"/>
        <v>225.85035381395855</v>
      </c>
      <c r="AO215">
        <f t="shared" si="120"/>
        <v>9.8391568909499544E-2</v>
      </c>
    </row>
    <row r="216" spans="1:41">
      <c r="A216" s="1">
        <v>45145</v>
      </c>
      <c r="B216" s="2">
        <v>215</v>
      </c>
      <c r="C216" s="3">
        <v>15243.84</v>
      </c>
      <c r="D216" s="13">
        <f t="shared" si="121"/>
        <v>15273.99</v>
      </c>
      <c r="E216" s="13">
        <f t="shared" si="99"/>
        <v>909.02249999997809</v>
      </c>
      <c r="F216" s="13">
        <f t="shared" si="100"/>
        <v>0.19778481012657992</v>
      </c>
      <c r="G216" s="9">
        <f t="shared" si="122"/>
        <v>15273.99</v>
      </c>
      <c r="H216" s="13">
        <f t="shared" si="101"/>
        <v>909.02249999997809</v>
      </c>
      <c r="I216" s="13">
        <f t="shared" si="102"/>
        <v>0.19778481012657992</v>
      </c>
      <c r="K216" s="13">
        <f t="shared" si="125"/>
        <v>15182.130999999999</v>
      </c>
      <c r="L216" s="13">
        <f t="shared" si="126"/>
        <v>15117.750199999999</v>
      </c>
      <c r="M216" s="9">
        <f t="shared" si="127"/>
        <v>15246.5118</v>
      </c>
      <c r="N216" s="9">
        <f t="shared" si="128"/>
        <v>14.306844444444625</v>
      </c>
      <c r="O216" s="9">
        <f t="shared" si="129"/>
        <v>15235.930499999997</v>
      </c>
      <c r="P216" s="13">
        <f t="shared" si="130"/>
        <v>62.560190250053637</v>
      </c>
      <c r="Q216" s="13">
        <f t="shared" si="131"/>
        <v>5.1886532527259471E-2</v>
      </c>
      <c r="S216" s="2">
        <f t="shared" si="123"/>
        <v>15280.193778783902</v>
      </c>
      <c r="T216" s="2">
        <f t="shared" si="124"/>
        <v>9.605188769915074E-2</v>
      </c>
      <c r="U216" s="2">
        <f t="shared" si="103"/>
        <v>15316.547557567801</v>
      </c>
      <c r="V216" s="3">
        <f t="shared" si="104"/>
        <v>5286.3889274750827</v>
      </c>
      <c r="W216" s="3">
        <f t="shared" si="105"/>
        <v>0.47696353128739805</v>
      </c>
      <c r="Y216" s="9">
        <f t="shared" si="106"/>
        <v>15315.72822160541</v>
      </c>
      <c r="Z216" s="9">
        <f t="shared" si="107"/>
        <v>7.0481412965399475</v>
      </c>
      <c r="AA216" s="9">
        <f t="shared" si="108"/>
        <v>15346.5374594363</v>
      </c>
      <c r="AB216" s="27">
        <f t="shared" si="109"/>
        <v>10546.768174670495</v>
      </c>
      <c r="AC216" s="27">
        <f t="shared" si="110"/>
        <v>0.6736980933695188</v>
      </c>
      <c r="AE216" s="9">
        <f t="shared" si="111"/>
        <v>15261.293013557064</v>
      </c>
      <c r="AF216" s="9">
        <f t="shared" si="112"/>
        <v>5.7651203705067653</v>
      </c>
      <c r="AG216" s="9">
        <f t="shared" si="113"/>
        <v>15302.016711856882</v>
      </c>
      <c r="AH216" s="28">
        <f t="shared" si="114"/>
        <v>3384.5298024787121</v>
      </c>
      <c r="AI216" s="28">
        <f t="shared" si="115"/>
        <v>0.38164079298183606</v>
      </c>
      <c r="AK216" s="9">
        <f t="shared" si="116"/>
        <v>15248.242518973595</v>
      </c>
      <c r="AL216" s="9">
        <f t="shared" si="117"/>
        <v>8.410090820098798</v>
      </c>
      <c r="AM216" s="9">
        <f t="shared" si="118"/>
        <v>15287.865189735941</v>
      </c>
      <c r="AN216" s="28">
        <f t="shared" si="119"/>
        <v>1938.217331285626</v>
      </c>
      <c r="AO216">
        <f t="shared" si="120"/>
        <v>0.28880642761890207</v>
      </c>
    </row>
    <row r="217" spans="1:41">
      <c r="A217" s="1">
        <v>45146</v>
      </c>
      <c r="B217" s="2">
        <v>216</v>
      </c>
      <c r="C217" s="3">
        <v>15253.89</v>
      </c>
      <c r="D217" s="13">
        <f t="shared" si="121"/>
        <v>15213.69</v>
      </c>
      <c r="E217" s="13">
        <f t="shared" si="99"/>
        <v>1616.0399999999122</v>
      </c>
      <c r="F217" s="13">
        <f t="shared" si="100"/>
        <v>0.26353933324547973</v>
      </c>
      <c r="G217" s="9">
        <f t="shared" si="122"/>
        <v>15213.749514409792</v>
      </c>
      <c r="H217" s="13">
        <f t="shared" si="101"/>
        <v>1611.2585834176471</v>
      </c>
      <c r="I217" s="13">
        <f t="shared" si="102"/>
        <v>0.26314917434311763</v>
      </c>
      <c r="K217" s="13">
        <f t="shared" si="125"/>
        <v>15198.714000000002</v>
      </c>
      <c r="L217" s="13">
        <f t="shared" si="126"/>
        <v>15129.4184</v>
      </c>
      <c r="M217" s="9">
        <f t="shared" si="127"/>
        <v>15268.009600000003</v>
      </c>
      <c r="N217" s="9">
        <f t="shared" si="128"/>
        <v>15.399022222222507</v>
      </c>
      <c r="O217" s="9">
        <f t="shared" si="129"/>
        <v>15260.818644444445</v>
      </c>
      <c r="P217" s="13">
        <f t="shared" si="130"/>
        <v>48.006113837552917</v>
      </c>
      <c r="Q217" s="13">
        <f t="shared" si="131"/>
        <v>4.5422147691153117E-2</v>
      </c>
      <c r="S217" s="2">
        <f t="shared" si="123"/>
        <v>15267.0899153358</v>
      </c>
      <c r="T217" s="2">
        <f t="shared" si="124"/>
        <v>-6.5039057802009435</v>
      </c>
      <c r="U217" s="2">
        <f t="shared" si="103"/>
        <v>15280.289830671602</v>
      </c>
      <c r="V217" s="3">
        <f t="shared" si="104"/>
        <v>696.95105948926312</v>
      </c>
      <c r="W217" s="3">
        <f t="shared" si="105"/>
        <v>0.17306949684049186</v>
      </c>
      <c r="Y217" s="9">
        <f t="shared" si="106"/>
        <v>15302.110454031364</v>
      </c>
      <c r="Z217" s="9">
        <f t="shared" si="107"/>
        <v>-7.4179949128698652</v>
      </c>
      <c r="AA217" s="9">
        <f t="shared" si="108"/>
        <v>15322.77636290195</v>
      </c>
      <c r="AB217" s="27">
        <f t="shared" si="109"/>
        <v>4745.3309938592402</v>
      </c>
      <c r="AC217" s="27">
        <f t="shared" si="110"/>
        <v>0.45159866042006752</v>
      </c>
      <c r="AE217" s="9">
        <f t="shared" si="111"/>
        <v>15257.840440178268</v>
      </c>
      <c r="AF217" s="9">
        <f t="shared" si="112"/>
        <v>2.9998122457159555</v>
      </c>
      <c r="AG217" s="9">
        <f t="shared" si="113"/>
        <v>15267.05813392757</v>
      </c>
      <c r="AH217" s="28">
        <f t="shared" si="114"/>
        <v>173.39975113444734</v>
      </c>
      <c r="AI217" s="28">
        <f t="shared" si="115"/>
        <v>8.6326398889535944E-2</v>
      </c>
      <c r="AK217" s="9">
        <f t="shared" si="116"/>
        <v>15254.166260979369</v>
      </c>
      <c r="AL217" s="9">
        <f t="shared" si="117"/>
        <v>8.1614559386663519</v>
      </c>
      <c r="AM217" s="9">
        <f t="shared" si="118"/>
        <v>15256.652609793693</v>
      </c>
      <c r="AN217" s="28">
        <f t="shared" si="119"/>
        <v>7.6320128722119476</v>
      </c>
      <c r="AO217">
        <f t="shared" si="120"/>
        <v>1.8110854304663453E-2</v>
      </c>
    </row>
    <row r="218" spans="1:41">
      <c r="A218" s="1">
        <v>45147</v>
      </c>
      <c r="B218" s="2">
        <v>217</v>
      </c>
      <c r="C218" s="3">
        <v>15305.15</v>
      </c>
      <c r="D218" s="13">
        <f t="shared" si="121"/>
        <v>15263.939999999999</v>
      </c>
      <c r="E218" s="13">
        <f t="shared" si="99"/>
        <v>1698.2641000000779</v>
      </c>
      <c r="F218" s="13">
        <f t="shared" si="100"/>
        <v>0.26925577338347517</v>
      </c>
      <c r="G218" s="9">
        <f t="shared" si="122"/>
        <v>15263.946625791139</v>
      </c>
      <c r="H218" s="13">
        <f t="shared" si="101"/>
        <v>1697.7180461954008</v>
      </c>
      <c r="I218" s="13">
        <f t="shared" si="102"/>
        <v>0.2692124821309208</v>
      </c>
      <c r="K218" s="13">
        <f t="shared" si="125"/>
        <v>15216.302000000001</v>
      </c>
      <c r="L218" s="13">
        <f t="shared" si="126"/>
        <v>15142.885599999998</v>
      </c>
      <c r="M218" s="9">
        <f t="shared" si="127"/>
        <v>15289.718400000005</v>
      </c>
      <c r="N218" s="9">
        <f t="shared" si="128"/>
        <v>16.314755555556378</v>
      </c>
      <c r="O218" s="9">
        <f t="shared" si="129"/>
        <v>15283.408622222225</v>
      </c>
      <c r="P218" s="13">
        <f t="shared" si="130"/>
        <v>472.68750767591501</v>
      </c>
      <c r="Q218" s="13">
        <f t="shared" si="131"/>
        <v>0.1420526932292378</v>
      </c>
      <c r="S218" s="2">
        <f t="shared" si="123"/>
        <v>15282.8680047778</v>
      </c>
      <c r="T218" s="2">
        <f t="shared" si="124"/>
        <v>4.637091830899192</v>
      </c>
      <c r="U218" s="2">
        <f t="shared" si="103"/>
        <v>15260.5860095556</v>
      </c>
      <c r="V218" s="3">
        <f t="shared" si="104"/>
        <v>1985.9492443285458</v>
      </c>
      <c r="W218" s="3">
        <f t="shared" si="105"/>
        <v>0.29116990323126318</v>
      </c>
      <c r="Y218" s="9">
        <f t="shared" si="106"/>
        <v>15297.829721382945</v>
      </c>
      <c r="Z218" s="9">
        <f t="shared" si="107"/>
        <v>-5.221911327754869</v>
      </c>
      <c r="AA218" s="9">
        <f t="shared" si="108"/>
        <v>15294.692459118494</v>
      </c>
      <c r="AB218" s="27">
        <f t="shared" si="109"/>
        <v>109.36016128835544</v>
      </c>
      <c r="AC218" s="27">
        <f t="shared" si="110"/>
        <v>6.832694146418257E-2</v>
      </c>
      <c r="AE218" s="9">
        <f t="shared" si="111"/>
        <v>15291.857075727195</v>
      </c>
      <c r="AF218" s="9">
        <f t="shared" si="112"/>
        <v>12.304859236679357</v>
      </c>
      <c r="AG218" s="9">
        <f t="shared" si="113"/>
        <v>15260.840252423985</v>
      </c>
      <c r="AH218" s="28">
        <f t="shared" si="114"/>
        <v>1963.3537302501734</v>
      </c>
      <c r="AI218" s="28">
        <f t="shared" si="115"/>
        <v>0.2895087442855187</v>
      </c>
      <c r="AK218" s="9">
        <f t="shared" si="116"/>
        <v>15300.867771691805</v>
      </c>
      <c r="AL218" s="9">
        <f t="shared" si="117"/>
        <v>12.015461416043244</v>
      </c>
      <c r="AM218" s="9">
        <f t="shared" si="118"/>
        <v>15262.327716918036</v>
      </c>
      <c r="AN218" s="28">
        <f t="shared" si="119"/>
        <v>1833.7479283517898</v>
      </c>
      <c r="AO218">
        <f t="shared" si="120"/>
        <v>0.27979002546177711</v>
      </c>
    </row>
    <row r="219" spans="1:41">
      <c r="A219" s="1">
        <v>45148</v>
      </c>
      <c r="B219" s="2">
        <v>218</v>
      </c>
      <c r="C219" s="3">
        <v>15282.03</v>
      </c>
      <c r="D219" s="13">
        <f t="shared" si="121"/>
        <v>15356.41</v>
      </c>
      <c r="E219" s="13">
        <f t="shared" si="99"/>
        <v>5532.3843999998808</v>
      </c>
      <c r="F219" s="13">
        <f t="shared" si="100"/>
        <v>0.48671544290908475</v>
      </c>
      <c r="G219" s="9">
        <f t="shared" si="122"/>
        <v>15356.582256886602</v>
      </c>
      <c r="H219" s="13">
        <f t="shared" si="101"/>
        <v>5558.0390068858587</v>
      </c>
      <c r="I219" s="13">
        <f t="shared" si="102"/>
        <v>0.48784262880390727</v>
      </c>
      <c r="K219" s="13">
        <f t="shared" si="125"/>
        <v>15239.016</v>
      </c>
      <c r="L219" s="13">
        <f t="shared" si="126"/>
        <v>15158.533799999999</v>
      </c>
      <c r="M219" s="9">
        <f t="shared" si="127"/>
        <v>15319.4982</v>
      </c>
      <c r="N219" s="9">
        <f t="shared" si="128"/>
        <v>17.884933333333414</v>
      </c>
      <c r="O219" s="9">
        <f t="shared" si="129"/>
        <v>15306.033155555562</v>
      </c>
      <c r="P219" s="13">
        <f t="shared" si="130"/>
        <v>576.15147662448453</v>
      </c>
      <c r="Q219" s="13">
        <f t="shared" si="131"/>
        <v>0.15706784737081089</v>
      </c>
      <c r="S219" s="2">
        <f t="shared" si="123"/>
        <v>15284.767548304349</v>
      </c>
      <c r="T219" s="2">
        <f t="shared" si="124"/>
        <v>3.268317678724435</v>
      </c>
      <c r="U219" s="2">
        <f t="shared" si="103"/>
        <v>15287.505096608698</v>
      </c>
      <c r="V219" s="3">
        <f t="shared" si="104"/>
        <v>29.976682874572404</v>
      </c>
      <c r="W219" s="3">
        <f t="shared" si="105"/>
        <v>3.5827024346226519E-2</v>
      </c>
      <c r="Y219" s="9">
        <f t="shared" si="106"/>
        <v>15289.434467038633</v>
      </c>
      <c r="Z219" s="9">
        <f t="shared" si="107"/>
        <v>-7.4432514393448459</v>
      </c>
      <c r="AA219" s="9">
        <f t="shared" si="108"/>
        <v>15292.607810055189</v>
      </c>
      <c r="AB219" s="27">
        <f t="shared" si="109"/>
        <v>111.89006556365371</v>
      </c>
      <c r="AC219" s="27">
        <f t="shared" si="110"/>
        <v>6.9217309841616712E-2</v>
      </c>
      <c r="AE219" s="9">
        <f t="shared" si="111"/>
        <v>15288.669580489162</v>
      </c>
      <c r="AF219" s="9">
        <f t="shared" si="112"/>
        <v>7.6571528942656251</v>
      </c>
      <c r="AG219" s="9">
        <f t="shared" si="113"/>
        <v>15304.161934963875</v>
      </c>
      <c r="AH219" s="28">
        <f t="shared" si="114"/>
        <v>489.82254524516173</v>
      </c>
      <c r="AI219" s="28">
        <f t="shared" si="115"/>
        <v>0.14482326604432985</v>
      </c>
      <c r="AK219" s="9">
        <f t="shared" si="116"/>
        <v>15285.115323310787</v>
      </c>
      <c r="AL219" s="9">
        <f t="shared" si="117"/>
        <v>9.2386704363371681</v>
      </c>
      <c r="AM219" s="9">
        <f t="shared" si="118"/>
        <v>15312.883233107848</v>
      </c>
      <c r="AN219" s="28">
        <f t="shared" si="119"/>
        <v>951.92199320718942</v>
      </c>
      <c r="AO219">
        <f t="shared" si="120"/>
        <v>0.20189224277041531</v>
      </c>
    </row>
    <row r="220" spans="1:41">
      <c r="A220" s="1">
        <v>45149</v>
      </c>
      <c r="B220" s="2">
        <v>219</v>
      </c>
      <c r="C220" s="3">
        <v>15280.02</v>
      </c>
      <c r="D220" s="13">
        <f t="shared" si="121"/>
        <v>15258.910000000002</v>
      </c>
      <c r="E220" s="13">
        <f t="shared" si="99"/>
        <v>445.6320999999478</v>
      </c>
      <c r="F220" s="13">
        <f t="shared" si="100"/>
        <v>0.13815426943157641</v>
      </c>
      <c r="G220" s="9">
        <f t="shared" si="122"/>
        <v>15258.944925133044</v>
      </c>
      <c r="H220" s="13">
        <f t="shared" si="101"/>
        <v>444.15878064780588</v>
      </c>
      <c r="I220" s="13">
        <f t="shared" si="102"/>
        <v>0.13792570210612373</v>
      </c>
      <c r="K220" s="13">
        <f t="shared" si="125"/>
        <v>15251.376999999999</v>
      </c>
      <c r="L220" s="13">
        <f t="shared" si="126"/>
        <v>15174.493399999998</v>
      </c>
      <c r="M220" s="9">
        <f t="shared" si="127"/>
        <v>15328.2606</v>
      </c>
      <c r="N220" s="9">
        <f t="shared" si="128"/>
        <v>17.085244444444672</v>
      </c>
      <c r="O220" s="9">
        <f t="shared" si="129"/>
        <v>15337.383133333333</v>
      </c>
      <c r="P220" s="13">
        <f t="shared" si="130"/>
        <v>3290.5290658176673</v>
      </c>
      <c r="Q220" s="13">
        <f t="shared" si="131"/>
        <v>0.37541268488740442</v>
      </c>
      <c r="S220" s="2">
        <f t="shared" si="123"/>
        <v>15284.027932991537</v>
      </c>
      <c r="T220" s="2">
        <f t="shared" si="124"/>
        <v>1.2643511829562073</v>
      </c>
      <c r="U220" s="2">
        <f t="shared" si="103"/>
        <v>15288.035865983074</v>
      </c>
      <c r="V220" s="3">
        <f t="shared" si="104"/>
        <v>64.254107458603485</v>
      </c>
      <c r="W220" s="3">
        <f t="shared" si="105"/>
        <v>5.2459787245527405E-2</v>
      </c>
      <c r="Y220" s="9">
        <f t="shared" si="106"/>
        <v>15281.399850919501</v>
      </c>
      <c r="Z220" s="9">
        <f t="shared" si="107"/>
        <v>-7.8572067151957814</v>
      </c>
      <c r="AA220" s="9">
        <f t="shared" si="108"/>
        <v>15281.991215599288</v>
      </c>
      <c r="AB220" s="27">
        <f t="shared" si="109"/>
        <v>3.8856909388742253</v>
      </c>
      <c r="AC220" s="27">
        <f t="shared" si="110"/>
        <v>1.2900608764173486E-2</v>
      </c>
      <c r="AE220" s="9">
        <f t="shared" si="111"/>
        <v>15284.912020015028</v>
      </c>
      <c r="AF220" s="9">
        <f t="shared" si="112"/>
        <v>4.2327388837456921</v>
      </c>
      <c r="AG220" s="9">
        <f t="shared" si="113"/>
        <v>15296.326733383428</v>
      </c>
      <c r="AH220" s="28">
        <f t="shared" si="114"/>
        <v>265.90955363820046</v>
      </c>
      <c r="AI220" s="28">
        <f t="shared" si="115"/>
        <v>0.10671931963065398</v>
      </c>
      <c r="AK220" s="9">
        <f t="shared" si="116"/>
        <v>15281.453399374714</v>
      </c>
      <c r="AL220" s="9">
        <f t="shared" si="117"/>
        <v>7.9486109990961076</v>
      </c>
      <c r="AM220" s="9">
        <f t="shared" si="118"/>
        <v>15294.353993747125</v>
      </c>
      <c r="AN220" s="28">
        <f t="shared" si="119"/>
        <v>205.46337674260778</v>
      </c>
      <c r="AO220">
        <f t="shared" si="120"/>
        <v>9.3808736815296195E-2</v>
      </c>
    </row>
    <row r="221" spans="1:41">
      <c r="A221" s="1">
        <v>45150</v>
      </c>
      <c r="B221" s="2">
        <v>220</v>
      </c>
      <c r="C221" s="3">
        <v>15280.02</v>
      </c>
      <c r="D221" s="13">
        <f t="shared" si="121"/>
        <v>15278.01</v>
      </c>
      <c r="E221" s="13">
        <f t="shared" si="99"/>
        <v>4.0401000000008773</v>
      </c>
      <c r="F221" s="13">
        <f t="shared" si="100"/>
        <v>1.3154433043937236E-2</v>
      </c>
      <c r="G221" s="9">
        <f t="shared" si="122"/>
        <v>15278.010264369328</v>
      </c>
      <c r="H221" s="13">
        <f t="shared" si="101"/>
        <v>4.0390373051940562</v>
      </c>
      <c r="I221" s="13">
        <f t="shared" si="102"/>
        <v>1.3152702880443656E-2</v>
      </c>
      <c r="K221" s="13">
        <f t="shared" si="125"/>
        <v>15262.632999999998</v>
      </c>
      <c r="L221" s="13">
        <f t="shared" si="126"/>
        <v>15190.5635</v>
      </c>
      <c r="M221" s="9">
        <f t="shared" si="127"/>
        <v>15334.702499999996</v>
      </c>
      <c r="N221" s="9">
        <f t="shared" si="128"/>
        <v>16.015444444443951</v>
      </c>
      <c r="O221" s="9">
        <f t="shared" si="129"/>
        <v>15345.345844444444</v>
      </c>
      <c r="P221" s="13">
        <f t="shared" si="130"/>
        <v>4267.465952379649</v>
      </c>
      <c r="Q221" s="13">
        <f t="shared" si="131"/>
        <v>0.42752460038955209</v>
      </c>
      <c r="S221" s="2">
        <f t="shared" si="123"/>
        <v>15282.656142087246</v>
      </c>
      <c r="T221" s="2">
        <f t="shared" si="124"/>
        <v>-5.3719860667710839E-2</v>
      </c>
      <c r="U221" s="2">
        <f t="shared" si="103"/>
        <v>15285.292284174493</v>
      </c>
      <c r="V221" s="3">
        <f t="shared" si="104"/>
        <v>27.796980416605088</v>
      </c>
      <c r="W221" s="3">
        <f t="shared" si="105"/>
        <v>3.4504432418888176E-2</v>
      </c>
      <c r="Y221" s="9">
        <f t="shared" si="106"/>
        <v>15275.485850943012</v>
      </c>
      <c r="Z221" s="9">
        <f t="shared" si="107"/>
        <v>-6.4969619981006232</v>
      </c>
      <c r="AA221" s="9">
        <f t="shared" si="108"/>
        <v>15273.542644204304</v>
      </c>
      <c r="AB221" s="27">
        <f t="shared" si="109"/>
        <v>41.956138104036363</v>
      </c>
      <c r="AC221" s="27">
        <f t="shared" si="110"/>
        <v>4.2391016475737495E-2</v>
      </c>
      <c r="AE221" s="9">
        <f t="shared" si="111"/>
        <v>15282.757427669632</v>
      </c>
      <c r="AF221" s="9">
        <f t="shared" si="112"/>
        <v>2.316539515003202</v>
      </c>
      <c r="AG221" s="9">
        <f t="shared" si="113"/>
        <v>15289.144758898774</v>
      </c>
      <c r="AH221" s="28">
        <f t="shared" si="114"/>
        <v>83.261224960746304</v>
      </c>
      <c r="AI221" s="28">
        <f t="shared" si="115"/>
        <v>5.9716930336305228E-2</v>
      </c>
      <c r="AK221" s="9">
        <f t="shared" si="116"/>
        <v>15280.958201037382</v>
      </c>
      <c r="AL221" s="9">
        <f t="shared" si="117"/>
        <v>7.1042300654532857</v>
      </c>
      <c r="AM221" s="9">
        <f t="shared" si="118"/>
        <v>15289.402010373809</v>
      </c>
      <c r="AN221" s="28">
        <f t="shared" si="119"/>
        <v>88.022118654258804</v>
      </c>
      <c r="AO221">
        <f t="shared" si="120"/>
        <v>6.1400511084468166E-2</v>
      </c>
    </row>
    <row r="222" spans="1:41">
      <c r="A222" s="1">
        <v>45151</v>
      </c>
      <c r="B222" s="2">
        <v>221</v>
      </c>
      <c r="C222" s="3">
        <v>15280.02</v>
      </c>
      <c r="D222" s="13">
        <f t="shared" si="121"/>
        <v>15280.02</v>
      </c>
      <c r="E222" s="13">
        <f t="shared" si="99"/>
        <v>0</v>
      </c>
      <c r="F222" s="13">
        <f t="shared" si="100"/>
        <v>0</v>
      </c>
      <c r="G222" s="9">
        <f t="shared" si="122"/>
        <v>15280.02</v>
      </c>
      <c r="H222" s="13">
        <f t="shared" si="101"/>
        <v>0</v>
      </c>
      <c r="I222" s="13">
        <f t="shared" si="102"/>
        <v>0</v>
      </c>
      <c r="K222" s="13">
        <f t="shared" si="125"/>
        <v>15271.376999999999</v>
      </c>
      <c r="L222" s="13">
        <f t="shared" si="126"/>
        <v>15206.241699999999</v>
      </c>
      <c r="M222" s="9">
        <f t="shared" si="127"/>
        <v>15336.512299999999</v>
      </c>
      <c r="N222" s="9">
        <f t="shared" si="128"/>
        <v>14.474511111111092</v>
      </c>
      <c r="O222" s="9">
        <f t="shared" si="129"/>
        <v>15350.717944444439</v>
      </c>
      <c r="P222" s="13">
        <f t="shared" si="130"/>
        <v>4998.1993486689398</v>
      </c>
      <c r="Q222" s="13">
        <f t="shared" si="131"/>
        <v>0.46268227688470753</v>
      </c>
      <c r="S222" s="2">
        <f t="shared" si="123"/>
        <v>15281.31121111329</v>
      </c>
      <c r="T222" s="2">
        <f t="shared" si="124"/>
        <v>-0.69932541731152686</v>
      </c>
      <c r="U222" s="2">
        <f t="shared" si="103"/>
        <v>15282.602422226579</v>
      </c>
      <c r="V222" s="3">
        <f t="shared" si="104"/>
        <v>6.6689045563254892</v>
      </c>
      <c r="W222" s="3">
        <f t="shared" si="105"/>
        <v>1.6900646900843544E-2</v>
      </c>
      <c r="Y222" s="9">
        <f t="shared" si="106"/>
        <v>15272.298222261437</v>
      </c>
      <c r="Z222" s="9">
        <f t="shared" si="107"/>
        <v>-4.1804286765326912</v>
      </c>
      <c r="AA222" s="9">
        <f t="shared" si="108"/>
        <v>15268.988888944912</v>
      </c>
      <c r="AB222" s="27">
        <f t="shared" si="109"/>
        <v>121.685411109692</v>
      </c>
      <c r="AC222" s="27">
        <f t="shared" si="110"/>
        <v>7.2193040683770901E-2</v>
      </c>
      <c r="AE222" s="9">
        <f t="shared" si="111"/>
        <v>15281.53619015539</v>
      </c>
      <c r="AF222" s="9">
        <f t="shared" si="112"/>
        <v>1.2552064062294606</v>
      </c>
      <c r="AG222" s="9">
        <f t="shared" si="113"/>
        <v>15285.073967184635</v>
      </c>
      <c r="AH222" s="28">
        <f t="shared" si="114"/>
        <v>25.542584303362677</v>
      </c>
      <c r="AI222" s="28">
        <f t="shared" si="115"/>
        <v>3.3075658177374963E-2</v>
      </c>
      <c r="AK222" s="9">
        <f t="shared" si="116"/>
        <v>15280.824243110284</v>
      </c>
      <c r="AL222" s="9">
        <f t="shared" si="117"/>
        <v>6.3804112661982506</v>
      </c>
      <c r="AM222" s="9">
        <f t="shared" si="118"/>
        <v>15288.062431102835</v>
      </c>
      <c r="AN222" s="28">
        <f t="shared" si="119"/>
        <v>64.680698043841332</v>
      </c>
      <c r="AO222">
        <f t="shared" si="120"/>
        <v>5.2633642513783344E-2</v>
      </c>
    </row>
    <row r="223" spans="1:41">
      <c r="A223" s="1">
        <v>45152</v>
      </c>
      <c r="B223" s="2">
        <v>222</v>
      </c>
      <c r="C223" s="3">
        <v>15301.13</v>
      </c>
      <c r="D223" s="13">
        <f t="shared" si="121"/>
        <v>15280.02</v>
      </c>
      <c r="E223" s="13">
        <f t="shared" si="99"/>
        <v>445.6320999999478</v>
      </c>
      <c r="F223" s="13">
        <f t="shared" si="100"/>
        <v>0.13796366673571667</v>
      </c>
      <c r="G223" s="9">
        <f t="shared" si="122"/>
        <v>15280.02</v>
      </c>
      <c r="H223" s="13">
        <f t="shared" si="101"/>
        <v>445.6320999999478</v>
      </c>
      <c r="I223" s="13">
        <f t="shared" si="102"/>
        <v>0.13796366673571667</v>
      </c>
      <c r="K223" s="13">
        <f t="shared" si="125"/>
        <v>15274.693999999998</v>
      </c>
      <c r="L223" s="13">
        <f t="shared" si="126"/>
        <v>15220.794399999999</v>
      </c>
      <c r="M223" s="9">
        <f t="shared" si="127"/>
        <v>15328.593599999997</v>
      </c>
      <c r="N223" s="9">
        <f t="shared" si="128"/>
        <v>11.977688888888627</v>
      </c>
      <c r="O223" s="9">
        <f t="shared" si="129"/>
        <v>15350.98681111111</v>
      </c>
      <c r="P223" s="13">
        <f t="shared" si="130"/>
        <v>2485.7016141689815</v>
      </c>
      <c r="Q223" s="13">
        <f t="shared" si="131"/>
        <v>0.32583744541161863</v>
      </c>
      <c r="S223" s="2">
        <f t="shared" si="123"/>
        <v>15290.870942847989</v>
      </c>
      <c r="T223" s="2">
        <f t="shared" si="124"/>
        <v>4.4302031586933808</v>
      </c>
      <c r="U223" s="2">
        <f t="shared" si="103"/>
        <v>15280.611885695978</v>
      </c>
      <c r="V223" s="3">
        <f t="shared" si="104"/>
        <v>420.99301459286522</v>
      </c>
      <c r="W223" s="3">
        <f t="shared" si="105"/>
        <v>0.13409541846922976</v>
      </c>
      <c r="Y223" s="9">
        <f t="shared" si="106"/>
        <v>15278.021455509432</v>
      </c>
      <c r="Z223" s="9">
        <f t="shared" si="107"/>
        <v>2.7521346706362433</v>
      </c>
      <c r="AA223" s="9">
        <f t="shared" si="108"/>
        <v>15268.117793584905</v>
      </c>
      <c r="AB223" s="27">
        <f t="shared" si="109"/>
        <v>1089.8057723928146</v>
      </c>
      <c r="AC223" s="27">
        <f t="shared" si="110"/>
        <v>0.21575012051459355</v>
      </c>
      <c r="AE223" s="9">
        <f t="shared" si="111"/>
        <v>15295.628418968485</v>
      </c>
      <c r="AF223" s="9">
        <f t="shared" si="112"/>
        <v>5.1063131282891403</v>
      </c>
      <c r="AG223" s="9">
        <f t="shared" si="113"/>
        <v>15282.791396561619</v>
      </c>
      <c r="AH223" s="28">
        <f t="shared" si="114"/>
        <v>336.30437607017132</v>
      </c>
      <c r="AI223" s="28">
        <f t="shared" si="115"/>
        <v>0.11985130142924239</v>
      </c>
      <c r="AK223" s="9">
        <f t="shared" si="116"/>
        <v>15299.737465437647</v>
      </c>
      <c r="AL223" s="9">
        <f t="shared" si="117"/>
        <v>7.6336923723146999</v>
      </c>
      <c r="AM223" s="9">
        <f t="shared" si="118"/>
        <v>15287.204654376483</v>
      </c>
      <c r="AN223" s="28">
        <f t="shared" si="119"/>
        <v>193.91525073438953</v>
      </c>
      <c r="AO223">
        <f t="shared" si="120"/>
        <v>9.1008609321772169E-2</v>
      </c>
    </row>
    <row r="224" spans="1:41">
      <c r="A224" s="1">
        <v>45153</v>
      </c>
      <c r="B224" s="2">
        <v>223</v>
      </c>
      <c r="C224" s="3">
        <v>15399.61</v>
      </c>
      <c r="D224" s="13">
        <f t="shared" si="121"/>
        <v>15322.239999999998</v>
      </c>
      <c r="E224" s="13">
        <f t="shared" si="99"/>
        <v>5986.1169000004056</v>
      </c>
      <c r="F224" s="13">
        <f t="shared" si="100"/>
        <v>0.50241532090749452</v>
      </c>
      <c r="G224" s="9">
        <f t="shared" si="122"/>
        <v>15322.269164366275</v>
      </c>
      <c r="H224" s="13">
        <f t="shared" si="101"/>
        <v>5981.6048565230021</v>
      </c>
      <c r="I224" s="13">
        <f t="shared" si="102"/>
        <v>0.50222593710961427</v>
      </c>
      <c r="K224" s="13">
        <f t="shared" si="125"/>
        <v>15277.408000000001</v>
      </c>
      <c r="L224" s="13">
        <f t="shared" si="126"/>
        <v>15233.909999999998</v>
      </c>
      <c r="M224" s="9">
        <f t="shared" si="127"/>
        <v>15320.906000000004</v>
      </c>
      <c r="N224" s="9">
        <f t="shared" si="128"/>
        <v>9.6662222222229399</v>
      </c>
      <c r="O224" s="9">
        <f t="shared" si="129"/>
        <v>15340.571288888885</v>
      </c>
      <c r="P224" s="13">
        <f t="shared" si="130"/>
        <v>3485.5694096617935</v>
      </c>
      <c r="Q224" s="13">
        <f t="shared" si="131"/>
        <v>0.38337796289072151</v>
      </c>
      <c r="S224" s="2">
        <f t="shared" si="123"/>
        <v>15347.455573003343</v>
      </c>
      <c r="T224" s="2">
        <f t="shared" si="124"/>
        <v>30.507416657023594</v>
      </c>
      <c r="U224" s="2">
        <f t="shared" si="103"/>
        <v>15295.301146006683</v>
      </c>
      <c r="V224" s="3">
        <f t="shared" si="104"/>
        <v>10880.337021399297</v>
      </c>
      <c r="W224" s="3">
        <f t="shared" si="105"/>
        <v>0.67734737433816716</v>
      </c>
      <c r="Y224" s="9">
        <f t="shared" si="106"/>
        <v>15316.424513126047</v>
      </c>
      <c r="Z224" s="9">
        <f t="shared" si="107"/>
        <v>27.707780732821455</v>
      </c>
      <c r="AA224" s="9">
        <f t="shared" si="108"/>
        <v>15280.773590180068</v>
      </c>
      <c r="AB224" s="27">
        <f t="shared" si="109"/>
        <v>14122.09229889099</v>
      </c>
      <c r="AC224" s="27">
        <f t="shared" si="110"/>
        <v>0.77168454149119792</v>
      </c>
      <c r="AE224" s="9">
        <f t="shared" si="111"/>
        <v>15369.947419629032</v>
      </c>
      <c r="AF224" s="9">
        <f t="shared" si="112"/>
        <v>25.870119387966593</v>
      </c>
      <c r="AG224" s="9">
        <f t="shared" si="113"/>
        <v>15300.734732096775</v>
      </c>
      <c r="AH224" s="28">
        <f t="shared" si="114"/>
        <v>9776.3186029346944</v>
      </c>
      <c r="AI224" s="28">
        <f t="shared" si="115"/>
        <v>0.64206345422530764</v>
      </c>
      <c r="AK224" s="9">
        <f t="shared" si="116"/>
        <v>15390.386115780997</v>
      </c>
      <c r="AL224" s="9">
        <f t="shared" si="117"/>
        <v>15.935188169418211</v>
      </c>
      <c r="AM224" s="9">
        <f t="shared" si="118"/>
        <v>15307.371157809961</v>
      </c>
      <c r="AN224" s="28">
        <f t="shared" si="119"/>
        <v>8508.0040085590244</v>
      </c>
      <c r="AO224">
        <f t="shared" si="120"/>
        <v>0.59896868940213144</v>
      </c>
    </row>
    <row r="225" spans="1:41">
      <c r="A225" s="1">
        <v>45154</v>
      </c>
      <c r="B225" s="2">
        <v>224</v>
      </c>
      <c r="C225" s="3">
        <v>15422.73</v>
      </c>
      <c r="D225" s="13">
        <f t="shared" si="121"/>
        <v>15498.090000000002</v>
      </c>
      <c r="E225" s="13">
        <f t="shared" si="99"/>
        <v>5679.1296000003622</v>
      </c>
      <c r="F225" s="13">
        <f t="shared" si="100"/>
        <v>0.48862944498154609</v>
      </c>
      <c r="G225" s="9">
        <f t="shared" si="122"/>
        <v>15498.723829684477</v>
      </c>
      <c r="H225" s="13">
        <f t="shared" si="101"/>
        <v>5775.0621501133783</v>
      </c>
      <c r="I225" s="13">
        <f t="shared" si="102"/>
        <v>0.49273915632626353</v>
      </c>
      <c r="K225" s="13">
        <f t="shared" si="125"/>
        <v>15289.970000000001</v>
      </c>
      <c r="L225" s="13">
        <f t="shared" si="126"/>
        <v>15246.3622</v>
      </c>
      <c r="M225" s="9">
        <f t="shared" si="127"/>
        <v>15333.577800000003</v>
      </c>
      <c r="N225" s="9">
        <f t="shared" si="128"/>
        <v>9.690622222222574</v>
      </c>
      <c r="O225" s="9">
        <f t="shared" si="129"/>
        <v>15330.572222222227</v>
      </c>
      <c r="P225" s="13">
        <f t="shared" si="130"/>
        <v>8493.0560049373798</v>
      </c>
      <c r="Q225" s="13">
        <f t="shared" si="131"/>
        <v>0.59754516728084417</v>
      </c>
      <c r="S225" s="2">
        <f t="shared" si="123"/>
        <v>15400.346494830183</v>
      </c>
      <c r="T225" s="2">
        <f t="shared" si="124"/>
        <v>41.699169241931791</v>
      </c>
      <c r="U225" s="2">
        <f t="shared" si="103"/>
        <v>15377.962989660366</v>
      </c>
      <c r="V225" s="3">
        <f t="shared" si="104"/>
        <v>2004.0852147488972</v>
      </c>
      <c r="W225" s="3">
        <f t="shared" si="105"/>
        <v>0.29026644659949308</v>
      </c>
      <c r="Y225" s="9">
        <f t="shared" si="106"/>
        <v>15367.711605701208</v>
      </c>
      <c r="Z225" s="9">
        <f t="shared" si="107"/>
        <v>44.213299022459339</v>
      </c>
      <c r="AA225" s="9">
        <f t="shared" si="108"/>
        <v>15344.132293858869</v>
      </c>
      <c r="AB225" s="27">
        <f t="shared" si="109"/>
        <v>6177.5994106474873</v>
      </c>
      <c r="AC225" s="27">
        <f t="shared" si="110"/>
        <v>0.50962252559132148</v>
      </c>
      <c r="AE225" s="9">
        <f t="shared" si="111"/>
        <v>15414.656261705099</v>
      </c>
      <c r="AF225" s="9">
        <f t="shared" si="112"/>
        <v>31.521736194396567</v>
      </c>
      <c r="AG225" s="9">
        <f t="shared" si="113"/>
        <v>15395.817539016998</v>
      </c>
      <c r="AH225" s="28">
        <f t="shared" si="114"/>
        <v>724.28055616157474</v>
      </c>
      <c r="AI225" s="28">
        <f t="shared" si="115"/>
        <v>0.17449868462328938</v>
      </c>
      <c r="AK225" s="9">
        <f t="shared" si="116"/>
        <v>15421.089130395041</v>
      </c>
      <c r="AL225" s="9">
        <f t="shared" si="117"/>
        <v>17.411970813880806</v>
      </c>
      <c r="AM225" s="9">
        <f t="shared" si="118"/>
        <v>15406.321303950415</v>
      </c>
      <c r="AN225" s="28">
        <f t="shared" si="119"/>
        <v>269.2453060476418</v>
      </c>
      <c r="AO225">
        <f t="shared" si="120"/>
        <v>0.10639294113029439</v>
      </c>
    </row>
    <row r="226" spans="1:41">
      <c r="A226" s="1">
        <v>45155</v>
      </c>
      <c r="B226" s="2">
        <v>225</v>
      </c>
      <c r="C226" s="3">
        <v>15422.73</v>
      </c>
      <c r="D226" s="13">
        <f t="shared" si="121"/>
        <v>15445.849999999999</v>
      </c>
      <c r="E226" s="13">
        <f t="shared" si="99"/>
        <v>534.53439999995294</v>
      </c>
      <c r="F226" s="13">
        <f t="shared" si="100"/>
        <v>0.14990860891683236</v>
      </c>
      <c r="G226" s="9">
        <f t="shared" si="122"/>
        <v>15445.884710905015</v>
      </c>
      <c r="H226" s="13">
        <f t="shared" si="101"/>
        <v>536.1406370948315</v>
      </c>
      <c r="I226" s="13">
        <f t="shared" si="102"/>
        <v>0.15013367221636659</v>
      </c>
      <c r="K226" s="13">
        <f t="shared" si="125"/>
        <v>15304.844000000003</v>
      </c>
      <c r="L226" s="13">
        <f t="shared" si="126"/>
        <v>15258.6335</v>
      </c>
      <c r="M226" s="9">
        <f t="shared" si="127"/>
        <v>15351.054500000006</v>
      </c>
      <c r="N226" s="9">
        <f t="shared" si="128"/>
        <v>10.269000000000636</v>
      </c>
      <c r="O226" s="9">
        <f t="shared" si="129"/>
        <v>15343.268422222225</v>
      </c>
      <c r="P226" s="13">
        <f t="shared" si="130"/>
        <v>6314.1423429332963</v>
      </c>
      <c r="Q226" s="13">
        <f t="shared" si="131"/>
        <v>0.51522381431675479</v>
      </c>
      <c r="S226" s="2">
        <f t="shared" si="123"/>
        <v>15432.387832036056</v>
      </c>
      <c r="T226" s="2">
        <f t="shared" si="124"/>
        <v>36.870253223902793</v>
      </c>
      <c r="U226" s="2">
        <f t="shared" si="103"/>
        <v>15442.045664072115</v>
      </c>
      <c r="V226" s="3">
        <f t="shared" si="104"/>
        <v>373.09487854680953</v>
      </c>
      <c r="W226" s="3">
        <f t="shared" si="105"/>
        <v>0.12524153682334707</v>
      </c>
      <c r="Y226" s="9">
        <f t="shared" si="106"/>
        <v>15415.166433306567</v>
      </c>
      <c r="Z226" s="9">
        <f t="shared" si="107"/>
        <v>46.482369030489274</v>
      </c>
      <c r="AA226" s="9">
        <f t="shared" si="108"/>
        <v>15411.924904723668</v>
      </c>
      <c r="AB226" s="27">
        <f t="shared" si="109"/>
        <v>116.75008393060098</v>
      </c>
      <c r="AC226" s="27">
        <f t="shared" si="110"/>
        <v>7.0059550263354711E-2</v>
      </c>
      <c r="AE226" s="9">
        <f t="shared" si="111"/>
        <v>15429.764399369848</v>
      </c>
      <c r="AF226" s="9">
        <f t="shared" si="112"/>
        <v>26.597656635502275</v>
      </c>
      <c r="AG226" s="9">
        <f t="shared" si="113"/>
        <v>15446.177997899495</v>
      </c>
      <c r="AH226" s="28">
        <f t="shared" si="114"/>
        <v>549.808605494723</v>
      </c>
      <c r="AI226" s="28">
        <f t="shared" si="115"/>
        <v>0.15203532642726045</v>
      </c>
      <c r="AK226" s="9">
        <f t="shared" si="116"/>
        <v>15424.307110120892</v>
      </c>
      <c r="AL226" s="9">
        <f t="shared" si="117"/>
        <v>15.992571705077772</v>
      </c>
      <c r="AM226" s="9">
        <f t="shared" si="118"/>
        <v>15438.501101208922</v>
      </c>
      <c r="AN226" s="28">
        <f t="shared" si="119"/>
        <v>248.72763334206471</v>
      </c>
      <c r="AO226">
        <f t="shared" si="120"/>
        <v>0.10225881675243045</v>
      </c>
    </row>
    <row r="227" spans="1:41">
      <c r="A227" s="1">
        <v>45156</v>
      </c>
      <c r="B227" s="2">
        <v>226</v>
      </c>
      <c r="C227" s="3">
        <v>15384.54</v>
      </c>
      <c r="D227" s="13">
        <f t="shared" si="121"/>
        <v>15422.73</v>
      </c>
      <c r="E227" s="13">
        <f t="shared" si="99"/>
        <v>1458.4760999999</v>
      </c>
      <c r="F227" s="13">
        <f t="shared" si="100"/>
        <v>0.24823621635745163</v>
      </c>
      <c r="G227" s="9">
        <f t="shared" si="122"/>
        <v>15422.73</v>
      </c>
      <c r="H227" s="13">
        <f t="shared" si="101"/>
        <v>1458.4760999999</v>
      </c>
      <c r="I227" s="13">
        <f t="shared" si="102"/>
        <v>0.24823621635745163</v>
      </c>
      <c r="K227" s="13">
        <f t="shared" si="125"/>
        <v>15322.733000000002</v>
      </c>
      <c r="L227" s="13">
        <f t="shared" si="126"/>
        <v>15271.035399999999</v>
      </c>
      <c r="M227" s="9">
        <f t="shared" si="127"/>
        <v>15374.430600000005</v>
      </c>
      <c r="N227" s="9">
        <f t="shared" si="128"/>
        <v>11.488355555556256</v>
      </c>
      <c r="O227" s="9">
        <f t="shared" si="129"/>
        <v>15361.323500000006</v>
      </c>
      <c r="P227" s="13">
        <f t="shared" si="130"/>
        <v>539.00587224976755</v>
      </c>
      <c r="Q227" s="13">
        <f t="shared" si="131"/>
        <v>0.15090798944911576</v>
      </c>
      <c r="S227" s="2">
        <f t="shared" si="123"/>
        <v>15426.899042629979</v>
      </c>
      <c r="T227" s="2">
        <f t="shared" si="124"/>
        <v>15.690731908912618</v>
      </c>
      <c r="U227" s="2">
        <f t="shared" si="103"/>
        <v>15469.258085259959</v>
      </c>
      <c r="V227" s="3">
        <f t="shared" si="104"/>
        <v>7177.1539701134552</v>
      </c>
      <c r="W227" s="3">
        <f t="shared" si="105"/>
        <v>0.55067025247396184</v>
      </c>
      <c r="Y227" s="9">
        <f t="shared" si="106"/>
        <v>15438.51616163594</v>
      </c>
      <c r="Z227" s="9">
        <f t="shared" si="107"/>
        <v>30.289520539707695</v>
      </c>
      <c r="AA227" s="9">
        <f t="shared" si="108"/>
        <v>15461.648802337057</v>
      </c>
      <c r="AB227" s="27">
        <f t="shared" si="109"/>
        <v>5945.7673978551338</v>
      </c>
      <c r="AC227" s="27">
        <f t="shared" si="110"/>
        <v>0.50120967111825088</v>
      </c>
      <c r="AE227" s="9">
        <f t="shared" si="111"/>
        <v>15406.086616801604</v>
      </c>
      <c r="AF227" s="9">
        <f t="shared" si="112"/>
        <v>11.515024874378433</v>
      </c>
      <c r="AG227" s="9">
        <f t="shared" si="113"/>
        <v>15456.36205600535</v>
      </c>
      <c r="AH227" s="28">
        <f t="shared" si="114"/>
        <v>5158.4077288354474</v>
      </c>
      <c r="AI227" s="28">
        <f t="shared" si="115"/>
        <v>0.46684565157845936</v>
      </c>
      <c r="AK227" s="9">
        <f t="shared" si="116"/>
        <v>15390.115968182597</v>
      </c>
      <c r="AL227" s="9">
        <f t="shared" si="117"/>
        <v>10.974200340740586</v>
      </c>
      <c r="AM227" s="9">
        <f t="shared" si="118"/>
        <v>15440.299681825969</v>
      </c>
      <c r="AN227" s="28">
        <f t="shared" si="119"/>
        <v>3109.1421173331942</v>
      </c>
      <c r="AO227">
        <f t="shared" si="120"/>
        <v>0.36243970782336082</v>
      </c>
    </row>
    <row r="228" spans="1:41">
      <c r="A228" s="1">
        <v>45157</v>
      </c>
      <c r="B228" s="2">
        <v>227</v>
      </c>
      <c r="C228" s="3">
        <v>15384.54</v>
      </c>
      <c r="D228" s="13">
        <f t="shared" si="121"/>
        <v>15346.350000000002</v>
      </c>
      <c r="E228" s="13">
        <f t="shared" si="99"/>
        <v>1458.4760999999</v>
      </c>
      <c r="F228" s="13">
        <f t="shared" si="100"/>
        <v>0.24823621635745163</v>
      </c>
      <c r="G228" s="9">
        <f t="shared" si="122"/>
        <v>15346.444566662323</v>
      </c>
      <c r="H228" s="13">
        <f t="shared" si="101"/>
        <v>1451.2620411854382</v>
      </c>
      <c r="I228" s="13">
        <f t="shared" si="102"/>
        <v>0.24762153004040163</v>
      </c>
      <c r="K228" s="13">
        <f t="shared" si="125"/>
        <v>15335.798000000001</v>
      </c>
      <c r="L228" s="13">
        <f t="shared" si="126"/>
        <v>15282.985000000001</v>
      </c>
      <c r="M228" s="9">
        <f t="shared" si="127"/>
        <v>15388.611000000001</v>
      </c>
      <c r="N228" s="9">
        <f t="shared" si="128"/>
        <v>11.736222222222244</v>
      </c>
      <c r="O228" s="9">
        <f t="shared" si="129"/>
        <v>15385.918955555562</v>
      </c>
      <c r="P228" s="13">
        <f t="shared" si="130"/>
        <v>1.9015184242134655</v>
      </c>
      <c r="Q228" s="13">
        <f t="shared" si="131"/>
        <v>8.9632550310983182E-3</v>
      </c>
      <c r="S228" s="2">
        <f t="shared" si="123"/>
        <v>15413.564887269447</v>
      </c>
      <c r="T228" s="2">
        <f t="shared" si="124"/>
        <v>1.1782882741905887</v>
      </c>
      <c r="U228" s="2">
        <f t="shared" si="103"/>
        <v>15442.589774538892</v>
      </c>
      <c r="V228" s="3">
        <f t="shared" si="104"/>
        <v>3369.7763240160943</v>
      </c>
      <c r="W228" s="3">
        <f t="shared" si="105"/>
        <v>0.37732538339717103</v>
      </c>
      <c r="Y228" s="9">
        <f t="shared" si="106"/>
        <v>15443.525977522953</v>
      </c>
      <c r="Z228" s="9">
        <f t="shared" si="107"/>
        <v>12.593727282821581</v>
      </c>
      <c r="AA228" s="9">
        <f t="shared" si="108"/>
        <v>15468.805682175647</v>
      </c>
      <c r="AB228" s="27">
        <f t="shared" si="109"/>
        <v>7100.7051925270453</v>
      </c>
      <c r="AC228" s="27">
        <f t="shared" si="110"/>
        <v>0.54772961801682951</v>
      </c>
      <c r="AE228" s="9">
        <f t="shared" si="111"/>
        <v>15394.458492502794</v>
      </c>
      <c r="AF228" s="9">
        <f t="shared" si="112"/>
        <v>4.5720801224219683</v>
      </c>
      <c r="AG228" s="9">
        <f t="shared" si="113"/>
        <v>15417.601641675981</v>
      </c>
      <c r="AH228" s="28">
        <f t="shared" si="114"/>
        <v>1093.072150310921</v>
      </c>
      <c r="AI228" s="28">
        <f t="shared" si="115"/>
        <v>0.21490172391231949</v>
      </c>
      <c r="AK228" s="9">
        <f t="shared" si="116"/>
        <v>15386.195016852334</v>
      </c>
      <c r="AL228" s="9">
        <f t="shared" si="117"/>
        <v>9.4846851736402211</v>
      </c>
      <c r="AM228" s="9">
        <f t="shared" si="118"/>
        <v>15401.090168523338</v>
      </c>
      <c r="AN228" s="28">
        <f t="shared" si="119"/>
        <v>273.90807815087339</v>
      </c>
      <c r="AO228">
        <f t="shared" si="120"/>
        <v>0.10757662252714453</v>
      </c>
    </row>
    <row r="229" spans="1:41">
      <c r="A229" s="1">
        <v>45158</v>
      </c>
      <c r="B229" s="2">
        <v>228</v>
      </c>
      <c r="C229" s="3">
        <v>15384.54</v>
      </c>
      <c r="D229" s="13">
        <f t="shared" si="121"/>
        <v>15384.54</v>
      </c>
      <c r="E229" s="13">
        <f t="shared" si="99"/>
        <v>0</v>
      </c>
      <c r="F229" s="13">
        <f t="shared" si="100"/>
        <v>0</v>
      </c>
      <c r="G229" s="9">
        <f t="shared" si="122"/>
        <v>15384.54</v>
      </c>
      <c r="H229" s="13">
        <f t="shared" si="101"/>
        <v>0</v>
      </c>
      <c r="I229" s="13">
        <f t="shared" si="102"/>
        <v>0</v>
      </c>
      <c r="K229" s="13">
        <f t="shared" si="125"/>
        <v>15343.737000000003</v>
      </c>
      <c r="L229" s="13">
        <f t="shared" si="126"/>
        <v>15293.4571</v>
      </c>
      <c r="M229" s="9">
        <f t="shared" si="127"/>
        <v>15394.016900000006</v>
      </c>
      <c r="N229" s="9">
        <f t="shared" si="128"/>
        <v>11.173311111111817</v>
      </c>
      <c r="O229" s="9">
        <f t="shared" si="129"/>
        <v>15400.347222222223</v>
      </c>
      <c r="P229" s="13">
        <f t="shared" si="130"/>
        <v>249.86827438270123</v>
      </c>
      <c r="Q229" s="13">
        <f t="shared" si="131"/>
        <v>0.10274744790693614</v>
      </c>
      <c r="S229" s="2">
        <f t="shared" si="123"/>
        <v>15399.641587771819</v>
      </c>
      <c r="T229" s="2">
        <f t="shared" si="124"/>
        <v>-6.3725056117188306</v>
      </c>
      <c r="U229" s="2">
        <f t="shared" si="103"/>
        <v>15414.743175543637</v>
      </c>
      <c r="V229" s="3">
        <f t="shared" si="104"/>
        <v>912.23181291971969</v>
      </c>
      <c r="W229" s="3">
        <f t="shared" si="105"/>
        <v>0.19632160300949172</v>
      </c>
      <c r="Y229" s="9">
        <f t="shared" si="106"/>
        <v>15434.645793364041</v>
      </c>
      <c r="Z229" s="9">
        <f t="shared" si="107"/>
        <v>-2.4380107263919362</v>
      </c>
      <c r="AA229" s="9">
        <f t="shared" si="108"/>
        <v>15456.119704805775</v>
      </c>
      <c r="AB229" s="27">
        <f t="shared" si="109"/>
        <v>5123.6541400817268</v>
      </c>
      <c r="AC229" s="27">
        <f t="shared" si="110"/>
        <v>0.46527036106229935</v>
      </c>
      <c r="AE229" s="9">
        <f t="shared" si="111"/>
        <v>15388.887171787565</v>
      </c>
      <c r="AF229" s="9">
        <f t="shared" si="112"/>
        <v>1.5290598711265646</v>
      </c>
      <c r="AG229" s="9">
        <f t="shared" si="113"/>
        <v>15399.030572625215</v>
      </c>
      <c r="AH229" s="28">
        <f t="shared" si="114"/>
        <v>209.9766950066174</v>
      </c>
      <c r="AI229" s="28">
        <f t="shared" si="115"/>
        <v>9.418918359089419E-2</v>
      </c>
      <c r="AK229" s="9">
        <f t="shared" si="116"/>
        <v>15385.653970202598</v>
      </c>
      <c r="AL229" s="9">
        <f t="shared" si="117"/>
        <v>8.4821119913025971</v>
      </c>
      <c r="AM229" s="9">
        <f t="shared" si="118"/>
        <v>15395.679702025975</v>
      </c>
      <c r="AN229" s="28">
        <f t="shared" si="119"/>
        <v>124.09296122748361</v>
      </c>
      <c r="AO229">
        <f t="shared" si="120"/>
        <v>7.240841797007741E-2</v>
      </c>
    </row>
    <row r="230" spans="1:41">
      <c r="A230" s="1">
        <v>45159</v>
      </c>
      <c r="B230" s="2">
        <v>229</v>
      </c>
      <c r="C230" s="3">
        <v>15384.54</v>
      </c>
      <c r="D230" s="13">
        <f t="shared" si="121"/>
        <v>15384.54</v>
      </c>
      <c r="E230" s="13">
        <f t="shared" si="99"/>
        <v>0</v>
      </c>
      <c r="F230" s="13">
        <f t="shared" si="100"/>
        <v>0</v>
      </c>
      <c r="G230" s="9">
        <f t="shared" si="122"/>
        <v>15384.54</v>
      </c>
      <c r="H230" s="13">
        <f t="shared" si="101"/>
        <v>0</v>
      </c>
      <c r="I230" s="13">
        <f t="shared" si="102"/>
        <v>0</v>
      </c>
      <c r="K230" s="13">
        <f t="shared" si="125"/>
        <v>15353.988000000001</v>
      </c>
      <c r="L230" s="13">
        <f t="shared" si="126"/>
        <v>15303.718199999999</v>
      </c>
      <c r="M230" s="9">
        <f t="shared" si="127"/>
        <v>15404.257800000003</v>
      </c>
      <c r="N230" s="9">
        <f t="shared" si="128"/>
        <v>11.171066666667077</v>
      </c>
      <c r="O230" s="9">
        <f t="shared" si="129"/>
        <v>15405.190211111118</v>
      </c>
      <c r="P230" s="13">
        <f t="shared" si="130"/>
        <v>426.43121893368897</v>
      </c>
      <c r="Q230" s="13">
        <f t="shared" si="131"/>
        <v>0.13422702993470542</v>
      </c>
      <c r="S230" s="2">
        <f t="shared" si="123"/>
        <v>15388.90454108005</v>
      </c>
      <c r="T230" s="2">
        <f t="shared" si="124"/>
        <v>-8.5547761517439831</v>
      </c>
      <c r="U230" s="2">
        <f t="shared" si="103"/>
        <v>15393.269082160101</v>
      </c>
      <c r="V230" s="3">
        <f t="shared" si="104"/>
        <v>76.196875357776193</v>
      </c>
      <c r="W230" s="3">
        <f t="shared" si="105"/>
        <v>5.6739312063279146E-2</v>
      </c>
      <c r="Y230" s="9">
        <f t="shared" si="106"/>
        <v>15417.907447846355</v>
      </c>
      <c r="Z230" s="9">
        <f t="shared" si="107"/>
        <v>-12.448245080297751</v>
      </c>
      <c r="AA230" s="9">
        <f t="shared" si="108"/>
        <v>15432.20778263765</v>
      </c>
      <c r="AB230" s="27">
        <f t="shared" si="109"/>
        <v>2272.2175015901512</v>
      </c>
      <c r="AC230" s="27">
        <f t="shared" si="110"/>
        <v>0.30984210537103479</v>
      </c>
      <c r="AE230" s="9">
        <f t="shared" si="111"/>
        <v>15386.302869497607</v>
      </c>
      <c r="AF230" s="9">
        <f t="shared" si="112"/>
        <v>0.29505122280145846</v>
      </c>
      <c r="AG230" s="9">
        <f t="shared" si="113"/>
        <v>15390.416231658692</v>
      </c>
      <c r="AH230" s="28">
        <f t="shared" si="114"/>
        <v>34.530098506600183</v>
      </c>
      <c r="AI230" s="28">
        <f t="shared" si="115"/>
        <v>3.8195692940385689E-2</v>
      </c>
      <c r="AK230" s="9">
        <f t="shared" si="116"/>
        <v>15385.499608219392</v>
      </c>
      <c r="AL230" s="9">
        <f t="shared" si="117"/>
        <v>7.6184645938516971</v>
      </c>
      <c r="AM230" s="9">
        <f t="shared" si="118"/>
        <v>15394.136082193902</v>
      </c>
      <c r="AN230" s="28">
        <f t="shared" si="119"/>
        <v>92.084793472097232</v>
      </c>
      <c r="AO230">
        <f t="shared" si="120"/>
        <v>6.2374839897069753E-2</v>
      </c>
    </row>
    <row r="231" spans="1:41">
      <c r="A231" s="1">
        <v>45160</v>
      </c>
      <c r="B231" s="2">
        <v>230</v>
      </c>
      <c r="C231" s="3">
        <v>15405.65</v>
      </c>
      <c r="D231" s="13">
        <f t="shared" si="121"/>
        <v>15384.54</v>
      </c>
      <c r="E231" s="13">
        <f t="shared" si="99"/>
        <v>445.6320999999478</v>
      </c>
      <c r="F231" s="13">
        <f t="shared" si="100"/>
        <v>0.1370276489469692</v>
      </c>
      <c r="G231" s="9">
        <f t="shared" si="122"/>
        <v>15384.54</v>
      </c>
      <c r="H231" s="13">
        <f t="shared" si="101"/>
        <v>445.6320999999478</v>
      </c>
      <c r="I231" s="13">
        <f t="shared" si="102"/>
        <v>0.1370276489469692</v>
      </c>
      <c r="K231" s="13">
        <f t="shared" si="125"/>
        <v>15364.440000000002</v>
      </c>
      <c r="L231" s="13">
        <f t="shared" si="126"/>
        <v>15313.898900000004</v>
      </c>
      <c r="M231" s="9">
        <f t="shared" si="127"/>
        <v>15414.981100000001</v>
      </c>
      <c r="N231" s="9">
        <f t="shared" si="128"/>
        <v>11.231355555555233</v>
      </c>
      <c r="O231" s="9">
        <f t="shared" si="129"/>
        <v>15415.428866666671</v>
      </c>
      <c r="P231" s="13">
        <f t="shared" si="130"/>
        <v>95.626233284530997</v>
      </c>
      <c r="Q231" s="13">
        <f t="shared" si="131"/>
        <v>6.3475845982941925E-2</v>
      </c>
      <c r="S231" s="2">
        <f t="shared" si="123"/>
        <v>15392.999882464152</v>
      </c>
      <c r="T231" s="2">
        <f t="shared" si="124"/>
        <v>-2.2297173838211766</v>
      </c>
      <c r="U231" s="2">
        <f t="shared" si="103"/>
        <v>15380.349764928305</v>
      </c>
      <c r="V231" s="3">
        <f t="shared" si="104"/>
        <v>640.10189468298825</v>
      </c>
      <c r="W231" s="3">
        <f t="shared" si="105"/>
        <v>0.16422698861582768</v>
      </c>
      <c r="Y231" s="9">
        <f t="shared" si="106"/>
        <v>15405.516441936239</v>
      </c>
      <c r="Z231" s="9">
        <f t="shared" si="107"/>
        <v>-12.408177661170729</v>
      </c>
      <c r="AA231" s="9">
        <f t="shared" si="108"/>
        <v>15405.459202766058</v>
      </c>
      <c r="AB231" s="27">
        <f t="shared" si="109"/>
        <v>3.6403584479666073E-2</v>
      </c>
      <c r="AC231" s="27">
        <f t="shared" si="110"/>
        <v>1.2384886969478022E-3</v>
      </c>
      <c r="AE231" s="9">
        <f t="shared" si="111"/>
        <v>15399.934376216122</v>
      </c>
      <c r="AF231" s="9">
        <f t="shared" si="112"/>
        <v>4.2959878715155462</v>
      </c>
      <c r="AG231" s="9">
        <f t="shared" si="113"/>
        <v>15386.597920720409</v>
      </c>
      <c r="AH231" s="28">
        <f t="shared" si="114"/>
        <v>362.98172487580331</v>
      </c>
      <c r="AI231" s="28">
        <f t="shared" si="115"/>
        <v>0.12366942829150698</v>
      </c>
      <c r="AK231" s="9">
        <f t="shared" si="116"/>
        <v>15404.396807281324</v>
      </c>
      <c r="AL231" s="9">
        <f t="shared" si="117"/>
        <v>8.7463380406597331</v>
      </c>
      <c r="AM231" s="9">
        <f t="shared" si="118"/>
        <v>15393.118072813244</v>
      </c>
      <c r="AN231" s="28">
        <f t="shared" si="119"/>
        <v>157.04919901414507</v>
      </c>
      <c r="AO231">
        <f t="shared" si="120"/>
        <v>8.1346305977064506E-2</v>
      </c>
    </row>
    <row r="232" spans="1:41">
      <c r="A232" s="1">
        <v>45161</v>
      </c>
      <c r="B232" s="2">
        <v>231</v>
      </c>
      <c r="C232" s="3">
        <v>15402.63</v>
      </c>
      <c r="D232" s="13">
        <f t="shared" si="121"/>
        <v>15426.759999999998</v>
      </c>
      <c r="E232" s="13">
        <f t="shared" si="99"/>
        <v>582.25689999996132</v>
      </c>
      <c r="F232" s="13">
        <f t="shared" si="100"/>
        <v>0.15666155714965041</v>
      </c>
      <c r="G232" s="9">
        <f t="shared" si="122"/>
        <v>15426.788966228432</v>
      </c>
      <c r="H232" s="13">
        <f t="shared" si="101"/>
        <v>583.65564922657586</v>
      </c>
      <c r="I232" s="13">
        <f t="shared" si="102"/>
        <v>0.15684961742529169</v>
      </c>
      <c r="K232" s="13">
        <f t="shared" si="125"/>
        <v>15377.003000000002</v>
      </c>
      <c r="L232" s="13">
        <f t="shared" si="126"/>
        <v>15324.461500000001</v>
      </c>
      <c r="M232" s="9">
        <f t="shared" si="127"/>
        <v>15429.544500000004</v>
      </c>
      <c r="N232" s="9">
        <f t="shared" si="128"/>
        <v>11.675888888889149</v>
      </c>
      <c r="O232" s="9">
        <f t="shared" si="129"/>
        <v>15426.212455555557</v>
      </c>
      <c r="P232" s="13">
        <f t="shared" si="130"/>
        <v>556.13221002983619</v>
      </c>
      <c r="Q232" s="13">
        <f t="shared" si="131"/>
        <v>0.15310668084318924</v>
      </c>
      <c r="S232" s="2">
        <f t="shared" si="123"/>
        <v>15396.700082540165</v>
      </c>
      <c r="T232" s="2">
        <f t="shared" si="124"/>
        <v>0.73524134609594238</v>
      </c>
      <c r="U232" s="2">
        <f t="shared" si="103"/>
        <v>15390.77016508033</v>
      </c>
      <c r="V232" s="3">
        <f t="shared" si="104"/>
        <v>140.65568432180217</v>
      </c>
      <c r="W232" s="3">
        <f t="shared" si="105"/>
        <v>7.6998765273651862E-2</v>
      </c>
      <c r="Y232" s="9">
        <f t="shared" si="106"/>
        <v>15395.964784992546</v>
      </c>
      <c r="Z232" s="9">
        <f t="shared" si="107"/>
        <v>-10.408613158936431</v>
      </c>
      <c r="AA232" s="9">
        <f t="shared" si="108"/>
        <v>15393.108264275068</v>
      </c>
      <c r="AB232" s="27">
        <f t="shared" si="109"/>
        <v>90.663451215431166</v>
      </c>
      <c r="AC232" s="27">
        <f t="shared" si="110"/>
        <v>6.1818895376511709E-2</v>
      </c>
      <c r="AE232" s="9">
        <f t="shared" si="111"/>
        <v>15403.110109226291</v>
      </c>
      <c r="AF232" s="9">
        <f t="shared" si="112"/>
        <v>3.9599114131113384</v>
      </c>
      <c r="AG232" s="9">
        <f t="shared" si="113"/>
        <v>15404.230364087638</v>
      </c>
      <c r="AH232" s="28">
        <f t="shared" si="114"/>
        <v>2.5611652130039975</v>
      </c>
      <c r="AI232" s="28">
        <f t="shared" si="115"/>
        <v>1.0390200164769322E-2</v>
      </c>
      <c r="AK232" s="9">
        <f t="shared" si="116"/>
        <v>15403.681314532198</v>
      </c>
      <c r="AL232" s="9">
        <f t="shared" si="117"/>
        <v>7.8001549616811099</v>
      </c>
      <c r="AM232" s="9">
        <f t="shared" si="118"/>
        <v>15413.143145321983</v>
      </c>
      <c r="AN232" s="28">
        <f t="shared" si="119"/>
        <v>110.52622456114895</v>
      </c>
      <c r="AO232">
        <f t="shared" si="120"/>
        <v>6.8255520790824406E-2</v>
      </c>
    </row>
    <row r="233" spans="1:41">
      <c r="A233" s="1">
        <v>45162</v>
      </c>
      <c r="B233" s="2">
        <v>232</v>
      </c>
      <c r="C233" s="3">
        <v>15395.59</v>
      </c>
      <c r="D233" s="13">
        <f t="shared" si="121"/>
        <v>15399.609999999999</v>
      </c>
      <c r="E233" s="13">
        <f t="shared" si="99"/>
        <v>16.160399999988886</v>
      </c>
      <c r="F233" s="13">
        <f t="shared" si="100"/>
        <v>2.6111373451739216E-2</v>
      </c>
      <c r="G233" s="9">
        <f t="shared" si="122"/>
        <v>15399.610592016565</v>
      </c>
      <c r="H233" s="13">
        <f t="shared" si="101"/>
        <v>16.165160163662019</v>
      </c>
      <c r="I233" s="13">
        <f t="shared" si="102"/>
        <v>2.6115218816326481E-2</v>
      </c>
      <c r="K233" s="13">
        <f t="shared" si="125"/>
        <v>15389.264000000001</v>
      </c>
      <c r="L233" s="13">
        <f t="shared" si="126"/>
        <v>15335.918500000003</v>
      </c>
      <c r="M233" s="9">
        <f t="shared" si="127"/>
        <v>15442.609499999999</v>
      </c>
      <c r="N233" s="9">
        <f t="shared" si="128"/>
        <v>11.854555555555027</v>
      </c>
      <c r="O233" s="9">
        <f t="shared" si="129"/>
        <v>15441.220388888893</v>
      </c>
      <c r="P233" s="13">
        <f t="shared" si="130"/>
        <v>2082.1323901515561</v>
      </c>
      <c r="Q233" s="13">
        <f t="shared" si="131"/>
        <v>0.29638610075282867</v>
      </c>
      <c r="S233" s="2">
        <f t="shared" si="123"/>
        <v>15396.51266194313</v>
      </c>
      <c r="T233" s="2">
        <f t="shared" si="124"/>
        <v>0.2739103745307907</v>
      </c>
      <c r="U233" s="2">
        <f t="shared" si="103"/>
        <v>15397.43532388626</v>
      </c>
      <c r="V233" s="3">
        <f t="shared" si="104"/>
        <v>3.4052202452028277</v>
      </c>
      <c r="W233" s="3">
        <f t="shared" si="105"/>
        <v>1.1986055008351761E-2</v>
      </c>
      <c r="Y233" s="9">
        <f t="shared" si="106"/>
        <v>15388.566320283526</v>
      </c>
      <c r="Z233" s="9">
        <f t="shared" si="107"/>
        <v>-8.301509243995012</v>
      </c>
      <c r="AA233" s="9">
        <f t="shared" si="108"/>
        <v>15385.55617183361</v>
      </c>
      <c r="AB233" s="27">
        <f t="shared" si="109"/>
        <v>100.67770767263865</v>
      </c>
      <c r="AC233" s="27">
        <f t="shared" si="110"/>
        <v>6.5173391642605882E-2</v>
      </c>
      <c r="AE233" s="9">
        <f t="shared" si="111"/>
        <v>15399.034006191818</v>
      </c>
      <c r="AF233" s="9">
        <f t="shared" si="112"/>
        <v>1.5491070788360644</v>
      </c>
      <c r="AG233" s="9">
        <f t="shared" si="113"/>
        <v>15407.070020639401</v>
      </c>
      <c r="AH233" s="28">
        <f t="shared" si="114"/>
        <v>131.79087388107567</v>
      </c>
      <c r="AI233" s="28">
        <f t="shared" si="115"/>
        <v>7.4566941828154154E-2</v>
      </c>
      <c r="AK233" s="9">
        <f t="shared" si="116"/>
        <v>15397.179146949389</v>
      </c>
      <c r="AL233" s="9">
        <f t="shared" si="117"/>
        <v>6.3699227072321598</v>
      </c>
      <c r="AM233" s="9">
        <f t="shared" si="118"/>
        <v>15411.48146949388</v>
      </c>
      <c r="AN233" s="28">
        <f t="shared" si="119"/>
        <v>252.53880267490001</v>
      </c>
      <c r="AO233">
        <f t="shared" si="120"/>
        <v>0.10322091906759931</v>
      </c>
    </row>
    <row r="234" spans="1:41">
      <c r="A234" s="1">
        <v>45163</v>
      </c>
      <c r="B234" s="2">
        <v>233</v>
      </c>
      <c r="C234" s="3">
        <v>15329.26</v>
      </c>
      <c r="D234" s="13">
        <f t="shared" si="121"/>
        <v>15388.550000000001</v>
      </c>
      <c r="E234" s="13">
        <f t="shared" si="99"/>
        <v>3515.3041000001035</v>
      </c>
      <c r="F234" s="13">
        <f t="shared" si="100"/>
        <v>0.38677666110432513</v>
      </c>
      <c r="G234" s="9">
        <f t="shared" si="122"/>
        <v>15388.553217736193</v>
      </c>
      <c r="H234" s="13">
        <f t="shared" si="101"/>
        <v>3515.6856695115534</v>
      </c>
      <c r="I234" s="13">
        <f t="shared" si="102"/>
        <v>0.38679765191661353</v>
      </c>
      <c r="K234" s="13">
        <f t="shared" si="125"/>
        <v>15398.710000000001</v>
      </c>
      <c r="L234" s="13">
        <f t="shared" si="126"/>
        <v>15348.048699999999</v>
      </c>
      <c r="M234" s="9">
        <f t="shared" si="127"/>
        <v>15449.371300000003</v>
      </c>
      <c r="N234" s="9">
        <f t="shared" si="128"/>
        <v>11.258066666667016</v>
      </c>
      <c r="O234" s="9">
        <f t="shared" si="129"/>
        <v>15454.464055555554</v>
      </c>
      <c r="P234" s="13">
        <f t="shared" si="130"/>
        <v>15676.055527558272</v>
      </c>
      <c r="Q234" s="13">
        <f t="shared" si="131"/>
        <v>0.81676516384713982</v>
      </c>
      <c r="S234" s="2">
        <f t="shared" si="123"/>
        <v>15363.02328615883</v>
      </c>
      <c r="T234" s="2">
        <f t="shared" si="124"/>
        <v>-16.607732704884672</v>
      </c>
      <c r="U234" s="2">
        <f t="shared" si="103"/>
        <v>15396.786572317662</v>
      </c>
      <c r="V234" s="3">
        <f t="shared" si="104"/>
        <v>4559.8379689723961</v>
      </c>
      <c r="W234" s="3">
        <f t="shared" si="105"/>
        <v>0.44050771085924373</v>
      </c>
      <c r="Y234" s="9">
        <f t="shared" si="106"/>
        <v>15364.963367727671</v>
      </c>
      <c r="Z234" s="9">
        <f t="shared" si="107"/>
        <v>-19.012519562297108</v>
      </c>
      <c r="AA234" s="9">
        <f t="shared" si="108"/>
        <v>15380.264811039531</v>
      </c>
      <c r="AB234" s="27">
        <f t="shared" si="109"/>
        <v>2601.490749178261</v>
      </c>
      <c r="AC234" s="27">
        <f t="shared" si="110"/>
        <v>0.33272846203620382</v>
      </c>
      <c r="AE234" s="9">
        <f t="shared" si="111"/>
        <v>15350.656933981196</v>
      </c>
      <c r="AF234" s="9">
        <f t="shared" si="112"/>
        <v>-13.428746708001329</v>
      </c>
      <c r="AG234" s="9">
        <f t="shared" si="113"/>
        <v>15400.583113270653</v>
      </c>
      <c r="AH234" s="28">
        <f t="shared" si="114"/>
        <v>5086.9864866184362</v>
      </c>
      <c r="AI234" s="28">
        <f t="shared" si="115"/>
        <v>0.46527433986150185</v>
      </c>
      <c r="AK234" s="9">
        <f t="shared" si="116"/>
        <v>15336.688906965663</v>
      </c>
      <c r="AL234" s="9">
        <f t="shared" si="117"/>
        <v>-0.31609356186370619</v>
      </c>
      <c r="AM234" s="9">
        <f t="shared" si="118"/>
        <v>15403.549069656621</v>
      </c>
      <c r="AN234" s="28">
        <f t="shared" si="119"/>
        <v>5518.865870446286</v>
      </c>
      <c r="AO234">
        <f t="shared" si="120"/>
        <v>0.48462267360995248</v>
      </c>
    </row>
    <row r="235" spans="1:41">
      <c r="A235" s="1">
        <v>45164</v>
      </c>
      <c r="B235" s="2">
        <v>234</v>
      </c>
      <c r="C235" s="3">
        <v>15329.26</v>
      </c>
      <c r="D235" s="13">
        <f t="shared" si="121"/>
        <v>15262.93</v>
      </c>
      <c r="E235" s="13">
        <f t="shared" si="99"/>
        <v>4399.6688999999906</v>
      </c>
      <c r="F235" s="13">
        <f t="shared" si="100"/>
        <v>0.43270190472338477</v>
      </c>
      <c r="G235" s="9">
        <f t="shared" si="122"/>
        <v>15263.215774621174</v>
      </c>
      <c r="H235" s="13">
        <f t="shared" si="101"/>
        <v>4361.839705889166</v>
      </c>
      <c r="I235" s="13">
        <f t="shared" si="102"/>
        <v>0.43083766195384521</v>
      </c>
      <c r="K235" s="13">
        <f t="shared" si="125"/>
        <v>15391.674999999999</v>
      </c>
      <c r="L235" s="13">
        <f t="shared" si="126"/>
        <v>15358.219199999998</v>
      </c>
      <c r="M235" s="9">
        <f t="shared" si="127"/>
        <v>15425.130800000001</v>
      </c>
      <c r="N235" s="9">
        <f t="shared" si="128"/>
        <v>7.4346222222225649</v>
      </c>
      <c r="O235" s="9">
        <f t="shared" si="129"/>
        <v>15460.62936666667</v>
      </c>
      <c r="P235" s="13">
        <f t="shared" si="130"/>
        <v>17257.91049840186</v>
      </c>
      <c r="Q235" s="13">
        <f t="shared" si="131"/>
        <v>0.85698439889903055</v>
      </c>
      <c r="S235" s="2">
        <f t="shared" si="123"/>
        <v>15337.837776726974</v>
      </c>
      <c r="T235" s="2">
        <f t="shared" si="124"/>
        <v>-20.896621068370429</v>
      </c>
      <c r="U235" s="2">
        <f t="shared" si="103"/>
        <v>15346.415553453946</v>
      </c>
      <c r="V235" s="3">
        <f t="shared" si="104"/>
        <v>294.31301431118777</v>
      </c>
      <c r="W235" s="3">
        <f t="shared" si="105"/>
        <v>0.11191377440232396</v>
      </c>
      <c r="Y235" s="9">
        <f t="shared" si="106"/>
        <v>15340.943593715761</v>
      </c>
      <c r="Z235" s="9">
        <f t="shared" si="107"/>
        <v>-22.517597677025606</v>
      </c>
      <c r="AA235" s="9">
        <f t="shared" si="108"/>
        <v>15345.950848165374</v>
      </c>
      <c r="AB235" s="27">
        <f t="shared" si="109"/>
        <v>278.58441247955557</v>
      </c>
      <c r="AC235" s="27">
        <f t="shared" si="110"/>
        <v>0.10888228241528689</v>
      </c>
      <c r="AE235" s="9">
        <f t="shared" si="111"/>
        <v>15331.650456181958</v>
      </c>
      <c r="AF235" s="9">
        <f t="shared" si="112"/>
        <v>-15.102066035372172</v>
      </c>
      <c r="AG235" s="9">
        <f t="shared" si="113"/>
        <v>15337.228187273195</v>
      </c>
      <c r="AH235" s="28">
        <f t="shared" si="114"/>
        <v>63.492008420697474</v>
      </c>
      <c r="AI235" s="28">
        <f t="shared" si="115"/>
        <v>5.1980247403947855E-2</v>
      </c>
      <c r="AK235" s="9">
        <f t="shared" si="116"/>
        <v>15329.97128134038</v>
      </c>
      <c r="AL235" s="9">
        <f t="shared" si="117"/>
        <v>-0.95624676820557364</v>
      </c>
      <c r="AM235" s="9">
        <f t="shared" si="118"/>
        <v>15336.372813403799</v>
      </c>
      <c r="AN235" s="28">
        <f t="shared" si="119"/>
        <v>50.59211451726285</v>
      </c>
      <c r="AO235">
        <f t="shared" si="120"/>
        <v>4.6400239827617311E-2</v>
      </c>
    </row>
    <row r="236" spans="1:41">
      <c r="A236" s="1">
        <v>45165</v>
      </c>
      <c r="B236" s="2">
        <v>235</v>
      </c>
      <c r="C236" s="3">
        <v>15329.26</v>
      </c>
      <c r="D236" s="13">
        <f t="shared" si="121"/>
        <v>15329.26</v>
      </c>
      <c r="E236" s="13">
        <f t="shared" si="99"/>
        <v>0</v>
      </c>
      <c r="F236" s="13">
        <f t="shared" si="100"/>
        <v>0</v>
      </c>
      <c r="G236" s="9">
        <f t="shared" si="122"/>
        <v>15329.26</v>
      </c>
      <c r="H236" s="13">
        <f t="shared" si="101"/>
        <v>0</v>
      </c>
      <c r="I236" s="13">
        <f t="shared" si="102"/>
        <v>0</v>
      </c>
      <c r="K236" s="13">
        <f t="shared" si="125"/>
        <v>15382.328</v>
      </c>
      <c r="L236" s="13">
        <f t="shared" si="126"/>
        <v>15365.9676</v>
      </c>
      <c r="M236" s="9">
        <f t="shared" si="127"/>
        <v>15398.688399999999</v>
      </c>
      <c r="N236" s="9">
        <f t="shared" si="128"/>
        <v>3.635644444444349</v>
      </c>
      <c r="O236" s="9">
        <f t="shared" si="129"/>
        <v>15432.565422222224</v>
      </c>
      <c r="P236" s="13">
        <f t="shared" si="130"/>
        <v>10672.010260511883</v>
      </c>
      <c r="Q236" s="13">
        <f t="shared" si="131"/>
        <v>0.67391004015995271</v>
      </c>
      <c r="S236" s="2">
        <f t="shared" si="123"/>
        <v>15323.100577829302</v>
      </c>
      <c r="T236" s="2">
        <f t="shared" si="124"/>
        <v>-17.816909983021208</v>
      </c>
      <c r="U236" s="2">
        <f t="shared" si="103"/>
        <v>15316.941155658604</v>
      </c>
      <c r="V236" s="3">
        <f t="shared" si="104"/>
        <v>151.75392590755584</v>
      </c>
      <c r="W236" s="3">
        <f t="shared" si="105"/>
        <v>8.0361637426702076E-2</v>
      </c>
      <c r="Y236" s="9">
        <f t="shared" si="106"/>
        <v>15321.676197227114</v>
      </c>
      <c r="Z236" s="9">
        <f t="shared" si="107"/>
        <v>-20.242456845160678</v>
      </c>
      <c r="AA236" s="9">
        <f t="shared" si="108"/>
        <v>15318.425996038735</v>
      </c>
      <c r="AB236" s="27">
        <f t="shared" si="109"/>
        <v>117.37564183270349</v>
      </c>
      <c r="AC236" s="27">
        <f t="shared" si="110"/>
        <v>7.067532262656448E-2</v>
      </c>
      <c r="AE236" s="9">
        <f t="shared" si="111"/>
        <v>15325.446517043976</v>
      </c>
      <c r="AF236" s="9">
        <f t="shared" si="112"/>
        <v>-12.432627966155167</v>
      </c>
      <c r="AG236" s="9">
        <f t="shared" si="113"/>
        <v>15316.548390146587</v>
      </c>
      <c r="AH236" s="28">
        <f t="shared" si="114"/>
        <v>161.58502506539645</v>
      </c>
      <c r="AI236" s="28">
        <f t="shared" si="115"/>
        <v>8.2923832288143012E-2</v>
      </c>
      <c r="AK236" s="9">
        <f t="shared" si="116"/>
        <v>15329.235503457217</v>
      </c>
      <c r="AL236" s="9">
        <f t="shared" si="117"/>
        <v>-0.93419987970130458</v>
      </c>
      <c r="AM236" s="9">
        <f t="shared" si="118"/>
        <v>15329.015034572174</v>
      </c>
      <c r="AN236" s="28">
        <f t="shared" si="119"/>
        <v>6.0008060830060099E-2</v>
      </c>
      <c r="AO236">
        <f t="shared" si="120"/>
        <v>1.5980251351087611E-3</v>
      </c>
    </row>
    <row r="237" spans="1:41">
      <c r="A237" s="1">
        <v>45166</v>
      </c>
      <c r="B237" s="2">
        <v>236</v>
      </c>
      <c r="C237" s="3">
        <v>15373.49</v>
      </c>
      <c r="D237" s="13">
        <f t="shared" si="121"/>
        <v>15329.26</v>
      </c>
      <c r="E237" s="13">
        <f t="shared" si="99"/>
        <v>1956.2928999999615</v>
      </c>
      <c r="F237" s="13">
        <f t="shared" si="100"/>
        <v>0.28770305246238537</v>
      </c>
      <c r="G237" s="9">
        <f t="shared" si="122"/>
        <v>15329.26</v>
      </c>
      <c r="H237" s="13">
        <f t="shared" si="101"/>
        <v>1956.2928999999615</v>
      </c>
      <c r="I237" s="13">
        <f t="shared" si="102"/>
        <v>0.28770305246238537</v>
      </c>
      <c r="K237" s="13">
        <f t="shared" si="125"/>
        <v>15372.981</v>
      </c>
      <c r="L237" s="13">
        <f t="shared" si="126"/>
        <v>15370.992399999999</v>
      </c>
      <c r="M237" s="9">
        <f t="shared" si="127"/>
        <v>15374.9696</v>
      </c>
      <c r="N237" s="9">
        <f t="shared" si="128"/>
        <v>0.44191111111124171</v>
      </c>
      <c r="O237" s="9">
        <f t="shared" si="129"/>
        <v>15402.324044444444</v>
      </c>
      <c r="P237" s="13">
        <f t="shared" si="130"/>
        <v>831.40211902416388</v>
      </c>
      <c r="Q237" s="13">
        <f t="shared" si="131"/>
        <v>0.18755692067607199</v>
      </c>
      <c r="S237" s="2">
        <f t="shared" si="123"/>
        <v>15339.386833923141</v>
      </c>
      <c r="T237" s="2">
        <f t="shared" si="124"/>
        <v>-0.76532694459097605</v>
      </c>
      <c r="U237" s="2">
        <f t="shared" si="103"/>
        <v>15305.283667846281</v>
      </c>
      <c r="V237" s="3">
        <f t="shared" si="104"/>
        <v>4652.1037458634291</v>
      </c>
      <c r="W237" s="3">
        <f t="shared" si="105"/>
        <v>0.44366199316953336</v>
      </c>
      <c r="Y237" s="9">
        <f t="shared" si="106"/>
        <v>15323.050618267367</v>
      </c>
      <c r="Z237" s="9">
        <f t="shared" si="107"/>
        <v>-5.110642325371205</v>
      </c>
      <c r="AA237" s="9">
        <f t="shared" si="108"/>
        <v>15301.433740381954</v>
      </c>
      <c r="AB237" s="27">
        <f t="shared" si="109"/>
        <v>5192.1045501432709</v>
      </c>
      <c r="AC237" s="27">
        <f t="shared" si="110"/>
        <v>0.46870463127140399</v>
      </c>
      <c r="AE237" s="9">
        <f t="shared" si="111"/>
        <v>15355.347166723346</v>
      </c>
      <c r="AF237" s="9">
        <f t="shared" si="112"/>
        <v>0.26735532750237212</v>
      </c>
      <c r="AG237" s="9">
        <f t="shared" si="113"/>
        <v>15313.013889077822</v>
      </c>
      <c r="AH237" s="28">
        <f t="shared" si="114"/>
        <v>3657.3599922715921</v>
      </c>
      <c r="AI237" s="28">
        <f t="shared" si="115"/>
        <v>0.39337919315768977</v>
      </c>
      <c r="AK237" s="9">
        <f t="shared" si="116"/>
        <v>15368.971130357751</v>
      </c>
      <c r="AL237" s="9">
        <f t="shared" si="117"/>
        <v>3.1327827983222303</v>
      </c>
      <c r="AM237" s="9">
        <f t="shared" si="118"/>
        <v>15328.301303577517</v>
      </c>
      <c r="AN237" s="28">
        <f t="shared" si="119"/>
        <v>2042.0182843633449</v>
      </c>
      <c r="AO237">
        <f t="shared" si="120"/>
        <v>0.29393908879820518</v>
      </c>
    </row>
    <row r="238" spans="1:41">
      <c r="A238" s="1">
        <v>45167</v>
      </c>
      <c r="B238" s="2">
        <v>237</v>
      </c>
      <c r="C238" s="3">
        <v>15370.47</v>
      </c>
      <c r="D238" s="13">
        <f t="shared" si="121"/>
        <v>15417.72</v>
      </c>
      <c r="E238" s="13">
        <f t="shared" si="99"/>
        <v>2232.5625</v>
      </c>
      <c r="F238" s="13">
        <f t="shared" si="100"/>
        <v>0.30740764596007802</v>
      </c>
      <c r="G238" s="9">
        <f t="shared" si="122"/>
        <v>15417.847618221622</v>
      </c>
      <c r="H238" s="13">
        <f t="shared" si="101"/>
        <v>2244.6387083538134</v>
      </c>
      <c r="I238" s="13">
        <f t="shared" si="102"/>
        <v>0.30823792780326476</v>
      </c>
      <c r="K238" s="13">
        <f t="shared" si="125"/>
        <v>15371.875999999998</v>
      </c>
      <c r="L238" s="13">
        <f t="shared" si="126"/>
        <v>15374.600200000001</v>
      </c>
      <c r="M238" s="9">
        <f t="shared" si="127"/>
        <v>15369.151799999996</v>
      </c>
      <c r="N238" s="9">
        <f t="shared" si="128"/>
        <v>-0.60537777777830748</v>
      </c>
      <c r="O238" s="9">
        <f t="shared" si="129"/>
        <v>15375.411511111111</v>
      </c>
      <c r="P238" s="13">
        <f t="shared" si="130"/>
        <v>24.418532061243841</v>
      </c>
      <c r="Q238" s="13">
        <f t="shared" si="131"/>
        <v>3.2149381971482004E-2</v>
      </c>
      <c r="S238" s="2">
        <f t="shared" si="123"/>
        <v>15354.545753489274</v>
      </c>
      <c r="T238" s="2">
        <f t="shared" si="124"/>
        <v>7.1967963107708526</v>
      </c>
      <c r="U238" s="2">
        <f t="shared" si="103"/>
        <v>15338.62150697855</v>
      </c>
      <c r="V238" s="3">
        <f t="shared" si="104"/>
        <v>1014.3265077372876</v>
      </c>
      <c r="W238" s="3">
        <f t="shared" si="105"/>
        <v>0.20720571993861625</v>
      </c>
      <c r="Y238" s="9">
        <f t="shared" si="106"/>
        <v>15333.698983159396</v>
      </c>
      <c r="Z238" s="9">
        <f t="shared" si="107"/>
        <v>5.9206627268091827</v>
      </c>
      <c r="AA238" s="9">
        <f t="shared" si="108"/>
        <v>15317.939975941996</v>
      </c>
      <c r="AB238" s="27">
        <f t="shared" si="109"/>
        <v>2759.4034275344388</v>
      </c>
      <c r="AC238" s="27">
        <f t="shared" si="110"/>
        <v>0.34175938704544245</v>
      </c>
      <c r="AE238" s="9">
        <f t="shared" si="111"/>
        <v>15366.013356615254</v>
      </c>
      <c r="AF238" s="9">
        <f t="shared" si="112"/>
        <v>3.3870056968241471</v>
      </c>
      <c r="AG238" s="9">
        <f t="shared" si="113"/>
        <v>15355.614522050848</v>
      </c>
      <c r="AH238" s="28">
        <f t="shared" si="114"/>
        <v>220.68522509772538</v>
      </c>
      <c r="AI238" s="28">
        <f t="shared" si="115"/>
        <v>9.6649471025619021E-2</v>
      </c>
      <c r="AK238" s="9">
        <f t="shared" si="116"/>
        <v>15370.633391315607</v>
      </c>
      <c r="AL238" s="9">
        <f t="shared" si="117"/>
        <v>2.9857306142755395</v>
      </c>
      <c r="AM238" s="9">
        <f t="shared" si="118"/>
        <v>15372.103913156074</v>
      </c>
      <c r="AN238" s="28">
        <f t="shared" si="119"/>
        <v>2.669672201593051</v>
      </c>
      <c r="AO238">
        <f t="shared" si="120"/>
        <v>1.0630209460572212E-2</v>
      </c>
    </row>
    <row r="239" spans="1:41">
      <c r="A239" s="1">
        <v>45168</v>
      </c>
      <c r="B239" s="2">
        <v>238</v>
      </c>
      <c r="C239" s="3">
        <v>15339.32</v>
      </c>
      <c r="D239" s="13">
        <f t="shared" si="121"/>
        <v>15367.449999999999</v>
      </c>
      <c r="E239" s="13">
        <f t="shared" si="99"/>
        <v>791.29689999995492</v>
      </c>
      <c r="F239" s="13">
        <f t="shared" si="100"/>
        <v>0.18338492188701455</v>
      </c>
      <c r="G239" s="9">
        <f t="shared" si="122"/>
        <v>15367.450593255011</v>
      </c>
      <c r="H239" s="13">
        <f t="shared" si="101"/>
        <v>791.33027687888512</v>
      </c>
      <c r="I239" s="13">
        <f t="shared" si="102"/>
        <v>0.1833887894314172</v>
      </c>
      <c r="K239" s="13">
        <f t="shared" si="125"/>
        <v>15370.468999999997</v>
      </c>
      <c r="L239" s="13">
        <f t="shared" si="126"/>
        <v>15377.2734</v>
      </c>
      <c r="M239" s="9">
        <f t="shared" si="127"/>
        <v>15363.664599999995</v>
      </c>
      <c r="N239" s="9">
        <f t="shared" si="128"/>
        <v>-1.5120888888894923</v>
      </c>
      <c r="O239" s="9">
        <f t="shared" si="129"/>
        <v>15368.546422222218</v>
      </c>
      <c r="P239" s="13">
        <f t="shared" si="130"/>
        <v>854.1837559113809</v>
      </c>
      <c r="Q239" s="13">
        <f t="shared" si="131"/>
        <v>0.19053271085170914</v>
      </c>
      <c r="S239" s="2">
        <f t="shared" si="123"/>
        <v>15350.531274900022</v>
      </c>
      <c r="T239" s="2">
        <f t="shared" si="124"/>
        <v>1.591158860759593</v>
      </c>
      <c r="U239" s="2">
        <f t="shared" si="103"/>
        <v>15361.742549800045</v>
      </c>
      <c r="V239" s="3">
        <f t="shared" si="104"/>
        <v>502.77073953550212</v>
      </c>
      <c r="W239" s="3">
        <f t="shared" si="105"/>
        <v>0.14617694787021257</v>
      </c>
      <c r="Y239" s="9">
        <f t="shared" si="106"/>
        <v>15339.529752120343</v>
      </c>
      <c r="Z239" s="9">
        <f t="shared" si="107"/>
        <v>5.8577370907052657</v>
      </c>
      <c r="AA239" s="9">
        <f t="shared" si="108"/>
        <v>15339.619645886205</v>
      </c>
      <c r="AB239" s="27">
        <f t="shared" si="109"/>
        <v>8.9787657119775155E-2</v>
      </c>
      <c r="AC239" s="27">
        <f t="shared" si="110"/>
        <v>1.9534496066665663E-3</v>
      </c>
      <c r="AE239" s="9">
        <f t="shared" si="111"/>
        <v>15348.344108693622</v>
      </c>
      <c r="AF239" s="9">
        <f t="shared" si="112"/>
        <v>-2.9298703887128865</v>
      </c>
      <c r="AG239" s="9">
        <f t="shared" si="113"/>
        <v>15369.400362312079</v>
      </c>
      <c r="AH239" s="28">
        <f t="shared" si="114"/>
        <v>904.82819682595232</v>
      </c>
      <c r="AI239" s="28">
        <f t="shared" si="115"/>
        <v>0.19609971179999608</v>
      </c>
      <c r="AK239" s="9">
        <f t="shared" si="116"/>
        <v>15342.749912192989</v>
      </c>
      <c r="AL239" s="9">
        <f t="shared" si="117"/>
        <v>-0.10119035941383014</v>
      </c>
      <c r="AM239" s="9">
        <f t="shared" si="118"/>
        <v>15373.619121929882</v>
      </c>
      <c r="AN239" s="28">
        <f t="shared" si="119"/>
        <v>1176.4297651609088</v>
      </c>
      <c r="AO239">
        <f t="shared" si="120"/>
        <v>0.22360262338801165</v>
      </c>
    </row>
    <row r="240" spans="1:41">
      <c r="A240" s="1">
        <v>45169</v>
      </c>
      <c r="B240" s="2">
        <v>239</v>
      </c>
      <c r="C240" s="3">
        <v>15315.19</v>
      </c>
      <c r="D240" s="13">
        <f t="shared" si="121"/>
        <v>15308.17</v>
      </c>
      <c r="E240" s="13">
        <f t="shared" si="99"/>
        <v>49.280400000006132</v>
      </c>
      <c r="F240" s="13">
        <f t="shared" si="100"/>
        <v>4.5836845641486892E-2</v>
      </c>
      <c r="G240" s="9">
        <f t="shared" si="122"/>
        <v>15308.233129006465</v>
      </c>
      <c r="H240" s="13">
        <f t="shared" si="101"/>
        <v>48.398054020697437</v>
      </c>
      <c r="I240" s="13">
        <f t="shared" si="102"/>
        <v>4.5424646991226558E-2</v>
      </c>
      <c r="K240" s="13">
        <f t="shared" si="125"/>
        <v>15365.947</v>
      </c>
      <c r="L240" s="13">
        <f t="shared" si="126"/>
        <v>15378.469299999997</v>
      </c>
      <c r="M240" s="9">
        <f t="shared" si="127"/>
        <v>15353.424700000003</v>
      </c>
      <c r="N240" s="9">
        <f t="shared" si="128"/>
        <v>-2.7827333333326449</v>
      </c>
      <c r="O240" s="9">
        <f t="shared" si="129"/>
        <v>15362.152511111106</v>
      </c>
      <c r="P240" s="13">
        <f t="shared" si="130"/>
        <v>2205.4774498606994</v>
      </c>
      <c r="Q240" s="13">
        <f t="shared" si="131"/>
        <v>0.30664008158635586</v>
      </c>
      <c r="S240" s="2">
        <f t="shared" si="123"/>
        <v>15333.65621688039</v>
      </c>
      <c r="T240" s="2">
        <f t="shared" si="124"/>
        <v>-7.6419495794361927</v>
      </c>
      <c r="U240" s="2">
        <f t="shared" si="103"/>
        <v>15352.122433760782</v>
      </c>
      <c r="V240" s="3">
        <f t="shared" si="104"/>
        <v>1364.004663494502</v>
      </c>
      <c r="W240" s="3">
        <f t="shared" si="105"/>
        <v>0.24114904066342857</v>
      </c>
      <c r="Y240" s="9">
        <f t="shared" si="106"/>
        <v>15336.328242447733</v>
      </c>
      <c r="Z240" s="9">
        <f t="shared" si="107"/>
        <v>-0.48373564361540122</v>
      </c>
      <c r="AA240" s="9">
        <f t="shared" si="108"/>
        <v>15345.387489211049</v>
      </c>
      <c r="AB240" s="27">
        <f t="shared" si="109"/>
        <v>911.88835465138322</v>
      </c>
      <c r="AC240" s="27">
        <f t="shared" si="110"/>
        <v>0.1971734546619949</v>
      </c>
      <c r="AE240" s="9">
        <f t="shared" si="111"/>
        <v>15324.257271491471</v>
      </c>
      <c r="AF240" s="9">
        <f t="shared" si="112"/>
        <v>-9.2769604327441684</v>
      </c>
      <c r="AG240" s="9">
        <f t="shared" si="113"/>
        <v>15345.414238304909</v>
      </c>
      <c r="AH240" s="28">
        <f t="shared" si="114"/>
        <v>913.50458111191608</v>
      </c>
      <c r="AI240" s="28">
        <f t="shared" si="115"/>
        <v>0.19734811193924981</v>
      </c>
      <c r="AK240" s="9">
        <f t="shared" si="116"/>
        <v>15317.935872183358</v>
      </c>
      <c r="AL240" s="9">
        <f t="shared" si="117"/>
        <v>-2.5724753244355316</v>
      </c>
      <c r="AM240" s="9">
        <f t="shared" si="118"/>
        <v>15342.648721833575</v>
      </c>
      <c r="AN240" s="28">
        <f t="shared" si="119"/>
        <v>753.9814047336265</v>
      </c>
      <c r="AO240">
        <f t="shared" si="120"/>
        <v>0.17929076840427444</v>
      </c>
    </row>
    <row r="241" spans="1:41">
      <c r="A241" s="1">
        <v>45170</v>
      </c>
      <c r="B241" s="2">
        <v>240</v>
      </c>
      <c r="C241" s="3">
        <v>15313.18</v>
      </c>
      <c r="D241" s="13">
        <f t="shared" si="121"/>
        <v>15291.060000000001</v>
      </c>
      <c r="E241" s="13">
        <f t="shared" si="99"/>
        <v>489.29439999995492</v>
      </c>
      <c r="F241" s="13">
        <f t="shared" si="100"/>
        <v>0.14445072806562048</v>
      </c>
      <c r="G241" s="9">
        <f t="shared" si="122"/>
        <v>15291.097958455786</v>
      </c>
      <c r="H241" s="13">
        <f t="shared" si="101"/>
        <v>487.61655876039333</v>
      </c>
      <c r="I241" s="13">
        <f t="shared" si="102"/>
        <v>0.1442028471174113</v>
      </c>
      <c r="K241" s="13">
        <f t="shared" si="125"/>
        <v>15359.011999999999</v>
      </c>
      <c r="L241" s="13">
        <f t="shared" si="126"/>
        <v>15377.926499999998</v>
      </c>
      <c r="M241" s="9">
        <f t="shared" si="127"/>
        <v>15340.0975</v>
      </c>
      <c r="N241" s="9">
        <f t="shared" si="128"/>
        <v>-4.2032222222219895</v>
      </c>
      <c r="O241" s="9">
        <f t="shared" si="129"/>
        <v>15350.64196666667</v>
      </c>
      <c r="P241" s="13">
        <f t="shared" si="130"/>
        <v>1403.3989465346544</v>
      </c>
      <c r="Q241" s="13">
        <f t="shared" si="131"/>
        <v>0.24463871427534625</v>
      </c>
      <c r="S241" s="2">
        <f t="shared" si="123"/>
        <v>15319.597133650477</v>
      </c>
      <c r="T241" s="2">
        <f t="shared" si="124"/>
        <v>-10.850516404674639</v>
      </c>
      <c r="U241" s="2">
        <f t="shared" si="103"/>
        <v>15326.014267300954</v>
      </c>
      <c r="V241" s="3">
        <f t="shared" si="104"/>
        <v>164.71841715233188</v>
      </c>
      <c r="W241" s="3">
        <f t="shared" si="105"/>
        <v>8.3811901257307739E-2</v>
      </c>
      <c r="Y241" s="9">
        <f t="shared" si="106"/>
        <v>15329.045154762882</v>
      </c>
      <c r="Z241" s="9">
        <f t="shared" si="107"/>
        <v>-5.2432820724804072</v>
      </c>
      <c r="AA241" s="9">
        <f t="shared" si="108"/>
        <v>15335.844506804118</v>
      </c>
      <c r="AB241" s="27">
        <f t="shared" si="109"/>
        <v>513.67986867391073</v>
      </c>
      <c r="AC241" s="27">
        <f t="shared" si="110"/>
        <v>0.14800653296126598</v>
      </c>
      <c r="AE241" s="9">
        <f t="shared" si="111"/>
        <v>15313.720093317617</v>
      </c>
      <c r="AF241" s="9">
        <f t="shared" si="112"/>
        <v>-9.6550257550771299</v>
      </c>
      <c r="AG241" s="9">
        <f t="shared" si="113"/>
        <v>15314.980311058727</v>
      </c>
      <c r="AH241" s="28">
        <f t="shared" si="114"/>
        <v>3.2411199081745425</v>
      </c>
      <c r="AI241" s="28">
        <f t="shared" si="115"/>
        <v>1.1756611355230902E-2</v>
      </c>
      <c r="AK241" s="9">
        <f t="shared" si="116"/>
        <v>15313.398339685893</v>
      </c>
      <c r="AL241" s="9">
        <f t="shared" si="117"/>
        <v>-2.7689810417384564</v>
      </c>
      <c r="AM241" s="9">
        <f t="shared" si="118"/>
        <v>15315.363396858922</v>
      </c>
      <c r="AN241" s="28">
        <f t="shared" si="119"/>
        <v>4.7672218435491311</v>
      </c>
      <c r="AO241">
        <f t="shared" si="120"/>
        <v>1.4258285078094143E-2</v>
      </c>
    </row>
    <row r="242" spans="1:41">
      <c r="A242" s="1">
        <v>45171</v>
      </c>
      <c r="B242" s="2">
        <v>241</v>
      </c>
      <c r="C242" s="3">
        <v>15313.18</v>
      </c>
      <c r="D242" s="13">
        <f t="shared" si="121"/>
        <v>15311.17</v>
      </c>
      <c r="E242" s="13">
        <f t="shared" si="99"/>
        <v>4.0401000000008773</v>
      </c>
      <c r="F242" s="13">
        <f t="shared" si="100"/>
        <v>1.3125947713017273E-2</v>
      </c>
      <c r="G242" s="9">
        <f t="shared" si="122"/>
        <v>15311.170263796925</v>
      </c>
      <c r="H242" s="13">
        <f t="shared" si="101"/>
        <v>4.0390396059526905</v>
      </c>
      <c r="I242" s="13">
        <f t="shared" si="102"/>
        <v>1.3124225034092137E-2</v>
      </c>
      <c r="K242" s="13">
        <f t="shared" si="125"/>
        <v>15349.764999999999</v>
      </c>
      <c r="L242" s="13">
        <f t="shared" si="126"/>
        <v>15375.2027</v>
      </c>
      <c r="M242" s="9">
        <f t="shared" si="127"/>
        <v>15324.327299999999</v>
      </c>
      <c r="N242" s="9">
        <f t="shared" si="128"/>
        <v>-5.6528222222223121</v>
      </c>
      <c r="O242" s="9">
        <f t="shared" si="129"/>
        <v>15335.894277777777</v>
      </c>
      <c r="P242" s="13">
        <f t="shared" si="130"/>
        <v>515.93841496602181</v>
      </c>
      <c r="Q242" s="13">
        <f t="shared" si="131"/>
        <v>0.14833155345772184</v>
      </c>
      <c r="S242" s="2">
        <f t="shared" si="123"/>
        <v>15310.963308622901</v>
      </c>
      <c r="T242" s="2">
        <f t="shared" si="124"/>
        <v>-9.7421707161256581</v>
      </c>
      <c r="U242" s="2">
        <f t="shared" si="103"/>
        <v>15308.746617245803</v>
      </c>
      <c r="V242" s="3">
        <f t="shared" si="104"/>
        <v>19.654882645217914</v>
      </c>
      <c r="W242" s="3">
        <f t="shared" si="105"/>
        <v>2.8951418021584917E-2</v>
      </c>
      <c r="Y242" s="9">
        <f t="shared" si="106"/>
        <v>15320.61531088328</v>
      </c>
      <c r="Z242" s="9">
        <f t="shared" si="107"/>
        <v>-7.4738753374650466</v>
      </c>
      <c r="AA242" s="9">
        <f t="shared" si="108"/>
        <v>15323.801872690401</v>
      </c>
      <c r="AB242" s="27">
        <f t="shared" si="109"/>
        <v>112.82417945108186</v>
      </c>
      <c r="AC242" s="27">
        <f t="shared" si="110"/>
        <v>6.9364251516672429E-2</v>
      </c>
      <c r="AE242" s="9">
        <f t="shared" si="111"/>
        <v>15310.44552026876</v>
      </c>
      <c r="AF242" s="9">
        <f t="shared" si="112"/>
        <v>-7.7408899432110418</v>
      </c>
      <c r="AG242" s="9">
        <f t="shared" si="113"/>
        <v>15304.06506756254</v>
      </c>
      <c r="AH242" s="28">
        <f t="shared" si="114"/>
        <v>83.081993339462016</v>
      </c>
      <c r="AI242" s="28">
        <f t="shared" si="115"/>
        <v>5.952344606058365E-2</v>
      </c>
      <c r="AK242" s="9">
        <f t="shared" si="116"/>
        <v>15312.924935864416</v>
      </c>
      <c r="AL242" s="9">
        <f t="shared" si="117"/>
        <v>-2.539423319712351</v>
      </c>
      <c r="AM242" s="9">
        <f t="shared" si="118"/>
        <v>15310.629358644155</v>
      </c>
      <c r="AN242" s="28">
        <f t="shared" si="119"/>
        <v>6.505771326147193</v>
      </c>
      <c r="AO242">
        <f t="shared" si="120"/>
        <v>1.6656509985810086E-2</v>
      </c>
    </row>
    <row r="243" spans="1:41">
      <c r="A243" s="1">
        <v>45172</v>
      </c>
      <c r="B243" s="2">
        <v>242</v>
      </c>
      <c r="C243" s="3">
        <v>15313.18</v>
      </c>
      <c r="D243" s="13">
        <f t="shared" si="121"/>
        <v>15313.18</v>
      </c>
      <c r="E243" s="13">
        <f t="shared" si="99"/>
        <v>0</v>
      </c>
      <c r="F243" s="13">
        <f t="shared" si="100"/>
        <v>0</v>
      </c>
      <c r="G243" s="9">
        <f t="shared" si="122"/>
        <v>15313.18</v>
      </c>
      <c r="H243" s="13">
        <f t="shared" si="101"/>
        <v>0</v>
      </c>
      <c r="I243" s="13">
        <f t="shared" si="102"/>
        <v>0</v>
      </c>
      <c r="K243" s="13">
        <f t="shared" si="125"/>
        <v>15340.819999999998</v>
      </c>
      <c r="L243" s="13">
        <f t="shared" si="126"/>
        <v>15370.358300000002</v>
      </c>
      <c r="M243" s="9">
        <f t="shared" si="127"/>
        <v>15311.281699999994</v>
      </c>
      <c r="N243" s="9">
        <f t="shared" si="128"/>
        <v>-6.5640666666675109</v>
      </c>
      <c r="O243" s="9">
        <f t="shared" si="129"/>
        <v>15318.674477777777</v>
      </c>
      <c r="P243" s="13">
        <f t="shared" si="130"/>
        <v>30.189286050478799</v>
      </c>
      <c r="Q243" s="13">
        <f t="shared" si="131"/>
        <v>3.5880710458418237E-2</v>
      </c>
      <c r="S243" s="2">
        <f t="shared" si="123"/>
        <v>15307.200568953387</v>
      </c>
      <c r="T243" s="2">
        <f t="shared" si="124"/>
        <v>-6.752455192819526</v>
      </c>
      <c r="U243" s="2">
        <f t="shared" si="103"/>
        <v>15301.221137906774</v>
      </c>
      <c r="V243" s="3">
        <f t="shared" si="104"/>
        <v>143.01438256480597</v>
      </c>
      <c r="W243" s="3">
        <f t="shared" si="105"/>
        <v>7.8095223155649859E-2</v>
      </c>
      <c r="Y243" s="9">
        <f t="shared" si="106"/>
        <v>15313.15300488207</v>
      </c>
      <c r="Z243" s="9">
        <f t="shared" si="107"/>
        <v>-7.4657768020871371</v>
      </c>
      <c r="AA243" s="9">
        <f t="shared" si="108"/>
        <v>15313.141435545815</v>
      </c>
      <c r="AB243" s="27">
        <f t="shared" si="109"/>
        <v>1.4872171266401136E-3</v>
      </c>
      <c r="AC243" s="27">
        <f t="shared" si="110"/>
        <v>2.5183831304594539E-4</v>
      </c>
      <c r="AE243" s="9">
        <f t="shared" si="111"/>
        <v>15310.037389097663</v>
      </c>
      <c r="AF243" s="9">
        <f t="shared" si="112"/>
        <v>-5.5410623115771056</v>
      </c>
      <c r="AG243" s="9">
        <f t="shared" si="113"/>
        <v>15302.70463032555</v>
      </c>
      <c r="AH243" s="28">
        <f t="shared" si="114"/>
        <v>109.73336981638924</v>
      </c>
      <c r="AI243" s="28">
        <f t="shared" si="115"/>
        <v>6.8407539612609022E-2</v>
      </c>
      <c r="AK243" s="9">
        <f t="shared" si="116"/>
        <v>15312.900551254472</v>
      </c>
      <c r="AL243" s="9">
        <f t="shared" si="117"/>
        <v>-2.2879194487354972</v>
      </c>
      <c r="AM243" s="9">
        <f t="shared" si="118"/>
        <v>15310.385512544703</v>
      </c>
      <c r="AN243" s="28">
        <f t="shared" si="119"/>
        <v>7.8091601378162849</v>
      </c>
      <c r="AO243">
        <f t="shared" si="120"/>
        <v>1.8248903593490785E-2</v>
      </c>
    </row>
    <row r="244" spans="1:41">
      <c r="A244" s="1">
        <v>45173</v>
      </c>
      <c r="B244" s="2">
        <v>243</v>
      </c>
      <c r="C244" s="3">
        <v>15328.26</v>
      </c>
      <c r="D244" s="13">
        <f t="shared" si="121"/>
        <v>15313.18</v>
      </c>
      <c r="E244" s="13">
        <f t="shared" si="99"/>
        <v>227.4063999999978</v>
      </c>
      <c r="F244" s="13">
        <f t="shared" si="100"/>
        <v>9.8380377159572749E-2</v>
      </c>
      <c r="G244" s="9">
        <f t="shared" si="122"/>
        <v>15313.18</v>
      </c>
      <c r="H244" s="13">
        <f t="shared" si="101"/>
        <v>227.4063999999978</v>
      </c>
      <c r="I244" s="13">
        <f t="shared" si="102"/>
        <v>9.8380377159572749E-2</v>
      </c>
      <c r="K244" s="13">
        <f t="shared" si="125"/>
        <v>15332.578999999998</v>
      </c>
      <c r="L244" s="13">
        <f t="shared" si="126"/>
        <v>15363.745199999999</v>
      </c>
      <c r="M244" s="9">
        <f t="shared" si="127"/>
        <v>15301.412799999996</v>
      </c>
      <c r="N244" s="9">
        <f t="shared" si="128"/>
        <v>-6.9258222222225507</v>
      </c>
      <c r="O244" s="9">
        <f t="shared" si="129"/>
        <v>15304.717633333326</v>
      </c>
      <c r="P244" s="13">
        <f t="shared" si="130"/>
        <v>554.24302826811561</v>
      </c>
      <c r="Q244" s="13">
        <f t="shared" si="131"/>
        <v>0.15358799150506217</v>
      </c>
      <c r="S244" s="2">
        <f t="shared" si="123"/>
        <v>15314.354056880284</v>
      </c>
      <c r="T244" s="2">
        <f t="shared" si="124"/>
        <v>0.20051636703851683</v>
      </c>
      <c r="U244" s="2">
        <f t="shared" si="103"/>
        <v>15300.448113760567</v>
      </c>
      <c r="V244" s="3">
        <f t="shared" si="104"/>
        <v>773.50101619516704</v>
      </c>
      <c r="W244" s="3">
        <f t="shared" si="105"/>
        <v>0.18144190038160285</v>
      </c>
      <c r="Y244" s="9">
        <f t="shared" si="106"/>
        <v>15312.459059655986</v>
      </c>
      <c r="Z244" s="9">
        <f t="shared" si="107"/>
        <v>-2.7254946988843023</v>
      </c>
      <c r="AA244" s="9">
        <f t="shared" si="108"/>
        <v>15305.687228079982</v>
      </c>
      <c r="AB244" s="27">
        <f t="shared" si="109"/>
        <v>509.53003215317875</v>
      </c>
      <c r="AC244" s="27">
        <f t="shared" si="110"/>
        <v>0.14726245457748346</v>
      </c>
      <c r="AE244" s="9">
        <f t="shared" si="111"/>
        <v>15321.130898035824</v>
      </c>
      <c r="AF244" s="9">
        <f t="shared" si="112"/>
        <v>-0.55069093665540292</v>
      </c>
      <c r="AG244" s="9">
        <f t="shared" si="113"/>
        <v>15304.496326786086</v>
      </c>
      <c r="AH244" s="28">
        <f t="shared" si="114"/>
        <v>564.71216461771485</v>
      </c>
      <c r="AI244" s="28">
        <f t="shared" si="115"/>
        <v>0.15503177277730443</v>
      </c>
      <c r="AK244" s="9">
        <f t="shared" si="116"/>
        <v>15326.495263180575</v>
      </c>
      <c r="AL244" s="9">
        <f t="shared" si="117"/>
        <v>-0.69965631125158456</v>
      </c>
      <c r="AM244" s="9">
        <f t="shared" si="118"/>
        <v>15310.612631805736</v>
      </c>
      <c r="AN244" s="28">
        <f t="shared" si="119"/>
        <v>311.42960418393284</v>
      </c>
      <c r="AO244">
        <f t="shared" si="120"/>
        <v>0.11512962459055591</v>
      </c>
    </row>
    <row r="245" spans="1:41">
      <c r="A245" s="1">
        <v>45174</v>
      </c>
      <c r="B245" s="2">
        <v>244</v>
      </c>
      <c r="C245" s="3">
        <v>15323.24</v>
      </c>
      <c r="D245" s="13">
        <f t="shared" si="121"/>
        <v>15343.34</v>
      </c>
      <c r="E245" s="13">
        <f t="shared" si="99"/>
        <v>404.0100000000146</v>
      </c>
      <c r="F245" s="13">
        <f t="shared" si="100"/>
        <v>0.13117330277408931</v>
      </c>
      <c r="G245" s="9">
        <f t="shared" si="122"/>
        <v>15343.354850370726</v>
      </c>
      <c r="H245" s="13">
        <f t="shared" si="101"/>
        <v>404.60720543670976</v>
      </c>
      <c r="I245" s="13">
        <f t="shared" si="102"/>
        <v>0.1312702168126737</v>
      </c>
      <c r="K245" s="13">
        <f t="shared" si="125"/>
        <v>15332.479000000001</v>
      </c>
      <c r="L245" s="13">
        <f t="shared" si="126"/>
        <v>15357.8256</v>
      </c>
      <c r="M245" s="9">
        <f t="shared" si="127"/>
        <v>15307.132400000002</v>
      </c>
      <c r="N245" s="9">
        <f t="shared" si="128"/>
        <v>-5.6325777777775423</v>
      </c>
      <c r="O245" s="9">
        <f t="shared" si="129"/>
        <v>15294.486977777773</v>
      </c>
      <c r="P245" s="13">
        <f t="shared" si="130"/>
        <v>826.73628691186354</v>
      </c>
      <c r="Q245" s="13">
        <f t="shared" si="131"/>
        <v>0.18764322833961172</v>
      </c>
      <c r="S245" s="2">
        <f t="shared" si="123"/>
        <v>15318.897286623662</v>
      </c>
      <c r="T245" s="2">
        <f t="shared" si="124"/>
        <v>2.3718730552083116</v>
      </c>
      <c r="U245" s="2">
        <f t="shared" si="103"/>
        <v>15314.554573247322</v>
      </c>
      <c r="V245" s="3">
        <f t="shared" si="104"/>
        <v>75.436637876131456</v>
      </c>
      <c r="W245" s="3">
        <f t="shared" si="105"/>
        <v>5.6681398664236896E-2</v>
      </c>
      <c r="Y245" s="9">
        <f t="shared" si="106"/>
        <v>15313.785495469971</v>
      </c>
      <c r="Z245" s="9">
        <f t="shared" si="107"/>
        <v>0.110856660123553</v>
      </c>
      <c r="AA245" s="9">
        <f t="shared" si="108"/>
        <v>15309.733564957101</v>
      </c>
      <c r="AB245" s="27">
        <f t="shared" si="109"/>
        <v>182.42378756803322</v>
      </c>
      <c r="AC245" s="27">
        <f t="shared" si="110"/>
        <v>8.814346732739535E-2</v>
      </c>
      <c r="AE245" s="9">
        <f t="shared" si="111"/>
        <v>15322.44206212975</v>
      </c>
      <c r="AF245" s="9">
        <f t="shared" si="112"/>
        <v>7.8655725190124315E-3</v>
      </c>
      <c r="AG245" s="9">
        <f t="shared" si="113"/>
        <v>15320.580207099169</v>
      </c>
      <c r="AH245" s="28">
        <f t="shared" si="114"/>
        <v>7.0744982753122354</v>
      </c>
      <c r="AI245" s="28">
        <f t="shared" si="115"/>
        <v>1.7357901467517541E-2</v>
      </c>
      <c r="AK245" s="9">
        <f t="shared" si="116"/>
        <v>15323.495560686932</v>
      </c>
      <c r="AL245" s="9">
        <f t="shared" si="117"/>
        <v>-0.92966092949080426</v>
      </c>
      <c r="AM245" s="9">
        <f t="shared" si="118"/>
        <v>15325.795606869324</v>
      </c>
      <c r="AN245" s="28">
        <f t="shared" si="119"/>
        <v>6.5311264705362087</v>
      </c>
      <c r="AO245">
        <f t="shared" si="120"/>
        <v>1.6677979783153156E-2</v>
      </c>
    </row>
    <row r="246" spans="1:41">
      <c r="A246" s="1">
        <v>45175</v>
      </c>
      <c r="B246" s="2">
        <v>245</v>
      </c>
      <c r="C246" s="3">
        <v>15336.3</v>
      </c>
      <c r="D246" s="13">
        <f t="shared" si="121"/>
        <v>15318.22</v>
      </c>
      <c r="E246" s="13">
        <f t="shared" si="99"/>
        <v>326.88639999999737</v>
      </c>
      <c r="F246" s="13">
        <f t="shared" si="100"/>
        <v>0.11789023428075826</v>
      </c>
      <c r="G246" s="9">
        <f t="shared" si="122"/>
        <v>15318.221644048312</v>
      </c>
      <c r="H246" s="13">
        <f t="shared" si="101"/>
        <v>326.82695391591943</v>
      </c>
      <c r="I246" s="13">
        <f t="shared" si="102"/>
        <v>0.11787951430063072</v>
      </c>
      <c r="K246" s="13">
        <f t="shared" si="125"/>
        <v>15331.876999999999</v>
      </c>
      <c r="L246" s="13">
        <f t="shared" si="126"/>
        <v>15352.780499999999</v>
      </c>
      <c r="M246" s="9">
        <f t="shared" si="127"/>
        <v>15310.973499999998</v>
      </c>
      <c r="N246" s="9">
        <f t="shared" si="128"/>
        <v>-4.6452222222222996</v>
      </c>
      <c r="O246" s="9">
        <f t="shared" si="129"/>
        <v>15301.499822222224</v>
      </c>
      <c r="P246" s="13">
        <f t="shared" si="130"/>
        <v>1211.0523733647719</v>
      </c>
      <c r="Q246" s="13">
        <f t="shared" si="131"/>
        <v>0.2269137782762165</v>
      </c>
      <c r="S246" s="2">
        <f t="shared" si="123"/>
        <v>15328.784579839434</v>
      </c>
      <c r="T246" s="2">
        <f t="shared" si="124"/>
        <v>6.1295831354901225</v>
      </c>
      <c r="U246" s="2">
        <f t="shared" si="103"/>
        <v>15321.26915967887</v>
      </c>
      <c r="V246" s="3">
        <f t="shared" si="104"/>
        <v>225.92616075928606</v>
      </c>
      <c r="W246" s="3">
        <f t="shared" si="105"/>
        <v>9.8008257018507017E-2</v>
      </c>
      <c r="Y246" s="9">
        <f t="shared" si="106"/>
        <v>15320.617446491064</v>
      </c>
      <c r="Z246" s="9">
        <f t="shared" si="107"/>
        <v>4.8156227128022486</v>
      </c>
      <c r="AA246" s="9">
        <f t="shared" si="108"/>
        <v>15313.896352130094</v>
      </c>
      <c r="AB246" s="27">
        <f t="shared" si="109"/>
        <v>501.9234378787167</v>
      </c>
      <c r="AC246" s="27">
        <f t="shared" si="110"/>
        <v>0.14608248319285225</v>
      </c>
      <c r="AE246" s="9">
        <f t="shared" si="111"/>
        <v>15332.14497831068</v>
      </c>
      <c r="AF246" s="9">
        <f t="shared" si="112"/>
        <v>2.9163807550421903</v>
      </c>
      <c r="AG246" s="9">
        <f t="shared" si="113"/>
        <v>15322.44992770227</v>
      </c>
      <c r="AH246" s="28">
        <f t="shared" si="114"/>
        <v>191.82450265233797</v>
      </c>
      <c r="AI246" s="28">
        <f t="shared" si="115"/>
        <v>9.0309085618627966E-2</v>
      </c>
      <c r="AK246" s="9">
        <f t="shared" si="116"/>
        <v>15334.926589975745</v>
      </c>
      <c r="AL246" s="9">
        <f t="shared" si="117"/>
        <v>0.3064080923395841</v>
      </c>
      <c r="AM246" s="9">
        <f t="shared" si="118"/>
        <v>15322.565899757441</v>
      </c>
      <c r="AN246" s="28">
        <f t="shared" si="119"/>
        <v>188.62550947263912</v>
      </c>
      <c r="AO246">
        <f t="shared" si="120"/>
        <v>8.9552892435321885E-2</v>
      </c>
    </row>
    <row r="247" spans="1:41">
      <c r="A247" s="1">
        <v>45176</v>
      </c>
      <c r="B247" s="2">
        <v>246</v>
      </c>
      <c r="C247" s="3">
        <v>15383.53</v>
      </c>
      <c r="D247" s="13">
        <f t="shared" si="121"/>
        <v>15349.359999999999</v>
      </c>
      <c r="E247" s="13">
        <f t="shared" si="99"/>
        <v>1167.5889000001293</v>
      </c>
      <c r="F247" s="13">
        <f t="shared" si="100"/>
        <v>0.22212067061332408</v>
      </c>
      <c r="G247" s="9">
        <f t="shared" si="122"/>
        <v>15349.37113104017</v>
      </c>
      <c r="H247" s="13">
        <f t="shared" si="101"/>
        <v>1166.8283286148521</v>
      </c>
      <c r="I247" s="13">
        <f t="shared" si="102"/>
        <v>0.22204831374743128</v>
      </c>
      <c r="K247" s="13">
        <f t="shared" si="125"/>
        <v>15332.580999999996</v>
      </c>
      <c r="L247" s="13">
        <f t="shared" si="126"/>
        <v>15348.7405</v>
      </c>
      <c r="M247" s="9">
        <f t="shared" si="127"/>
        <v>15316.421499999993</v>
      </c>
      <c r="N247" s="9">
        <f t="shared" si="128"/>
        <v>-3.5910000000007534</v>
      </c>
      <c r="O247" s="9">
        <f t="shared" si="129"/>
        <v>15306.328277777777</v>
      </c>
      <c r="P247" s="13">
        <f t="shared" si="130"/>
        <v>5960.1059140774205</v>
      </c>
      <c r="Q247" s="13">
        <f t="shared" si="131"/>
        <v>0.50184659972206569</v>
      </c>
      <c r="S247" s="2">
        <f t="shared" si="123"/>
        <v>15359.222081487464</v>
      </c>
      <c r="T247" s="2">
        <f t="shared" si="124"/>
        <v>18.283542391759994</v>
      </c>
      <c r="U247" s="2">
        <f t="shared" si="103"/>
        <v>15334.914162974925</v>
      </c>
      <c r="V247" s="3">
        <f t="shared" si="104"/>
        <v>2363.4996096487466</v>
      </c>
      <c r="W247" s="3">
        <f t="shared" si="105"/>
        <v>0.31602523624341072</v>
      </c>
      <c r="Y247" s="9">
        <f t="shared" si="106"/>
        <v>15342.862148442706</v>
      </c>
      <c r="Z247" s="9">
        <f t="shared" si="107"/>
        <v>17.015978179990164</v>
      </c>
      <c r="AA247" s="9">
        <f t="shared" si="108"/>
        <v>15325.433069203866</v>
      </c>
      <c r="AB247" s="27">
        <f t="shared" si="109"/>
        <v>3375.2533679308976</v>
      </c>
      <c r="AC247" s="27">
        <f t="shared" si="110"/>
        <v>0.37765669385462886</v>
      </c>
      <c r="AE247" s="9">
        <f t="shared" si="111"/>
        <v>15368.989407719717</v>
      </c>
      <c r="AF247" s="9">
        <f t="shared" si="112"/>
        <v>13.094795351240579</v>
      </c>
      <c r="AG247" s="9">
        <f t="shared" si="113"/>
        <v>15335.061359065723</v>
      </c>
      <c r="AH247" s="28">
        <f t="shared" si="114"/>
        <v>2349.2091540159277</v>
      </c>
      <c r="AI247" s="28">
        <f t="shared" si="115"/>
        <v>0.31506839414801135</v>
      </c>
      <c r="AK247" s="9">
        <f t="shared" si="116"/>
        <v>15378.700299806809</v>
      </c>
      <c r="AL247" s="9">
        <f t="shared" si="117"/>
        <v>4.653138266212073</v>
      </c>
      <c r="AM247" s="9">
        <f t="shared" si="118"/>
        <v>15335.232998068084</v>
      </c>
      <c r="AN247" s="28">
        <f t="shared" si="119"/>
        <v>2332.6003956115351</v>
      </c>
      <c r="AO247">
        <f t="shared" si="120"/>
        <v>0.31395266191775478</v>
      </c>
    </row>
    <row r="248" spans="1:41">
      <c r="A248" s="1">
        <v>45177</v>
      </c>
      <c r="B248" s="2">
        <v>247</v>
      </c>
      <c r="C248" s="3">
        <v>15410.67</v>
      </c>
      <c r="D248" s="13">
        <f t="shared" si="121"/>
        <v>15430.760000000002</v>
      </c>
      <c r="E248" s="13">
        <f t="shared" si="99"/>
        <v>403.60810000007893</v>
      </c>
      <c r="F248" s="13">
        <f t="shared" si="100"/>
        <v>0.13036422167239947</v>
      </c>
      <c r="G248" s="9">
        <f t="shared" si="122"/>
        <v>15430.905450525879</v>
      </c>
      <c r="H248" s="13">
        <f t="shared" si="101"/>
        <v>409.47345798529909</v>
      </c>
      <c r="I248" s="13">
        <f t="shared" si="102"/>
        <v>0.13130805166731271</v>
      </c>
      <c r="K248" s="13">
        <f t="shared" si="125"/>
        <v>15333.584999999997</v>
      </c>
      <c r="L248" s="13">
        <f t="shared" si="126"/>
        <v>15344.911399999997</v>
      </c>
      <c r="M248" s="9">
        <f t="shared" si="127"/>
        <v>15322.258599999997</v>
      </c>
      <c r="N248" s="9">
        <f t="shared" si="128"/>
        <v>-2.5169777777777602</v>
      </c>
      <c r="O248" s="9">
        <f t="shared" si="129"/>
        <v>15312.830499999993</v>
      </c>
      <c r="P248" s="13">
        <f t="shared" si="130"/>
        <v>9572.5677602514315</v>
      </c>
      <c r="Q248" s="13">
        <f t="shared" si="131"/>
        <v>0.63488154635721428</v>
      </c>
      <c r="S248" s="2">
        <f t="shared" si="123"/>
        <v>15394.087811939611</v>
      </c>
      <c r="T248" s="2">
        <f t="shared" si="124"/>
        <v>26.57463642195377</v>
      </c>
      <c r="U248" s="2">
        <f t="shared" si="103"/>
        <v>15377.505623879224</v>
      </c>
      <c r="V248" s="3">
        <f t="shared" si="104"/>
        <v>1099.8758434803019</v>
      </c>
      <c r="W248" s="3">
        <f t="shared" si="105"/>
        <v>0.21520398607442812</v>
      </c>
      <c r="Y248" s="9">
        <f t="shared" si="106"/>
        <v>15375.115688635888</v>
      </c>
      <c r="Z248" s="9">
        <f t="shared" si="107"/>
        <v>27.682271589224328</v>
      </c>
      <c r="AA248" s="9">
        <f t="shared" si="108"/>
        <v>15359.878126622696</v>
      </c>
      <c r="AB248" s="27">
        <f t="shared" si="109"/>
        <v>2579.8144011760828</v>
      </c>
      <c r="AC248" s="27">
        <f t="shared" si="110"/>
        <v>0.3295890014989874</v>
      </c>
      <c r="AE248" s="9">
        <f t="shared" si="111"/>
        <v>15402.094260921287</v>
      </c>
      <c r="AF248" s="9">
        <f t="shared" si="112"/>
        <v>19.097812706339472</v>
      </c>
      <c r="AG248" s="9">
        <f t="shared" si="113"/>
        <v>15382.084203070957</v>
      </c>
      <c r="AH248" s="28">
        <f t="shared" si="114"/>
        <v>817.14778606847119</v>
      </c>
      <c r="AI248" s="28">
        <f t="shared" si="115"/>
        <v>0.18549353745841532</v>
      </c>
      <c r="AK248" s="9">
        <f t="shared" si="116"/>
        <v>15407.938343807304</v>
      </c>
      <c r="AL248" s="9">
        <f t="shared" si="117"/>
        <v>7.1116288396403142</v>
      </c>
      <c r="AM248" s="9">
        <f t="shared" si="118"/>
        <v>15383.353438073022</v>
      </c>
      <c r="AN248" s="28">
        <f t="shared" si="119"/>
        <v>746.1945555104495</v>
      </c>
      <c r="AO248">
        <f t="shared" si="120"/>
        <v>0.17725745815709806</v>
      </c>
    </row>
    <row r="249" spans="1:41">
      <c r="A249" s="1">
        <v>45178</v>
      </c>
      <c r="B249" s="2">
        <v>248</v>
      </c>
      <c r="C249" s="3">
        <v>15410.67</v>
      </c>
      <c r="D249" s="13">
        <f t="shared" si="121"/>
        <v>15437.81</v>
      </c>
      <c r="E249" s="13">
        <f t="shared" si="99"/>
        <v>736.57959999996842</v>
      </c>
      <c r="F249" s="13">
        <f t="shared" si="100"/>
        <v>0.17611174595263812</v>
      </c>
      <c r="G249" s="9">
        <f t="shared" si="122"/>
        <v>15437.857881052007</v>
      </c>
      <c r="H249" s="13">
        <f t="shared" si="101"/>
        <v>739.1808760980573</v>
      </c>
      <c r="I249" s="13">
        <f t="shared" si="102"/>
        <v>0.1764224466035971</v>
      </c>
      <c r="K249" s="13">
        <f t="shared" si="125"/>
        <v>15337.605000000001</v>
      </c>
      <c r="L249" s="13">
        <f t="shared" si="126"/>
        <v>15341.625</v>
      </c>
      <c r="M249" s="9">
        <f t="shared" si="127"/>
        <v>15333.585000000003</v>
      </c>
      <c r="N249" s="9">
        <f t="shared" si="128"/>
        <v>-0.89333333333302611</v>
      </c>
      <c r="O249" s="9">
        <f t="shared" si="129"/>
        <v>15319.74162222222</v>
      </c>
      <c r="P249" s="13">
        <f t="shared" si="130"/>
        <v>8267.9698852986839</v>
      </c>
      <c r="Q249" s="13">
        <f t="shared" si="131"/>
        <v>0.5900352014401713</v>
      </c>
      <c r="S249" s="2">
        <f t="shared" si="123"/>
        <v>15415.666224180783</v>
      </c>
      <c r="T249" s="2">
        <f t="shared" si="124"/>
        <v>24.076524331562617</v>
      </c>
      <c r="U249" s="2">
        <f t="shared" si="103"/>
        <v>15420.662448361565</v>
      </c>
      <c r="V249" s="3">
        <f t="shared" si="104"/>
        <v>99.849024258543835</v>
      </c>
      <c r="W249" s="3">
        <f t="shared" si="105"/>
        <v>6.4841102700693987E-2</v>
      </c>
      <c r="Y249" s="9">
        <f t="shared" si="106"/>
        <v>15405.15957215758</v>
      </c>
      <c r="Z249" s="9">
        <f t="shared" si="107"/>
        <v>29.335399941951621</v>
      </c>
      <c r="AA249" s="9">
        <f t="shared" si="108"/>
        <v>15402.797960225113</v>
      </c>
      <c r="AB249" s="27">
        <f t="shared" si="109"/>
        <v>61.969010217411245</v>
      </c>
      <c r="AC249" s="27">
        <f t="shared" si="110"/>
        <v>5.1081749040681072E-2</v>
      </c>
      <c r="AE249" s="9">
        <f t="shared" si="111"/>
        <v>15413.826622088287</v>
      </c>
      <c r="AF249" s="9">
        <f t="shared" si="112"/>
        <v>16.888177244537601</v>
      </c>
      <c r="AG249" s="9">
        <f t="shared" si="113"/>
        <v>15421.192073627626</v>
      </c>
      <c r="AH249" s="28">
        <f t="shared" si="114"/>
        <v>110.71403342518286</v>
      </c>
      <c r="AI249" s="28">
        <f t="shared" si="115"/>
        <v>6.8277846632404784E-2</v>
      </c>
      <c r="AK249" s="9">
        <f t="shared" si="116"/>
        <v>15411.107997264695</v>
      </c>
      <c r="AL249" s="9">
        <f t="shared" si="117"/>
        <v>6.7174313014154006</v>
      </c>
      <c r="AM249" s="9">
        <f t="shared" si="118"/>
        <v>15415.049972646944</v>
      </c>
      <c r="AN249" s="28">
        <f t="shared" si="119"/>
        <v>19.184160387979599</v>
      </c>
      <c r="AO249">
        <f t="shared" si="120"/>
        <v>2.8421688654316945E-2</v>
      </c>
    </row>
    <row r="250" spans="1:41">
      <c r="A250" s="1">
        <v>45179</v>
      </c>
      <c r="B250" s="2">
        <v>249</v>
      </c>
      <c r="C250" s="3">
        <v>15410.67</v>
      </c>
      <c r="D250" s="13">
        <f t="shared" si="121"/>
        <v>15410.67</v>
      </c>
      <c r="E250" s="13">
        <f t="shared" si="99"/>
        <v>0</v>
      </c>
      <c r="F250" s="13">
        <f t="shared" si="100"/>
        <v>0</v>
      </c>
      <c r="G250" s="9">
        <f t="shared" si="122"/>
        <v>15410.67</v>
      </c>
      <c r="H250" s="13">
        <f t="shared" si="101"/>
        <v>0</v>
      </c>
      <c r="I250" s="13">
        <f t="shared" si="102"/>
        <v>0</v>
      </c>
      <c r="K250" s="13">
        <f t="shared" si="125"/>
        <v>15344.740000000002</v>
      </c>
      <c r="L250" s="13">
        <f t="shared" si="126"/>
        <v>15339.504299999997</v>
      </c>
      <c r="M250" s="9">
        <f t="shared" si="127"/>
        <v>15349.975700000006</v>
      </c>
      <c r="N250" s="9">
        <f t="shared" si="128"/>
        <v>1.1634888888899391</v>
      </c>
      <c r="O250" s="9">
        <f t="shared" si="129"/>
        <v>15332.691666666669</v>
      </c>
      <c r="P250" s="13">
        <f t="shared" si="130"/>
        <v>6080.6204694440394</v>
      </c>
      <c r="Q250" s="13">
        <f t="shared" si="131"/>
        <v>0.50600222659579852</v>
      </c>
      <c r="S250" s="2">
        <f t="shared" si="123"/>
        <v>15425.206374256173</v>
      </c>
      <c r="T250" s="2">
        <f t="shared" si="124"/>
        <v>16.808337203476587</v>
      </c>
      <c r="U250" s="2">
        <f t="shared" si="103"/>
        <v>15439.742748512344</v>
      </c>
      <c r="V250" s="3">
        <f t="shared" si="104"/>
        <v>845.22470606201966</v>
      </c>
      <c r="W250" s="3">
        <f t="shared" si="105"/>
        <v>0.18865337141308153</v>
      </c>
      <c r="Y250" s="9">
        <f t="shared" si="106"/>
        <v>15427.347480469671</v>
      </c>
      <c r="Z250" s="9">
        <f t="shared" si="107"/>
        <v>24.332155801049304</v>
      </c>
      <c r="AA250" s="9">
        <f t="shared" si="108"/>
        <v>15434.494972099532</v>
      </c>
      <c r="AB250" s="27">
        <f t="shared" si="109"/>
        <v>567.62929554346897</v>
      </c>
      <c r="AC250" s="27">
        <f t="shared" si="110"/>
        <v>0.15460049497868558</v>
      </c>
      <c r="AE250" s="9">
        <f t="shared" si="111"/>
        <v>15416.683439799846</v>
      </c>
      <c r="AF250" s="9">
        <f t="shared" si="112"/>
        <v>12.678769384644145</v>
      </c>
      <c r="AG250" s="9">
        <f t="shared" si="113"/>
        <v>15430.714799332825</v>
      </c>
      <c r="AH250" s="28">
        <f t="shared" si="114"/>
        <v>401.79398029323272</v>
      </c>
      <c r="AI250" s="28">
        <f t="shared" si="115"/>
        <v>0.1300709140668464</v>
      </c>
      <c r="AK250" s="9">
        <f t="shared" si="116"/>
        <v>15411.385542856613</v>
      </c>
      <c r="AL250" s="9">
        <f t="shared" si="117"/>
        <v>6.0734427304656782</v>
      </c>
      <c r="AM250" s="9">
        <f t="shared" si="118"/>
        <v>15417.82542856611</v>
      </c>
      <c r="AN250" s="28">
        <f t="shared" si="119"/>
        <v>51.200157964696558</v>
      </c>
      <c r="AO250">
        <f t="shared" si="120"/>
        <v>4.643165135655717E-2</v>
      </c>
    </row>
    <row r="251" spans="1:41">
      <c r="A251" s="1">
        <v>45180</v>
      </c>
      <c r="B251" s="2">
        <v>250</v>
      </c>
      <c r="C251" s="3">
        <v>15417.7</v>
      </c>
      <c r="D251" s="13">
        <f t="shared" si="121"/>
        <v>15410.67</v>
      </c>
      <c r="E251" s="13">
        <f t="shared" si="99"/>
        <v>49.420900000009205</v>
      </c>
      <c r="F251" s="13">
        <f t="shared" si="100"/>
        <v>4.5596943772421662E-2</v>
      </c>
      <c r="G251" s="9">
        <f t="shared" si="122"/>
        <v>15410.67</v>
      </c>
      <c r="H251" s="13">
        <f t="shared" si="101"/>
        <v>49.420900000009205</v>
      </c>
      <c r="I251" s="13">
        <f t="shared" si="102"/>
        <v>4.5596943772421662E-2</v>
      </c>
      <c r="K251" s="13">
        <f t="shared" si="125"/>
        <v>15354.288000000004</v>
      </c>
      <c r="L251" s="13">
        <f t="shared" si="126"/>
        <v>15339.031899999996</v>
      </c>
      <c r="M251" s="9">
        <f t="shared" si="127"/>
        <v>15369.544100000012</v>
      </c>
      <c r="N251" s="9">
        <f t="shared" si="128"/>
        <v>3.3902444444461755</v>
      </c>
      <c r="O251" s="9">
        <f t="shared" si="129"/>
        <v>15351.139188888896</v>
      </c>
      <c r="P251" s="13">
        <f t="shared" si="130"/>
        <v>4430.3415757682078</v>
      </c>
      <c r="Q251" s="13">
        <f t="shared" si="131"/>
        <v>0.43171686510377727</v>
      </c>
      <c r="S251" s="2">
        <f t="shared" si="123"/>
        <v>15429.857355729826</v>
      </c>
      <c r="T251" s="2">
        <f t="shared" si="124"/>
        <v>10.729659338564689</v>
      </c>
      <c r="U251" s="2">
        <f t="shared" si="103"/>
        <v>15442.014711459649</v>
      </c>
      <c r="V251" s="3">
        <f t="shared" si="104"/>
        <v>591.20519336596726</v>
      </c>
      <c r="W251" s="3">
        <f t="shared" si="105"/>
        <v>0.15770647670955204</v>
      </c>
      <c r="Y251" s="9">
        <f t="shared" si="106"/>
        <v>15441.485745389502</v>
      </c>
      <c r="Z251" s="9">
        <f t="shared" si="107"/>
        <v>17.196432184196681</v>
      </c>
      <c r="AA251" s="9">
        <f t="shared" si="108"/>
        <v>15451.679636270719</v>
      </c>
      <c r="AB251" s="27">
        <f t="shared" si="109"/>
        <v>1154.6156810903215</v>
      </c>
      <c r="AC251" s="27">
        <f t="shared" si="110"/>
        <v>0.22039367915265179</v>
      </c>
      <c r="AE251" s="9">
        <f t="shared" si="111"/>
        <v>15421.198662755345</v>
      </c>
      <c r="AF251" s="9">
        <f t="shared" si="112"/>
        <v>10.229705455900527</v>
      </c>
      <c r="AG251" s="9">
        <f t="shared" si="113"/>
        <v>15429.36220918449</v>
      </c>
      <c r="AH251" s="28">
        <f t="shared" si="114"/>
        <v>136.00712306278558</v>
      </c>
      <c r="AI251" s="28">
        <f t="shared" si="115"/>
        <v>7.5641692240018016E-2</v>
      </c>
      <c r="AK251" s="9">
        <f t="shared" si="116"/>
        <v>15417.675898558708</v>
      </c>
      <c r="AL251" s="9">
        <f t="shared" si="117"/>
        <v>6.0951340276285633</v>
      </c>
      <c r="AM251" s="9">
        <f t="shared" si="118"/>
        <v>15417.458985587078</v>
      </c>
      <c r="AN251" s="28">
        <f t="shared" si="119"/>
        <v>5.8087947236423375E-2</v>
      </c>
      <c r="AO251">
        <f t="shared" si="120"/>
        <v>1.5632319536804807E-3</v>
      </c>
    </row>
    <row r="252" spans="1:41">
      <c r="A252" s="1">
        <v>45181</v>
      </c>
      <c r="B252" s="2">
        <v>251</v>
      </c>
      <c r="C252" s="3">
        <v>15428.76</v>
      </c>
      <c r="D252" s="13">
        <f t="shared" si="121"/>
        <v>15424.730000000001</v>
      </c>
      <c r="E252" s="13">
        <f t="shared" si="99"/>
        <v>16.240899999990617</v>
      </c>
      <c r="F252" s="13">
        <f t="shared" si="100"/>
        <v>2.6120051125293517E-2</v>
      </c>
      <c r="G252" s="9">
        <f t="shared" si="122"/>
        <v>15424.733206927409</v>
      </c>
      <c r="H252" s="13">
        <f t="shared" si="101"/>
        <v>16.215062449469425</v>
      </c>
      <c r="I252" s="13">
        <f t="shared" si="102"/>
        <v>2.6099265738732842E-2</v>
      </c>
      <c r="K252" s="13">
        <f t="shared" si="125"/>
        <v>15364.740000000002</v>
      </c>
      <c r="L252" s="13">
        <f t="shared" si="126"/>
        <v>15340.529399999999</v>
      </c>
      <c r="M252" s="9">
        <f t="shared" si="127"/>
        <v>15388.950600000004</v>
      </c>
      <c r="N252" s="9">
        <f t="shared" si="128"/>
        <v>5.3801333333338128</v>
      </c>
      <c r="O252" s="9">
        <f t="shared" si="129"/>
        <v>15372.934344444458</v>
      </c>
      <c r="P252" s="13">
        <f t="shared" si="130"/>
        <v>3116.5038182059889</v>
      </c>
      <c r="Q252" s="13">
        <f t="shared" si="131"/>
        <v>0.36182853032610363</v>
      </c>
      <c r="S252" s="2">
        <f t="shared" si="123"/>
        <v>15434.673507534197</v>
      </c>
      <c r="T252" s="2">
        <f t="shared" si="124"/>
        <v>7.7729055714677182</v>
      </c>
      <c r="U252" s="2">
        <f t="shared" si="103"/>
        <v>15440.587015068391</v>
      </c>
      <c r="V252" s="3">
        <f t="shared" si="104"/>
        <v>139.8782854279506</v>
      </c>
      <c r="W252" s="3">
        <f t="shared" si="105"/>
        <v>7.6655642244685379E-2</v>
      </c>
      <c r="Y252" s="9">
        <f t="shared" si="106"/>
        <v>15449.705524301589</v>
      </c>
      <c r="Z252" s="9">
        <f t="shared" si="107"/>
        <v>10.912774893720147</v>
      </c>
      <c r="AA252" s="9">
        <f t="shared" si="108"/>
        <v>15458.682177573699</v>
      </c>
      <c r="AB252" s="27">
        <f t="shared" si="109"/>
        <v>895.33671075195855</v>
      </c>
      <c r="AC252" s="27">
        <f t="shared" si="110"/>
        <v>0.19393766948023508</v>
      </c>
      <c r="AE252" s="9">
        <f t="shared" si="111"/>
        <v>15429.560510463372</v>
      </c>
      <c r="AF252" s="9">
        <f t="shared" si="112"/>
        <v>9.6693481315385288</v>
      </c>
      <c r="AG252" s="9">
        <f t="shared" si="113"/>
        <v>15431.428368211245</v>
      </c>
      <c r="AH252" s="28">
        <f t="shared" si="114"/>
        <v>7.1201889107841838</v>
      </c>
      <c r="AI252" s="28">
        <f t="shared" si="115"/>
        <v>1.729476776646504E-2</v>
      </c>
      <c r="AK252" s="9">
        <f t="shared" si="116"/>
        <v>15428.261103258634</v>
      </c>
      <c r="AL252" s="9">
        <f t="shared" si="117"/>
        <v>6.5441410948583245</v>
      </c>
      <c r="AM252" s="9">
        <f t="shared" si="118"/>
        <v>15423.771032586335</v>
      </c>
      <c r="AN252" s="28">
        <f t="shared" si="119"/>
        <v>24.889795854609197</v>
      </c>
      <c r="AO252">
        <f t="shared" si="120"/>
        <v>3.2335504691658926E-2</v>
      </c>
    </row>
    <row r="253" spans="1:41">
      <c r="A253" s="1">
        <v>45182</v>
      </c>
      <c r="B253" s="2">
        <v>252</v>
      </c>
      <c r="C253" s="3">
        <v>15420.72</v>
      </c>
      <c r="D253" s="13">
        <f t="shared" si="121"/>
        <v>15439.82</v>
      </c>
      <c r="E253" s="13">
        <f t="shared" si="99"/>
        <v>364.81000000001387</v>
      </c>
      <c r="F253" s="13">
        <f t="shared" si="100"/>
        <v>0.12385932693155938</v>
      </c>
      <c r="G253" s="9">
        <f t="shared" si="122"/>
        <v>15439.827933971992</v>
      </c>
      <c r="H253" s="13">
        <f t="shared" si="101"/>
        <v>365.11314067803193</v>
      </c>
      <c r="I253" s="13">
        <f t="shared" si="102"/>
        <v>0.12391077700647363</v>
      </c>
      <c r="K253" s="13">
        <f t="shared" si="125"/>
        <v>15376.298000000001</v>
      </c>
      <c r="L253" s="13">
        <f t="shared" si="126"/>
        <v>15344.0772</v>
      </c>
      <c r="M253" s="9">
        <f t="shared" si="127"/>
        <v>15408.518800000002</v>
      </c>
      <c r="N253" s="9">
        <f t="shared" si="128"/>
        <v>7.1601777777779914</v>
      </c>
      <c r="O253" s="9">
        <f t="shared" si="129"/>
        <v>15394.330733333338</v>
      </c>
      <c r="P253" s="13">
        <f t="shared" si="130"/>
        <v>696.39339520417548</v>
      </c>
      <c r="Q253" s="13">
        <f t="shared" si="131"/>
        <v>0.17112862866754322</v>
      </c>
      <c r="S253" s="2">
        <f t="shared" si="123"/>
        <v>15431.583206552832</v>
      </c>
      <c r="T253" s="2">
        <f t="shared" si="124"/>
        <v>2.3413022950515416</v>
      </c>
      <c r="U253" s="2">
        <f t="shared" si="103"/>
        <v>15442.446413105665</v>
      </c>
      <c r="V253" s="3">
        <f t="shared" si="104"/>
        <v>472.0370264380299</v>
      </c>
      <c r="W253" s="3">
        <f t="shared" si="105"/>
        <v>0.14089104208925016</v>
      </c>
      <c r="Y253" s="9">
        <f t="shared" si="106"/>
        <v>15448.648809436716</v>
      </c>
      <c r="Z253" s="9">
        <f t="shared" si="107"/>
        <v>2.5341320627046948</v>
      </c>
      <c r="AA253" s="9">
        <f t="shared" si="108"/>
        <v>15460.61829919531</v>
      </c>
      <c r="AB253" s="27">
        <f t="shared" si="109"/>
        <v>1591.8742786785349</v>
      </c>
      <c r="AC253" s="27">
        <f t="shared" si="110"/>
        <v>0.25873175309136509</v>
      </c>
      <c r="AE253" s="9">
        <f t="shared" si="111"/>
        <v>15426.272957578472</v>
      </c>
      <c r="AF253" s="9">
        <f t="shared" si="112"/>
        <v>5.7822778266069932</v>
      </c>
      <c r="AG253" s="9">
        <f t="shared" si="113"/>
        <v>15439.22985859491</v>
      </c>
      <c r="AH253" s="28">
        <f t="shared" si="114"/>
        <v>342.61486520359466</v>
      </c>
      <c r="AI253" s="28">
        <f t="shared" si="115"/>
        <v>0.12003238885675144</v>
      </c>
      <c r="AK253" s="9">
        <f t="shared" si="116"/>
        <v>15422.128524435349</v>
      </c>
      <c r="AL253" s="9">
        <f t="shared" si="117"/>
        <v>5.2764691030440574</v>
      </c>
      <c r="AM253" s="9">
        <f t="shared" si="118"/>
        <v>15434.805244353493</v>
      </c>
      <c r="AN253" s="28">
        <f t="shared" si="119"/>
        <v>198.39410849761154</v>
      </c>
      <c r="AO253">
        <f t="shared" si="120"/>
        <v>9.1339732214145528E-2</v>
      </c>
    </row>
    <row r="254" spans="1:41">
      <c r="A254" s="1">
        <v>45183</v>
      </c>
      <c r="B254" s="2">
        <v>253</v>
      </c>
      <c r="C254" s="3">
        <v>15443.83</v>
      </c>
      <c r="D254" s="13">
        <f t="shared" si="121"/>
        <v>15412.679999999998</v>
      </c>
      <c r="E254" s="13">
        <f t="shared" si="99"/>
        <v>970.32250000009071</v>
      </c>
      <c r="F254" s="13">
        <f t="shared" si="100"/>
        <v>0.2016986718968122</v>
      </c>
      <c r="G254" s="9">
        <f t="shared" si="122"/>
        <v>15412.684189682124</v>
      </c>
      <c r="H254" s="13">
        <f t="shared" si="101"/>
        <v>970.06150035708981</v>
      </c>
      <c r="I254" s="13">
        <f t="shared" si="102"/>
        <v>0.20167154337930202</v>
      </c>
      <c r="K254" s="13">
        <f t="shared" si="125"/>
        <v>15387.052</v>
      </c>
      <c r="L254" s="13">
        <f t="shared" si="126"/>
        <v>15349.5245</v>
      </c>
      <c r="M254" s="9">
        <f t="shared" si="127"/>
        <v>15424.5795</v>
      </c>
      <c r="N254" s="9">
        <f t="shared" si="128"/>
        <v>8.3394444444444762</v>
      </c>
      <c r="O254" s="9">
        <f t="shared" si="129"/>
        <v>15415.678977777779</v>
      </c>
      <c r="P254" s="13">
        <f t="shared" si="130"/>
        <v>792.48005215595185</v>
      </c>
      <c r="Q254" s="13">
        <f t="shared" si="131"/>
        <v>0.18228005761666952</v>
      </c>
      <c r="S254" s="2">
        <f t="shared" si="123"/>
        <v>15438.877254423942</v>
      </c>
      <c r="T254" s="2">
        <f t="shared" si="124"/>
        <v>4.8176750830806689</v>
      </c>
      <c r="U254" s="2">
        <f t="shared" si="103"/>
        <v>15433.924508847884</v>
      </c>
      <c r="V254" s="3">
        <f t="shared" si="104"/>
        <v>98.118754964651444</v>
      </c>
      <c r="W254" s="3">
        <f t="shared" si="105"/>
        <v>6.4138825356897577E-2</v>
      </c>
      <c r="Y254" s="9">
        <f t="shared" si="106"/>
        <v>15448.977059049594</v>
      </c>
      <c r="Z254" s="9">
        <f t="shared" si="107"/>
        <v>0.99001434782579734</v>
      </c>
      <c r="AA254" s="9">
        <f t="shared" si="108"/>
        <v>15451.182941499421</v>
      </c>
      <c r="AB254" s="27">
        <f t="shared" si="109"/>
        <v>54.065748693906393</v>
      </c>
      <c r="AC254" s="27">
        <f t="shared" si="110"/>
        <v>4.7610867896246738E-2</v>
      </c>
      <c r="AE254" s="9">
        <f t="shared" si="111"/>
        <v>15440.297570621522</v>
      </c>
      <c r="AF254" s="9">
        <f t="shared" si="112"/>
        <v>8.2549783915397796</v>
      </c>
      <c r="AG254" s="9">
        <f t="shared" si="113"/>
        <v>15432.05523540508</v>
      </c>
      <c r="AH254" s="28">
        <f t="shared" si="114"/>
        <v>138.64508126578792</v>
      </c>
      <c r="AI254" s="28">
        <f t="shared" si="115"/>
        <v>7.6242516234122426E-2</v>
      </c>
      <c r="AK254" s="9">
        <f t="shared" si="116"/>
        <v>15442.18749935384</v>
      </c>
      <c r="AL254" s="9">
        <f t="shared" si="117"/>
        <v>6.7547196845887516</v>
      </c>
      <c r="AM254" s="9">
        <f t="shared" si="118"/>
        <v>15427.404993538394</v>
      </c>
      <c r="AN254" s="28">
        <f t="shared" si="119"/>
        <v>269.78083726380686</v>
      </c>
      <c r="AO254">
        <f t="shared" si="120"/>
        <v>0.10635319387487588</v>
      </c>
    </row>
    <row r="255" spans="1:41">
      <c r="A255" s="1">
        <v>45184</v>
      </c>
      <c r="B255" s="2">
        <v>254</v>
      </c>
      <c r="C255" s="3">
        <v>15433.73</v>
      </c>
      <c r="D255" s="13">
        <f t="shared" si="121"/>
        <v>15466.94</v>
      </c>
      <c r="E255" s="13">
        <f t="shared" si="99"/>
        <v>1102.9041000000627</v>
      </c>
      <c r="F255" s="13">
        <f t="shared" si="100"/>
        <v>0.21517805481889957</v>
      </c>
      <c r="G255" s="9">
        <f t="shared" si="122"/>
        <v>15466.974633408816</v>
      </c>
      <c r="H255" s="13">
        <f t="shared" si="101"/>
        <v>1105.2056504865848</v>
      </c>
      <c r="I255" s="13">
        <f t="shared" si="102"/>
        <v>0.21540245558796414</v>
      </c>
      <c r="K255" s="13">
        <f t="shared" si="125"/>
        <v>15398.608999999997</v>
      </c>
      <c r="L255" s="13">
        <f t="shared" si="126"/>
        <v>15356.137500000001</v>
      </c>
      <c r="M255" s="9">
        <f t="shared" si="127"/>
        <v>15441.080499999993</v>
      </c>
      <c r="N255" s="9">
        <f t="shared" si="128"/>
        <v>9.4381111111102243</v>
      </c>
      <c r="O255" s="9">
        <f t="shared" si="129"/>
        <v>15432.918944444444</v>
      </c>
      <c r="P255" s="13">
        <f t="shared" si="130"/>
        <v>0.65781111419803706</v>
      </c>
      <c r="Q255" s="13">
        <f t="shared" si="131"/>
        <v>5.2550845165482852E-3</v>
      </c>
      <c r="S255" s="2">
        <f t="shared" si="123"/>
        <v>15438.712464753511</v>
      </c>
      <c r="T255" s="2">
        <f t="shared" si="124"/>
        <v>2.3264427063249524</v>
      </c>
      <c r="U255" s="2">
        <f t="shared" si="103"/>
        <v>15443.694929507023</v>
      </c>
      <c r="V255" s="3">
        <f t="shared" si="104"/>
        <v>99.299820079938527</v>
      </c>
      <c r="W255" s="3">
        <f t="shared" si="105"/>
        <v>6.4565918329678201E-2</v>
      </c>
      <c r="Y255" s="9">
        <f t="shared" si="106"/>
        <v>15445.095951378193</v>
      </c>
      <c r="Z255" s="9">
        <f t="shared" si="107"/>
        <v>-2.4197710656329385</v>
      </c>
      <c r="AA255" s="9">
        <f t="shared" si="108"/>
        <v>15449.96707339742</v>
      </c>
      <c r="AB255" s="27">
        <f t="shared" si="109"/>
        <v>263.64255251321458</v>
      </c>
      <c r="AC255" s="27">
        <f t="shared" si="110"/>
        <v>0.10520511501380624</v>
      </c>
      <c r="AE255" s="9">
        <f t="shared" si="111"/>
        <v>15438.176764703918</v>
      </c>
      <c r="AF255" s="9">
        <f t="shared" si="112"/>
        <v>5.1422430987965768</v>
      </c>
      <c r="AG255" s="9">
        <f t="shared" si="113"/>
        <v>15448.552549013062</v>
      </c>
      <c r="AH255" s="28">
        <f t="shared" si="114"/>
        <v>219.70795924464301</v>
      </c>
      <c r="AI255" s="28">
        <f t="shared" si="115"/>
        <v>9.6039965796101134E-2</v>
      </c>
      <c r="AK255" s="9">
        <f t="shared" si="116"/>
        <v>15435.251221903844</v>
      </c>
      <c r="AL255" s="9">
        <f t="shared" si="117"/>
        <v>5.3856199711301915</v>
      </c>
      <c r="AM255" s="9">
        <f t="shared" si="118"/>
        <v>15448.942219038428</v>
      </c>
      <c r="AN255" s="28">
        <f t="shared" si="119"/>
        <v>231.41160807313821</v>
      </c>
      <c r="AO255">
        <f t="shared" si="120"/>
        <v>9.8564760679556315E-2</v>
      </c>
    </row>
    <row r="256" spans="1:41">
      <c r="A256" s="1">
        <v>45185</v>
      </c>
      <c r="B256" s="2">
        <v>255</v>
      </c>
      <c r="C256" s="3">
        <v>15433.73</v>
      </c>
      <c r="D256" s="13">
        <f t="shared" si="121"/>
        <v>15423.63</v>
      </c>
      <c r="E256" s="13">
        <f t="shared" si="99"/>
        <v>102.01000000000735</v>
      </c>
      <c r="F256" s="13">
        <f t="shared" si="100"/>
        <v>6.5441082615805543E-2</v>
      </c>
      <c r="G256" s="9">
        <f t="shared" si="122"/>
        <v>15423.636605226811</v>
      </c>
      <c r="H256" s="13">
        <f t="shared" si="101"/>
        <v>101.8766180474242</v>
      </c>
      <c r="I256" s="13">
        <f t="shared" si="102"/>
        <v>6.5398285269913786E-2</v>
      </c>
      <c r="K256" s="13">
        <f t="shared" si="125"/>
        <v>15409.657999999999</v>
      </c>
      <c r="L256" s="13">
        <f t="shared" si="126"/>
        <v>15363.915599999998</v>
      </c>
      <c r="M256" s="9">
        <f t="shared" si="127"/>
        <v>15455.4004</v>
      </c>
      <c r="N256" s="9">
        <f t="shared" si="128"/>
        <v>10.164977777777999</v>
      </c>
      <c r="O256" s="9">
        <f t="shared" si="129"/>
        <v>15450.518611111103</v>
      </c>
      <c r="P256" s="13">
        <f t="shared" si="130"/>
        <v>281.85746303987861</v>
      </c>
      <c r="Q256" s="13">
        <f t="shared" si="131"/>
        <v>0.1087787016560729</v>
      </c>
      <c r="S256" s="2">
        <f t="shared" si="123"/>
        <v>15437.384453729917</v>
      </c>
      <c r="T256" s="2">
        <f t="shared" si="124"/>
        <v>0.49921584136561759</v>
      </c>
      <c r="U256" s="2">
        <f t="shared" si="103"/>
        <v>15441.038907459835</v>
      </c>
      <c r="V256" s="3">
        <f t="shared" si="104"/>
        <v>53.42012825644062</v>
      </c>
      <c r="W256" s="3">
        <f t="shared" si="105"/>
        <v>4.7356714545580422E-2</v>
      </c>
      <c r="Y256" s="9">
        <f t="shared" si="106"/>
        <v>15439.992326218791</v>
      </c>
      <c r="Z256" s="9">
        <f t="shared" si="107"/>
        <v>-4.2984689312708735</v>
      </c>
      <c r="AA256" s="9">
        <f t="shared" si="108"/>
        <v>15442.676180312559</v>
      </c>
      <c r="AB256" s="27">
        <f t="shared" si="109"/>
        <v>80.034142184828809</v>
      </c>
      <c r="AC256" s="27">
        <f t="shared" si="110"/>
        <v>5.7965121280206346E-2</v>
      </c>
      <c r="AE256" s="9">
        <f t="shared" si="111"/>
        <v>15436.606702340814</v>
      </c>
      <c r="AF256" s="9">
        <f t="shared" si="112"/>
        <v>3.1285514602264888</v>
      </c>
      <c r="AG256" s="9">
        <f t="shared" si="113"/>
        <v>15443.319007802715</v>
      </c>
      <c r="AH256" s="28">
        <f t="shared" si="114"/>
        <v>91.949070640530294</v>
      </c>
      <c r="AI256" s="28">
        <f t="shared" si="115"/>
        <v>6.2130203150599757E-2</v>
      </c>
      <c r="AK256" s="9">
        <f t="shared" si="116"/>
        <v>15434.420684187498</v>
      </c>
      <c r="AL256" s="9">
        <f t="shared" si="117"/>
        <v>4.764004202382659</v>
      </c>
      <c r="AM256" s="9">
        <f t="shared" si="118"/>
        <v>15440.636841874973</v>
      </c>
      <c r="AN256" s="28">
        <f t="shared" si="119"/>
        <v>47.704464685893072</v>
      </c>
      <c r="AO256">
        <f t="shared" si="120"/>
        <v>4.4751604926183804E-2</v>
      </c>
    </row>
    <row r="257" spans="1:41">
      <c r="A257" s="1">
        <v>45186</v>
      </c>
      <c r="B257" s="2">
        <v>256</v>
      </c>
      <c r="C257" s="3">
        <v>15433.73</v>
      </c>
      <c r="D257" s="13">
        <f t="shared" si="121"/>
        <v>15433.73</v>
      </c>
      <c r="E257" s="13">
        <f t="shared" si="99"/>
        <v>0</v>
      </c>
      <c r="F257" s="13">
        <f t="shared" si="100"/>
        <v>0</v>
      </c>
      <c r="G257" s="9">
        <f t="shared" si="122"/>
        <v>15433.73</v>
      </c>
      <c r="H257" s="13">
        <f t="shared" si="101"/>
        <v>0</v>
      </c>
      <c r="I257" s="13">
        <f t="shared" si="102"/>
        <v>0</v>
      </c>
      <c r="K257" s="13">
        <f t="shared" si="125"/>
        <v>15419.401000000002</v>
      </c>
      <c r="L257" s="13">
        <f t="shared" si="126"/>
        <v>15372.597600000003</v>
      </c>
      <c r="M257" s="9">
        <f t="shared" si="127"/>
        <v>15466.204400000001</v>
      </c>
      <c r="N257" s="9">
        <f t="shared" si="128"/>
        <v>10.400755555555305</v>
      </c>
      <c r="O257" s="9">
        <f t="shared" si="129"/>
        <v>15465.565377777779</v>
      </c>
      <c r="P257" s="13">
        <f t="shared" si="130"/>
        <v>1013.4912782539232</v>
      </c>
      <c r="Q257" s="13">
        <f t="shared" si="131"/>
        <v>0.20627144428326327</v>
      </c>
      <c r="S257" s="2">
        <f t="shared" si="123"/>
        <v>15435.806834785642</v>
      </c>
      <c r="T257" s="2">
        <f t="shared" si="124"/>
        <v>-0.53920155145466397</v>
      </c>
      <c r="U257" s="2">
        <f t="shared" si="103"/>
        <v>15437.883669571283</v>
      </c>
      <c r="V257" s="3">
        <f t="shared" si="104"/>
        <v>17.252970907409772</v>
      </c>
      <c r="W257" s="3">
        <f t="shared" si="105"/>
        <v>2.6912934017142322E-2</v>
      </c>
      <c r="Y257" s="9">
        <f t="shared" si="106"/>
        <v>15435.104700101263</v>
      </c>
      <c r="Z257" s="9">
        <f t="shared" si="107"/>
        <v>-4.7108789616510514</v>
      </c>
      <c r="AA257" s="9">
        <f t="shared" si="108"/>
        <v>15435.693857287521</v>
      </c>
      <c r="AB257" s="27">
        <f t="shared" si="109"/>
        <v>3.8567354457494298</v>
      </c>
      <c r="AC257" s="27">
        <f t="shared" si="110"/>
        <v>1.2724450197852514E-2</v>
      </c>
      <c r="AE257" s="9">
        <f t="shared" si="111"/>
        <v>15435.531576140311</v>
      </c>
      <c r="AF257" s="9">
        <f t="shared" si="112"/>
        <v>1.8674481620075545</v>
      </c>
      <c r="AG257" s="9">
        <f t="shared" si="113"/>
        <v>15439.73525380104</v>
      </c>
      <c r="AH257" s="28">
        <f t="shared" si="114"/>
        <v>36.063073214910808</v>
      </c>
      <c r="AI257" s="28">
        <f t="shared" si="115"/>
        <v>3.8909931695322211E-2</v>
      </c>
      <c r="AK257" s="9">
        <f t="shared" si="116"/>
        <v>15434.275468838989</v>
      </c>
      <c r="AL257" s="9">
        <f t="shared" si="117"/>
        <v>4.27308224729342</v>
      </c>
      <c r="AM257" s="9">
        <f t="shared" si="118"/>
        <v>15439.184688389882</v>
      </c>
      <c r="AN257" s="28">
        <f t="shared" si="119"/>
        <v>29.753625430713424</v>
      </c>
      <c r="AO257">
        <f t="shared" si="120"/>
        <v>3.5342644907498021E-2</v>
      </c>
    </row>
    <row r="258" spans="1:41">
      <c r="A258" s="1">
        <v>45187</v>
      </c>
      <c r="B258" s="2">
        <v>257</v>
      </c>
      <c r="C258" s="3">
        <v>15443.83</v>
      </c>
      <c r="D258" s="13">
        <f t="shared" si="121"/>
        <v>15433.73</v>
      </c>
      <c r="E258" s="13">
        <f t="shared" si="99"/>
        <v>102.01000000000735</v>
      </c>
      <c r="F258" s="13">
        <f t="shared" si="100"/>
        <v>6.5398285269912731E-2</v>
      </c>
      <c r="G258" s="9">
        <f t="shared" si="122"/>
        <v>15433.73</v>
      </c>
      <c r="H258" s="13">
        <f t="shared" si="101"/>
        <v>102.01000000000735</v>
      </c>
      <c r="I258" s="13">
        <f t="shared" si="102"/>
        <v>6.5398285269912731E-2</v>
      </c>
      <c r="K258" s="13">
        <f t="shared" si="125"/>
        <v>15424.421000000002</v>
      </c>
      <c r="L258" s="13">
        <f t="shared" si="126"/>
        <v>15381.681200000001</v>
      </c>
      <c r="M258" s="9">
        <f t="shared" si="127"/>
        <v>15467.160800000003</v>
      </c>
      <c r="N258" s="9">
        <f t="shared" si="128"/>
        <v>9.4977333333335991</v>
      </c>
      <c r="O258" s="9">
        <f t="shared" si="129"/>
        <v>15476.605155555555</v>
      </c>
      <c r="P258" s="13">
        <f t="shared" si="130"/>
        <v>1074.2108216908346</v>
      </c>
      <c r="Q258" s="13">
        <f t="shared" si="131"/>
        <v>0.21222168047404757</v>
      </c>
      <c r="S258" s="2">
        <f t="shared" si="123"/>
        <v>15439.548816617094</v>
      </c>
      <c r="T258" s="2">
        <f t="shared" si="124"/>
        <v>1.6013901399986652</v>
      </c>
      <c r="U258" s="2">
        <f t="shared" si="103"/>
        <v>15435.267633234187</v>
      </c>
      <c r="V258" s="3">
        <f t="shared" si="104"/>
        <v>73.314124632296227</v>
      </c>
      <c r="W258" s="3">
        <f t="shared" si="105"/>
        <v>5.5441990528339403E-2</v>
      </c>
      <c r="Y258" s="9">
        <f t="shared" si="106"/>
        <v>15434.424674797727</v>
      </c>
      <c r="Z258" s="9">
        <f t="shared" si="107"/>
        <v>-1.8892814009706835</v>
      </c>
      <c r="AA258" s="9">
        <f t="shared" si="108"/>
        <v>15430.393821139613</v>
      </c>
      <c r="AB258" s="27">
        <f t="shared" si="109"/>
        <v>180.53090236832051</v>
      </c>
      <c r="AC258" s="27">
        <f t="shared" si="110"/>
        <v>8.7000302777143837E-2</v>
      </c>
      <c r="AE258" s="9">
        <f t="shared" si="111"/>
        <v>15441.900707290693</v>
      </c>
      <c r="AF258" s="9">
        <f t="shared" si="112"/>
        <v>3.217953058520068</v>
      </c>
      <c r="AG258" s="9">
        <f t="shared" si="113"/>
        <v>15437.399024302318</v>
      </c>
      <c r="AH258" s="28">
        <f t="shared" si="114"/>
        <v>41.357448424173761</v>
      </c>
      <c r="AI258" s="28">
        <f t="shared" si="115"/>
        <v>4.1641067647609352E-2</v>
      </c>
      <c r="AK258" s="9">
        <f t="shared" si="116"/>
        <v>15443.301855108628</v>
      </c>
      <c r="AL258" s="9">
        <f t="shared" si="117"/>
        <v>4.7484126495280048</v>
      </c>
      <c r="AM258" s="9">
        <f t="shared" si="118"/>
        <v>15438.548551086282</v>
      </c>
      <c r="AN258" s="28">
        <f t="shared" si="119"/>
        <v>27.893702628214339</v>
      </c>
      <c r="AO258">
        <f t="shared" si="120"/>
        <v>3.4197792346316445E-2</v>
      </c>
    </row>
    <row r="259" spans="1:41">
      <c r="A259" s="1">
        <v>45188</v>
      </c>
      <c r="B259" s="2">
        <v>258</v>
      </c>
      <c r="C259" s="3">
        <v>15449.86</v>
      </c>
      <c r="D259" s="13">
        <f t="shared" si="121"/>
        <v>15453.93</v>
      </c>
      <c r="E259" s="13">
        <f t="shared" si="99"/>
        <v>16.564899999997632</v>
      </c>
      <c r="F259" s="13">
        <f t="shared" si="100"/>
        <v>2.6343280780535931E-2</v>
      </c>
      <c r="G259" s="9">
        <f t="shared" si="122"/>
        <v>15453.936609549344</v>
      </c>
      <c r="H259" s="13">
        <f t="shared" si="101"/>
        <v>16.618745417799673</v>
      </c>
      <c r="I259" s="13">
        <f t="shared" si="102"/>
        <v>2.6386061422845448E-2</v>
      </c>
      <c r="K259" s="13">
        <f t="shared" si="125"/>
        <v>15427.736999999999</v>
      </c>
      <c r="L259" s="13">
        <f t="shared" si="126"/>
        <v>15390.694399999998</v>
      </c>
      <c r="M259" s="9">
        <f t="shared" si="127"/>
        <v>15464.7796</v>
      </c>
      <c r="N259" s="9">
        <f t="shared" si="128"/>
        <v>8.2316888888890389</v>
      </c>
      <c r="O259" s="9">
        <f t="shared" si="129"/>
        <v>15476.658533333337</v>
      </c>
      <c r="P259" s="13">
        <f t="shared" si="130"/>
        <v>718.16138881793722</v>
      </c>
      <c r="Q259" s="13">
        <f t="shared" si="131"/>
        <v>0.17345486194267332</v>
      </c>
      <c r="S259" s="2">
        <f t="shared" si="123"/>
        <v>15445.505103378546</v>
      </c>
      <c r="T259" s="2">
        <f t="shared" si="124"/>
        <v>3.7788384507250017</v>
      </c>
      <c r="U259" s="2">
        <f t="shared" si="103"/>
        <v>15441.150206757093</v>
      </c>
      <c r="V259" s="3">
        <f t="shared" si="104"/>
        <v>75.860498334202987</v>
      </c>
      <c r="W259" s="3">
        <f t="shared" si="105"/>
        <v>5.637457713473025E-2</v>
      </c>
      <c r="Y259" s="9">
        <f t="shared" si="106"/>
        <v>15437.732775377728</v>
      </c>
      <c r="Z259" s="9">
        <f t="shared" si="107"/>
        <v>1.7488859857097308</v>
      </c>
      <c r="AA259" s="9">
        <f t="shared" si="108"/>
        <v>15432.535393396756</v>
      </c>
      <c r="AB259" s="27">
        <f t="shared" si="109"/>
        <v>300.14199395717668</v>
      </c>
      <c r="AC259" s="27">
        <f t="shared" si="110"/>
        <v>0.11213439217730335</v>
      </c>
      <c r="AE259" s="9">
        <f t="shared" si="111"/>
        <v>15448.437598104763</v>
      </c>
      <c r="AF259" s="9">
        <f t="shared" si="112"/>
        <v>4.2136343851850233</v>
      </c>
      <c r="AG259" s="9">
        <f t="shared" si="113"/>
        <v>15445.118660349213</v>
      </c>
      <c r="AH259" s="28">
        <f t="shared" si="114"/>
        <v>22.480301684127529</v>
      </c>
      <c r="AI259" s="28">
        <f t="shared" si="115"/>
        <v>3.0688560613411821E-2</v>
      </c>
      <c r="AK259" s="9">
        <f t="shared" si="116"/>
        <v>15449.679026775817</v>
      </c>
      <c r="AL259" s="9">
        <f t="shared" si="117"/>
        <v>4.9112885512941071</v>
      </c>
      <c r="AM259" s="9">
        <f t="shared" si="118"/>
        <v>15448.050267758155</v>
      </c>
      <c r="AN259" s="28">
        <f t="shared" si="119"/>
        <v>3.2751307871742985</v>
      </c>
      <c r="AO259">
        <f t="shared" si="120"/>
        <v>1.1713583436000504E-2</v>
      </c>
    </row>
    <row r="260" spans="1:41">
      <c r="A260" s="1">
        <v>45189</v>
      </c>
      <c r="B260" s="2">
        <v>259</v>
      </c>
      <c r="C260" s="3">
        <v>15457.91</v>
      </c>
      <c r="D260" s="13">
        <f t="shared" si="121"/>
        <v>15455.890000000001</v>
      </c>
      <c r="E260" s="13">
        <f t="shared" si="99"/>
        <v>4.0803999999944152</v>
      </c>
      <c r="F260" s="13">
        <f t="shared" si="100"/>
        <v>1.3067743310697356E-2</v>
      </c>
      <c r="G260" s="9">
        <f t="shared" si="122"/>
        <v>15455.892354396547</v>
      </c>
      <c r="H260" s="13">
        <f t="shared" si="101"/>
        <v>4.0708937811343295</v>
      </c>
      <c r="I260" s="13">
        <f t="shared" si="102"/>
        <v>1.305251229599134E-2</v>
      </c>
      <c r="K260" s="13">
        <f t="shared" si="125"/>
        <v>15431.655999999999</v>
      </c>
      <c r="L260" s="13">
        <f t="shared" si="126"/>
        <v>15399.385999999999</v>
      </c>
      <c r="M260" s="9">
        <f t="shared" si="127"/>
        <v>15463.925999999999</v>
      </c>
      <c r="N260" s="9">
        <f t="shared" si="128"/>
        <v>7.171111111111208</v>
      </c>
      <c r="O260" s="9">
        <f t="shared" si="129"/>
        <v>15473.011288888889</v>
      </c>
      <c r="P260" s="13">
        <f t="shared" si="130"/>
        <v>228.04892610568328</v>
      </c>
      <c r="Q260" s="13">
        <f t="shared" si="131"/>
        <v>9.7692953891496528E-2</v>
      </c>
      <c r="S260" s="2">
        <f t="shared" si="123"/>
        <v>15453.596970914636</v>
      </c>
      <c r="T260" s="2">
        <f t="shared" si="124"/>
        <v>5.9353529934074611</v>
      </c>
      <c r="U260" s="2">
        <f t="shared" si="103"/>
        <v>15449.283941829271</v>
      </c>
      <c r="V260" s="3">
        <f t="shared" si="104"/>
        <v>74.408879564789444</v>
      </c>
      <c r="W260" s="3">
        <f t="shared" si="105"/>
        <v>5.5803521761534101E-2</v>
      </c>
      <c r="Y260" s="9">
        <f t="shared" si="106"/>
        <v>15445.010162954406</v>
      </c>
      <c r="Z260" s="9">
        <f t="shared" si="107"/>
        <v>5.6188370993874761</v>
      </c>
      <c r="AA260" s="9">
        <f t="shared" si="108"/>
        <v>15439.481661363438</v>
      </c>
      <c r="AB260" s="27">
        <f t="shared" si="109"/>
        <v>339.60366490381597</v>
      </c>
      <c r="AC260" s="27">
        <f t="shared" si="110"/>
        <v>0.11921623710166723</v>
      </c>
      <c r="AE260" s="9">
        <f t="shared" si="111"/>
        <v>15456.332369746982</v>
      </c>
      <c r="AF260" s="9">
        <f t="shared" si="112"/>
        <v>5.3179755622952118</v>
      </c>
      <c r="AG260" s="9">
        <f t="shared" si="113"/>
        <v>15452.651232489949</v>
      </c>
      <c r="AH260" s="28">
        <f t="shared" si="114"/>
        <v>27.654635724770696</v>
      </c>
      <c r="AI260" s="28">
        <f t="shared" si="115"/>
        <v>3.4019912847540565E-2</v>
      </c>
      <c r="AK260" s="9">
        <f t="shared" si="116"/>
        <v>15457.578031532712</v>
      </c>
      <c r="AL260" s="9">
        <f t="shared" si="117"/>
        <v>5.2100601718541979</v>
      </c>
      <c r="AM260" s="9">
        <f t="shared" si="118"/>
        <v>15454.590315327112</v>
      </c>
      <c r="AN260" s="28">
        <f t="shared" si="119"/>
        <v>11.020306327406765</v>
      </c>
      <c r="AO260">
        <f t="shared" si="120"/>
        <v>2.1475637216725213E-2</v>
      </c>
    </row>
    <row r="261" spans="1:41">
      <c r="A261" s="1">
        <v>45190</v>
      </c>
      <c r="B261" s="2">
        <v>260</v>
      </c>
      <c r="C261" s="3">
        <v>15472.98</v>
      </c>
      <c r="D261" s="13">
        <f t="shared" si="121"/>
        <v>15465.96</v>
      </c>
      <c r="E261" s="13">
        <f t="shared" ref="E261:E324" si="132">(C261-D261)^2</f>
        <v>49.280400000006132</v>
      </c>
      <c r="F261" s="13">
        <f t="shared" ref="F261:F324" si="133">ABS((C261-D261)/C261)*100</f>
        <v>4.5369411709964315E-2</v>
      </c>
      <c r="G261" s="9">
        <f t="shared" si="122"/>
        <v>15465.964194374577</v>
      </c>
      <c r="H261" s="13">
        <f t="shared" ref="H261:H324" si="134">(C261-G261)^2</f>
        <v>49.221528573706031</v>
      </c>
      <c r="I261" s="13">
        <f t="shared" ref="I261:I324" si="135">ABS((C261-G261)/C261)*100</f>
        <v>4.5342303973909474E-2</v>
      </c>
      <c r="K261" s="13">
        <f t="shared" si="125"/>
        <v>15436.380000000001</v>
      </c>
      <c r="L261" s="13">
        <f t="shared" si="126"/>
        <v>15407.5952</v>
      </c>
      <c r="M261" s="9">
        <f t="shared" si="127"/>
        <v>15465.164800000002</v>
      </c>
      <c r="N261" s="9">
        <f t="shared" si="128"/>
        <v>6.3966222222225042</v>
      </c>
      <c r="O261" s="9">
        <f t="shared" si="129"/>
        <v>15471.09711111111</v>
      </c>
      <c r="P261" s="13">
        <f t="shared" si="130"/>
        <v>3.5452705679027203</v>
      </c>
      <c r="Q261" s="13">
        <f t="shared" si="131"/>
        <v>1.2168883362411658E-2</v>
      </c>
      <c r="S261" s="2">
        <f t="shared" si="123"/>
        <v>15466.256161954021</v>
      </c>
      <c r="T261" s="2">
        <f t="shared" si="124"/>
        <v>9.297272016396434</v>
      </c>
      <c r="U261" s="2">
        <f t="shared" ref="U261:U324" si="136">S260+T260</f>
        <v>15459.532323908043</v>
      </c>
      <c r="V261" s="3">
        <f t="shared" ref="V261:V324" si="137">(C261-U261)^2</f>
        <v>180.83999227419093</v>
      </c>
      <c r="W261" s="3">
        <f t="shared" ref="W261:W324" si="138">ABS((C261-U261)/C261)*100</f>
        <v>8.6910705578091385E-2</v>
      </c>
      <c r="Y261" s="9">
        <f t="shared" ref="Y261:Y324" si="139">(0.3*C261)+(0.7*(Y260+Z260))</f>
        <v>15457.334300037655</v>
      </c>
      <c r="Z261" s="9">
        <f t="shared" ref="Z261:Z324" si="140">(0.7*(Y261-Y260))+(0.3*Z260)</f>
        <v>10.312547088090751</v>
      </c>
      <c r="AA261" s="9">
        <f t="shared" ref="AA261:AA324" si="141">Y260+Z260</f>
        <v>15450.629000053794</v>
      </c>
      <c r="AB261" s="27">
        <f t="shared" ref="AB261:AB324" si="142">(C261-AA261)^2</f>
        <v>499.56719859529056</v>
      </c>
      <c r="AC261" s="27">
        <f t="shared" ref="AC261:AC324" si="143">ABS((C261-AA261)/C261)*100</f>
        <v>0.14445181177902236</v>
      </c>
      <c r="AE261" s="9">
        <f t="shared" ref="AE261:AE324" si="144">(0.7*C261)+(0.3*(AE260+AF260))</f>
        <v>15469.581103592784</v>
      </c>
      <c r="AF261" s="9">
        <f t="shared" ref="AF261:AF324" si="145">(0.3*(AE261-AE260))+(0.7*AF260)</f>
        <v>7.6972030473470454</v>
      </c>
      <c r="AG261" s="9">
        <f t="shared" ref="AG261:AG324" si="146">AE260+AF260</f>
        <v>15461.650345309277</v>
      </c>
      <c r="AH261" s="28">
        <f t="shared" ref="AH261:AH324" si="147">(C261-AG261)^2</f>
        <v>128.36107541100438</v>
      </c>
      <c r="AI261" s="28">
        <f t="shared" ref="AI261:AI324" si="148">ABS((C261-AG261)/C261)*100</f>
        <v>7.3222189201577442E-2</v>
      </c>
      <c r="AK261" s="9">
        <f t="shared" ref="AK261:AK324" si="149">(0.9*C261)+(0.1*(AK260+AL260))</f>
        <v>15471.960809170458</v>
      </c>
      <c r="AL261" s="9">
        <f t="shared" ref="AL261:AL324" si="150">(0.1*(AK261-AK260))+(0.9*AL260)</f>
        <v>6.1273319184433452</v>
      </c>
      <c r="AM261" s="9">
        <f t="shared" ref="AM261:AM324" si="151">AK260+AL260</f>
        <v>15462.788091704566</v>
      </c>
      <c r="AN261" s="28">
        <f t="shared" ref="AN261:AN324" si="152">(C261-AM261)^2</f>
        <v>103.8749947025298</v>
      </c>
      <c r="AO261">
        <f t="shared" ref="AO261:AO324" si="153">ABS((C261-AM261)/C261)*100</f>
        <v>6.5869071733006032E-2</v>
      </c>
    </row>
    <row r="262" spans="1:41">
      <c r="A262" s="1">
        <v>45191</v>
      </c>
      <c r="B262" s="2">
        <v>261</v>
      </c>
      <c r="C262" s="3">
        <v>15473.99</v>
      </c>
      <c r="D262" s="13">
        <f t="shared" ref="D262:D325" si="154">C261+(C261-C260)</f>
        <v>15488.05</v>
      </c>
      <c r="E262" s="13">
        <f t="shared" si="132"/>
        <v>197.68359999998569</v>
      </c>
      <c r="F262" s="13">
        <f t="shared" si="133"/>
        <v>9.0862149969073852E-2</v>
      </c>
      <c r="G262" s="9">
        <f t="shared" ref="G262:G325" si="155">C261*C261/C260</f>
        <v>15488.064691824444</v>
      </c>
      <c r="H262" s="13">
        <f t="shared" si="134"/>
        <v>198.09694995307123</v>
      </c>
      <c r="I262" s="13">
        <f t="shared" si="135"/>
        <v>9.0957095257551648E-2</v>
      </c>
      <c r="K262" s="13">
        <f t="shared" si="125"/>
        <v>15441.907999999999</v>
      </c>
      <c r="L262" s="13">
        <f t="shared" si="126"/>
        <v>15415.312</v>
      </c>
      <c r="M262" s="9">
        <f t="shared" si="127"/>
        <v>15468.503999999999</v>
      </c>
      <c r="N262" s="9">
        <f t="shared" si="128"/>
        <v>5.9102222222221217</v>
      </c>
      <c r="O262" s="9">
        <f t="shared" si="129"/>
        <v>15471.561422222225</v>
      </c>
      <c r="P262" s="13">
        <f t="shared" si="130"/>
        <v>5.8979900227025084</v>
      </c>
      <c r="Q262" s="13">
        <f t="shared" si="131"/>
        <v>1.5694580245786575E-2</v>
      </c>
      <c r="S262" s="2">
        <f t="shared" ref="S262:S325" si="156">0.5*C262+(0.5*(S261+T261))</f>
        <v>15474.771716985208</v>
      </c>
      <c r="T262" s="2">
        <f t="shared" si="124"/>
        <v>8.9064135237914783</v>
      </c>
      <c r="U262" s="2">
        <f t="shared" si="136"/>
        <v>15475.553433970417</v>
      </c>
      <c r="V262" s="3">
        <f t="shared" si="137"/>
        <v>2.4443257798553142</v>
      </c>
      <c r="W262" s="3">
        <f t="shared" si="138"/>
        <v>1.0103625312007205E-2</v>
      </c>
      <c r="Y262" s="9">
        <f t="shared" si="139"/>
        <v>15469.549792988022</v>
      </c>
      <c r="Z262" s="9">
        <f t="shared" si="140"/>
        <v>11.644609191683951</v>
      </c>
      <c r="AA262" s="9">
        <f t="shared" si="141"/>
        <v>15467.646847125747</v>
      </c>
      <c r="AB262" s="27">
        <f t="shared" si="142"/>
        <v>40.235588386144912</v>
      </c>
      <c r="AC262" s="27">
        <f t="shared" si="143"/>
        <v>4.0992354746597771E-2</v>
      </c>
      <c r="AE262" s="9">
        <f t="shared" si="144"/>
        <v>15474.976491992038</v>
      </c>
      <c r="AF262" s="9">
        <f t="shared" si="145"/>
        <v>7.0066586529192652</v>
      </c>
      <c r="AG262" s="9">
        <f t="shared" si="146"/>
        <v>15477.27830664013</v>
      </c>
      <c r="AH262" s="28">
        <f t="shared" si="147"/>
        <v>10.812960559523255</v>
      </c>
      <c r="AI262" s="28">
        <f t="shared" si="148"/>
        <v>2.1250541328578027E-2</v>
      </c>
      <c r="AK262" s="9">
        <f t="shared" si="149"/>
        <v>15474.39981410889</v>
      </c>
      <c r="AL262" s="9">
        <f t="shared" si="150"/>
        <v>5.7584992204422951</v>
      </c>
      <c r="AM262" s="9">
        <f t="shared" si="151"/>
        <v>15478.088141088901</v>
      </c>
      <c r="AN262" s="28">
        <f t="shared" si="152"/>
        <v>16.794760384544283</v>
      </c>
      <c r="AO262">
        <f t="shared" si="153"/>
        <v>2.6484061892903407E-2</v>
      </c>
    </row>
    <row r="263" spans="1:41">
      <c r="A263" s="1">
        <v>45192</v>
      </c>
      <c r="B263" s="2">
        <v>262</v>
      </c>
      <c r="C263" s="3">
        <v>15473.99</v>
      </c>
      <c r="D263" s="13">
        <f t="shared" si="154"/>
        <v>15475</v>
      </c>
      <c r="E263" s="13">
        <f t="shared" si="132"/>
        <v>1.020100000000441</v>
      </c>
      <c r="F263" s="13">
        <f t="shared" si="133"/>
        <v>6.5270818967843348E-3</v>
      </c>
      <c r="G263" s="9">
        <f t="shared" si="155"/>
        <v>15475.00006592783</v>
      </c>
      <c r="H263" s="13">
        <f t="shared" si="134"/>
        <v>1.0202331785641094</v>
      </c>
      <c r="I263" s="13">
        <f t="shared" si="135"/>
        <v>6.527507952574031E-3</v>
      </c>
      <c r="K263" s="13">
        <f t="shared" si="125"/>
        <v>15446.431</v>
      </c>
      <c r="L263" s="13">
        <f t="shared" si="126"/>
        <v>15422.325300000002</v>
      </c>
      <c r="M263" s="9">
        <f t="shared" si="127"/>
        <v>15470.536699999999</v>
      </c>
      <c r="N263" s="9">
        <f t="shared" si="128"/>
        <v>5.3568222222218331</v>
      </c>
      <c r="O263" s="9">
        <f t="shared" si="129"/>
        <v>15474.414222222222</v>
      </c>
      <c r="P263" s="13">
        <f t="shared" si="130"/>
        <v>0.17996449382692317</v>
      </c>
      <c r="Q263" s="13">
        <f t="shared" si="131"/>
        <v>2.7415180068097659E-3</v>
      </c>
      <c r="S263" s="2">
        <f t="shared" si="156"/>
        <v>15478.834065254499</v>
      </c>
      <c r="T263" s="2">
        <f t="shared" ref="T263:T326" si="157">(0.5*(S263-S262))+(0.5*T262)</f>
        <v>6.4843808965416194</v>
      </c>
      <c r="U263" s="2">
        <f t="shared" si="136"/>
        <v>15483.678130508999</v>
      </c>
      <c r="V263" s="3">
        <f t="shared" si="137"/>
        <v>93.859872759400432</v>
      </c>
      <c r="W263" s="3">
        <f t="shared" si="138"/>
        <v>6.2609129959365142E-2</v>
      </c>
      <c r="Y263" s="9">
        <f t="shared" si="139"/>
        <v>15479.033081525793</v>
      </c>
      <c r="Z263" s="9">
        <f t="shared" si="140"/>
        <v>10.131684733944837</v>
      </c>
      <c r="AA263" s="9">
        <f t="shared" si="141"/>
        <v>15481.194402179706</v>
      </c>
      <c r="AB263" s="27">
        <f t="shared" si="142"/>
        <v>51.903410766959034</v>
      </c>
      <c r="AC263" s="27">
        <f t="shared" si="143"/>
        <v>4.655814162802515E-2</v>
      </c>
      <c r="AE263" s="9">
        <f t="shared" si="144"/>
        <v>15476.387945193486</v>
      </c>
      <c r="AF263" s="9">
        <f t="shared" si="145"/>
        <v>5.3280970174779574</v>
      </c>
      <c r="AG263" s="9">
        <f t="shared" si="146"/>
        <v>15481.983150644957</v>
      </c>
      <c r="AH263" s="28">
        <f t="shared" si="147"/>
        <v>63.890457232984424</v>
      </c>
      <c r="AI263" s="28">
        <f t="shared" si="148"/>
        <v>5.1655394923723591E-2</v>
      </c>
      <c r="AK263" s="9">
        <f t="shared" si="149"/>
        <v>15474.606831332934</v>
      </c>
      <c r="AL263" s="9">
        <f t="shared" si="150"/>
        <v>5.2033510208024394</v>
      </c>
      <c r="AM263" s="9">
        <f t="shared" si="151"/>
        <v>15480.158313329333</v>
      </c>
      <c r="AN263" s="28">
        <f t="shared" si="152"/>
        <v>38.048089328834735</v>
      </c>
      <c r="AO263">
        <f t="shared" si="153"/>
        <v>3.9862461649087369E-2</v>
      </c>
    </row>
    <row r="264" spans="1:41">
      <c r="A264" s="1">
        <v>45193</v>
      </c>
      <c r="B264" s="2">
        <v>263</v>
      </c>
      <c r="C264" s="3">
        <v>15473.99</v>
      </c>
      <c r="D264" s="13">
        <f t="shared" si="154"/>
        <v>15473.99</v>
      </c>
      <c r="E264" s="13">
        <f t="shared" si="132"/>
        <v>0</v>
      </c>
      <c r="F264" s="13">
        <f t="shared" si="133"/>
        <v>0</v>
      </c>
      <c r="G264" s="9">
        <f t="shared" si="155"/>
        <v>15473.99</v>
      </c>
      <c r="H264" s="13">
        <f t="shared" si="134"/>
        <v>0</v>
      </c>
      <c r="I264" s="13">
        <f t="shared" si="135"/>
        <v>0</v>
      </c>
      <c r="K264" s="13">
        <f t="shared" si="125"/>
        <v>15451.757999999998</v>
      </c>
      <c r="L264" s="13">
        <f t="shared" si="126"/>
        <v>15428.795900000001</v>
      </c>
      <c r="M264" s="9">
        <f t="shared" si="127"/>
        <v>15474.720099999995</v>
      </c>
      <c r="N264" s="9">
        <f t="shared" si="128"/>
        <v>5.102688888888224</v>
      </c>
      <c r="O264" s="9">
        <f t="shared" si="129"/>
        <v>15475.893522222221</v>
      </c>
      <c r="P264" s="13">
        <f t="shared" si="130"/>
        <v>3.6233968504891725</v>
      </c>
      <c r="Q264" s="13">
        <f t="shared" si="131"/>
        <v>1.2301431125527415E-2</v>
      </c>
      <c r="S264" s="2">
        <f t="shared" si="156"/>
        <v>15479.65422307552</v>
      </c>
      <c r="T264" s="2">
        <f t="shared" si="157"/>
        <v>3.652269358781302</v>
      </c>
      <c r="U264" s="2">
        <f t="shared" si="136"/>
        <v>15485.318446151041</v>
      </c>
      <c r="V264" s="3">
        <f t="shared" si="137"/>
        <v>128.33369219703869</v>
      </c>
      <c r="W264" s="3">
        <f t="shared" si="138"/>
        <v>7.3209599793208693E-2</v>
      </c>
      <c r="Y264" s="9">
        <f t="shared" si="139"/>
        <v>15484.612336381815</v>
      </c>
      <c r="Z264" s="9">
        <f t="shared" si="140"/>
        <v>6.9449838193989137</v>
      </c>
      <c r="AA264" s="9">
        <f t="shared" si="141"/>
        <v>15489.164766259737</v>
      </c>
      <c r="AB264" s="27">
        <f t="shared" si="142"/>
        <v>230.2735310376593</v>
      </c>
      <c r="AC264" s="27">
        <f t="shared" si="143"/>
        <v>9.806627934835957E-2</v>
      </c>
      <c r="AE264" s="9">
        <f t="shared" si="144"/>
        <v>15476.30781266329</v>
      </c>
      <c r="AF264" s="9">
        <f t="shared" si="145"/>
        <v>3.7056281531756641</v>
      </c>
      <c r="AG264" s="9">
        <f t="shared" si="146"/>
        <v>15481.716042210965</v>
      </c>
      <c r="AH264" s="28">
        <f t="shared" si="147"/>
        <v>59.691728245609951</v>
      </c>
      <c r="AI264" s="28">
        <f t="shared" si="148"/>
        <v>4.9929218068286249E-2</v>
      </c>
      <c r="AK264" s="9">
        <f t="shared" si="149"/>
        <v>15474.572018235374</v>
      </c>
      <c r="AL264" s="9">
        <f t="shared" si="150"/>
        <v>4.6795346089662067</v>
      </c>
      <c r="AM264" s="9">
        <f t="shared" si="151"/>
        <v>15479.810182353736</v>
      </c>
      <c r="AN264" s="28">
        <f t="shared" si="152"/>
        <v>33.874522630746064</v>
      </c>
      <c r="AO264">
        <f t="shared" si="153"/>
        <v>3.7612680076286258E-2</v>
      </c>
    </row>
    <row r="265" spans="1:41">
      <c r="A265" s="1">
        <v>45194</v>
      </c>
      <c r="B265" s="2">
        <v>264</v>
      </c>
      <c r="C265" s="3">
        <v>15459.92</v>
      </c>
      <c r="D265" s="13">
        <f t="shared" si="154"/>
        <v>15473.99</v>
      </c>
      <c r="E265" s="13">
        <f t="shared" si="132"/>
        <v>197.96489999999181</v>
      </c>
      <c r="F265" s="13">
        <f t="shared" si="133"/>
        <v>9.1009526569346466E-2</v>
      </c>
      <c r="G265" s="9">
        <f t="shared" si="155"/>
        <v>15473.99</v>
      </c>
      <c r="H265" s="13">
        <f t="shared" si="134"/>
        <v>197.96489999999181</v>
      </c>
      <c r="I265" s="13">
        <f t="shared" si="135"/>
        <v>9.1009526569346466E-2</v>
      </c>
      <c r="K265" s="13">
        <f t="shared" si="125"/>
        <v>15454.773999999999</v>
      </c>
      <c r="L265" s="13">
        <f t="shared" si="126"/>
        <v>15434.412400000001</v>
      </c>
      <c r="M265" s="9">
        <f t="shared" si="127"/>
        <v>15475.135599999998</v>
      </c>
      <c r="N265" s="9">
        <f t="shared" si="128"/>
        <v>4.5247999999996358</v>
      </c>
      <c r="O265" s="9">
        <f t="shared" si="129"/>
        <v>15479.822788888883</v>
      </c>
      <c r="P265" s="13">
        <f t="shared" si="130"/>
        <v>396.12100555545061</v>
      </c>
      <c r="Q265" s="13">
        <f t="shared" si="131"/>
        <v>0.12873798110781395</v>
      </c>
      <c r="S265" s="2">
        <f t="shared" si="156"/>
        <v>15471.613246217152</v>
      </c>
      <c r="T265" s="2">
        <f t="shared" si="157"/>
        <v>-2.1943537497936463</v>
      </c>
      <c r="U265" s="2">
        <f t="shared" si="136"/>
        <v>15483.306492434302</v>
      </c>
      <c r="V265" s="3">
        <f t="shared" si="137"/>
        <v>546.92802837964337</v>
      </c>
      <c r="W265" s="3">
        <f t="shared" si="138"/>
        <v>0.15127175583251107</v>
      </c>
      <c r="Y265" s="9">
        <f t="shared" si="139"/>
        <v>15482.066124140849</v>
      </c>
      <c r="Z265" s="9">
        <f t="shared" si="140"/>
        <v>0.30114657714328552</v>
      </c>
      <c r="AA265" s="9">
        <f t="shared" si="141"/>
        <v>15491.557320201215</v>
      </c>
      <c r="AB265" s="27">
        <f t="shared" si="142"/>
        <v>1000.9200295141818</v>
      </c>
      <c r="AC265" s="27">
        <f t="shared" si="143"/>
        <v>0.20464090500607124</v>
      </c>
      <c r="AE265" s="9">
        <f t="shared" si="144"/>
        <v>15465.948032244938</v>
      </c>
      <c r="AF265" s="9">
        <f t="shared" si="145"/>
        <v>-0.51399441828259729</v>
      </c>
      <c r="AG265" s="9">
        <f t="shared" si="146"/>
        <v>15480.013440816465</v>
      </c>
      <c r="AH265" s="28">
        <f t="shared" si="147"/>
        <v>403.74636384477611</v>
      </c>
      <c r="AI265" s="28">
        <f t="shared" si="148"/>
        <v>0.12997118236358832</v>
      </c>
      <c r="AK265" s="9">
        <f t="shared" si="149"/>
        <v>15461.853155284434</v>
      </c>
      <c r="AL265" s="9">
        <f t="shared" si="150"/>
        <v>2.9396948529755766</v>
      </c>
      <c r="AM265" s="9">
        <f t="shared" si="151"/>
        <v>15479.25155284434</v>
      </c>
      <c r="AN265" s="28">
        <f t="shared" si="152"/>
        <v>373.70893537350867</v>
      </c>
      <c r="AO265">
        <f t="shared" si="153"/>
        <v>0.12504303285101065</v>
      </c>
    </row>
    <row r="266" spans="1:41">
      <c r="A266" s="1">
        <v>45195</v>
      </c>
      <c r="B266" s="2">
        <v>265</v>
      </c>
      <c r="C266" s="3">
        <v>15476</v>
      </c>
      <c r="D266" s="13">
        <f t="shared" si="154"/>
        <v>15445.85</v>
      </c>
      <c r="E266" s="13">
        <f t="shared" si="132"/>
        <v>909.02249999997809</v>
      </c>
      <c r="F266" s="13">
        <f t="shared" si="133"/>
        <v>0.19481778237270378</v>
      </c>
      <c r="G266" s="9">
        <f t="shared" si="155"/>
        <v>15445.862793397178</v>
      </c>
      <c r="H266" s="13">
        <f t="shared" si="134"/>
        <v>908.25122182115422</v>
      </c>
      <c r="I266" s="13">
        <f t="shared" si="135"/>
        <v>0.19473511632735596</v>
      </c>
      <c r="K266" s="13">
        <f t="shared" si="125"/>
        <v>15457.393000000002</v>
      </c>
      <c r="L266" s="13">
        <f t="shared" si="126"/>
        <v>15439.1859</v>
      </c>
      <c r="M266" s="9">
        <f t="shared" si="127"/>
        <v>15475.600100000003</v>
      </c>
      <c r="N266" s="9">
        <f t="shared" si="128"/>
        <v>4.0460222222225433</v>
      </c>
      <c r="O266" s="9">
        <f t="shared" si="129"/>
        <v>15479.660399999997</v>
      </c>
      <c r="P266" s="13">
        <f t="shared" si="130"/>
        <v>13.398528159978225</v>
      </c>
      <c r="Q266" s="13">
        <f t="shared" si="131"/>
        <v>2.3652106487445243E-2</v>
      </c>
      <c r="S266" s="2">
        <f t="shared" si="156"/>
        <v>15472.709446233679</v>
      </c>
      <c r="T266" s="2">
        <f t="shared" si="157"/>
        <v>-0.54907686663317756</v>
      </c>
      <c r="U266" s="2">
        <f t="shared" si="136"/>
        <v>15469.418892467358</v>
      </c>
      <c r="V266" s="3">
        <f t="shared" si="137"/>
        <v>43.310976356196072</v>
      </c>
      <c r="W266" s="3">
        <f t="shared" si="138"/>
        <v>4.252460282141321E-2</v>
      </c>
      <c r="Y266" s="9">
        <f t="shared" si="139"/>
        <v>15480.457089502594</v>
      </c>
      <c r="Z266" s="9">
        <f t="shared" si="140"/>
        <v>-1.0359802736356911</v>
      </c>
      <c r="AA266" s="9">
        <f t="shared" si="141"/>
        <v>15482.367270717992</v>
      </c>
      <c r="AB266" s="27">
        <f t="shared" si="142"/>
        <v>40.542136396200164</v>
      </c>
      <c r="AC266" s="27">
        <f t="shared" si="143"/>
        <v>4.1142871013130924E-2</v>
      </c>
      <c r="AE266" s="9">
        <f t="shared" si="144"/>
        <v>15472.830211347995</v>
      </c>
      <c r="AF266" s="9">
        <f t="shared" si="145"/>
        <v>1.7048576381192344</v>
      </c>
      <c r="AG266" s="9">
        <f t="shared" si="146"/>
        <v>15465.434037826655</v>
      </c>
      <c r="AH266" s="28">
        <f t="shared" si="147"/>
        <v>111.63955664855348</v>
      </c>
      <c r="AI266" s="28">
        <f t="shared" si="148"/>
        <v>6.8273211251904969E-2</v>
      </c>
      <c r="AK266" s="9">
        <f t="shared" si="149"/>
        <v>15474.87928501374</v>
      </c>
      <c r="AL266" s="9">
        <f t="shared" si="150"/>
        <v>3.9483383406085659</v>
      </c>
      <c r="AM266" s="9">
        <f t="shared" si="151"/>
        <v>15464.79285013741</v>
      </c>
      <c r="AN266" s="28">
        <f t="shared" si="152"/>
        <v>125.60020804255298</v>
      </c>
      <c r="AO266">
        <f t="shared" si="153"/>
        <v>7.2416321159150199E-2</v>
      </c>
    </row>
    <row r="267" spans="1:41">
      <c r="A267" s="1">
        <v>45196</v>
      </c>
      <c r="B267" s="2">
        <v>266</v>
      </c>
      <c r="C267" s="3">
        <v>15541.31</v>
      </c>
      <c r="D267" s="13">
        <f t="shared" si="154"/>
        <v>15492.08</v>
      </c>
      <c r="E267" s="13">
        <f t="shared" si="132"/>
        <v>2423.5928999999569</v>
      </c>
      <c r="F267" s="13">
        <f t="shared" si="133"/>
        <v>0.31676866364546852</v>
      </c>
      <c r="G267" s="9">
        <f t="shared" si="155"/>
        <v>15492.096724950712</v>
      </c>
      <c r="H267" s="13">
        <f t="shared" si="134"/>
        <v>2421.9464410768142</v>
      </c>
      <c r="I267" s="13">
        <f t="shared" si="135"/>
        <v>0.31666104755189495</v>
      </c>
      <c r="K267" s="13">
        <f t="shared" si="125"/>
        <v>15461.62</v>
      </c>
      <c r="L267" s="13">
        <f t="shared" si="126"/>
        <v>15443.407800000001</v>
      </c>
      <c r="M267" s="9">
        <f t="shared" si="127"/>
        <v>15479.832200000001</v>
      </c>
      <c r="N267" s="9">
        <f t="shared" si="128"/>
        <v>4.0471555555555421</v>
      </c>
      <c r="O267" s="9">
        <f t="shared" si="129"/>
        <v>15479.646122222226</v>
      </c>
      <c r="P267" s="13">
        <f t="shared" si="130"/>
        <v>3802.4338225921824</v>
      </c>
      <c r="Q267" s="13">
        <f t="shared" si="131"/>
        <v>0.39677400282069819</v>
      </c>
      <c r="S267" s="2">
        <f t="shared" si="156"/>
        <v>15506.735184683523</v>
      </c>
      <c r="T267" s="2">
        <f t="shared" si="157"/>
        <v>16.738330791605225</v>
      </c>
      <c r="U267" s="2">
        <f t="shared" si="136"/>
        <v>15472.160369367046</v>
      </c>
      <c r="V267" s="3">
        <f t="shared" si="137"/>
        <v>4781.6714166739193</v>
      </c>
      <c r="W267" s="3">
        <f t="shared" si="138"/>
        <v>0.44494081022097642</v>
      </c>
      <c r="Y267" s="9">
        <f t="shared" si="139"/>
        <v>15497.98777646027</v>
      </c>
      <c r="Z267" s="9">
        <f t="shared" si="140"/>
        <v>11.960686788282599</v>
      </c>
      <c r="AA267" s="9">
        <f t="shared" si="141"/>
        <v>15479.421109228957</v>
      </c>
      <c r="AB267" s="27">
        <f t="shared" si="142"/>
        <v>3830.2348008700292</v>
      </c>
      <c r="AC267" s="27">
        <f t="shared" si="143"/>
        <v>0.39822184082965018</v>
      </c>
      <c r="AE267" s="9">
        <f t="shared" si="144"/>
        <v>15521.277520695832</v>
      </c>
      <c r="AF267" s="9">
        <f t="shared" si="145"/>
        <v>15.72759315103465</v>
      </c>
      <c r="AG267" s="9">
        <f t="shared" si="146"/>
        <v>15474.535068986113</v>
      </c>
      <c r="AH267" s="28">
        <f t="shared" si="147"/>
        <v>4458.891411909246</v>
      </c>
      <c r="AI267" s="28">
        <f t="shared" si="148"/>
        <v>0.42966089096663079</v>
      </c>
      <c r="AK267" s="9">
        <f t="shared" si="149"/>
        <v>15535.061762335436</v>
      </c>
      <c r="AL267" s="9">
        <f t="shared" si="150"/>
        <v>9.5717522387172931</v>
      </c>
      <c r="AM267" s="9">
        <f t="shared" si="151"/>
        <v>15478.827623354347</v>
      </c>
      <c r="AN267" s="28">
        <f t="shared" si="152"/>
        <v>3904.0473912891234</v>
      </c>
      <c r="AO267">
        <f t="shared" si="153"/>
        <v>0.4020406043354906</v>
      </c>
    </row>
    <row r="268" spans="1:41">
      <c r="A268" s="1">
        <v>45197</v>
      </c>
      <c r="B268" s="2">
        <v>267</v>
      </c>
      <c r="C268" s="3">
        <v>15541.31</v>
      </c>
      <c r="D268" s="13">
        <f t="shared" si="154"/>
        <v>15606.619999999999</v>
      </c>
      <c r="E268" s="13">
        <f t="shared" si="132"/>
        <v>4265.3960999999335</v>
      </c>
      <c r="F268" s="13">
        <f t="shared" si="133"/>
        <v>0.42023484506775488</v>
      </c>
      <c r="G268" s="9">
        <f t="shared" si="155"/>
        <v>15606.895613601706</v>
      </c>
      <c r="H268" s="13">
        <f t="shared" si="134"/>
        <v>4301.4727115123387</v>
      </c>
      <c r="I268" s="13">
        <f t="shared" si="135"/>
        <v>0.42200827087102971</v>
      </c>
      <c r="K268" s="13">
        <f t="shared" si="125"/>
        <v>15472.378000000002</v>
      </c>
      <c r="L268" s="13">
        <f t="shared" si="126"/>
        <v>15448.2035</v>
      </c>
      <c r="M268" s="9">
        <f t="shared" si="127"/>
        <v>15496.552500000005</v>
      </c>
      <c r="N268" s="9">
        <f t="shared" si="128"/>
        <v>5.3721111111117352</v>
      </c>
      <c r="O268" s="9">
        <f t="shared" si="129"/>
        <v>15483.879355555557</v>
      </c>
      <c r="P268" s="13">
        <f t="shared" si="130"/>
        <v>3298.2789213040091</v>
      </c>
      <c r="Q268" s="13">
        <f t="shared" si="131"/>
        <v>0.36953541525420192</v>
      </c>
      <c r="S268" s="2">
        <f t="shared" si="156"/>
        <v>15532.391757737565</v>
      </c>
      <c r="T268" s="2">
        <f t="shared" si="157"/>
        <v>21.197451922823802</v>
      </c>
      <c r="U268" s="2">
        <f t="shared" si="136"/>
        <v>15523.473515475129</v>
      </c>
      <c r="V268" s="3">
        <f t="shared" si="137"/>
        <v>318.14018020595142</v>
      </c>
      <c r="W268" s="3">
        <f t="shared" si="138"/>
        <v>0.11476821789714435</v>
      </c>
      <c r="Y268" s="9">
        <f t="shared" si="139"/>
        <v>15519.356924273987</v>
      </c>
      <c r="Z268" s="9">
        <f t="shared" si="140"/>
        <v>18.546609506086725</v>
      </c>
      <c r="AA268" s="9">
        <f t="shared" si="141"/>
        <v>15509.948463248553</v>
      </c>
      <c r="AB268" s="27">
        <f t="shared" si="142"/>
        <v>983.54598741234156</v>
      </c>
      <c r="AC268" s="27">
        <f t="shared" si="143"/>
        <v>0.20179467980142402</v>
      </c>
      <c r="AE268" s="9">
        <f t="shared" si="144"/>
        <v>15540.01853415406</v>
      </c>
      <c r="AF268" s="9">
        <f t="shared" si="145"/>
        <v>16.631619243192603</v>
      </c>
      <c r="AG268" s="9">
        <f t="shared" si="146"/>
        <v>15537.005113846866</v>
      </c>
      <c r="AH268" s="28">
        <f t="shared" si="147"/>
        <v>18.532044791439155</v>
      </c>
      <c r="AI268" s="28">
        <f t="shared" si="148"/>
        <v>2.7699635057362212E-2</v>
      </c>
      <c r="AK268" s="9">
        <f t="shared" si="149"/>
        <v>15541.642351457416</v>
      </c>
      <c r="AL268" s="9">
        <f t="shared" si="150"/>
        <v>9.2726359270436305</v>
      </c>
      <c r="AM268" s="9">
        <f t="shared" si="151"/>
        <v>15544.633514574152</v>
      </c>
      <c r="AN268" s="28">
        <f t="shared" si="152"/>
        <v>11.04574912460604</v>
      </c>
      <c r="AO268">
        <f t="shared" si="153"/>
        <v>2.1385034943340014E-2</v>
      </c>
    </row>
    <row r="269" spans="1:41">
      <c r="A269" s="1">
        <v>45198</v>
      </c>
      <c r="B269" s="2">
        <v>268</v>
      </c>
      <c r="C269" s="3">
        <v>15603.63</v>
      </c>
      <c r="D269" s="13">
        <f t="shared" si="154"/>
        <v>15541.31</v>
      </c>
      <c r="E269" s="13">
        <f t="shared" si="132"/>
        <v>3883.7823999999637</v>
      </c>
      <c r="F269" s="13">
        <f t="shared" si="133"/>
        <v>0.39939424351897423</v>
      </c>
      <c r="G269" s="9">
        <f t="shared" si="155"/>
        <v>15541.31</v>
      </c>
      <c r="H269" s="13">
        <f t="shared" si="134"/>
        <v>3883.7823999999637</v>
      </c>
      <c r="I269" s="13">
        <f t="shared" si="135"/>
        <v>0.39939424351897423</v>
      </c>
      <c r="K269" s="13">
        <f t="shared" ref="K269:K332" si="158">AVERAGE(C259:C268)</f>
        <v>15482.126</v>
      </c>
      <c r="L269" s="13">
        <f t="shared" ref="L269:L332" si="159">AVERAGE(K260:K269)</f>
        <v>15453.642400000001</v>
      </c>
      <c r="M269" s="9">
        <f t="shared" ref="M269:M332" si="160">2*K269-L269</f>
        <v>15510.6096</v>
      </c>
      <c r="N269" s="9">
        <f t="shared" ref="N269:N332" si="161">(2/9)*(K269-L269)</f>
        <v>6.3296888888887928</v>
      </c>
      <c r="O269" s="9">
        <f t="shared" si="129"/>
        <v>15501.924611111117</v>
      </c>
      <c r="P269" s="13">
        <f t="shared" si="130"/>
        <v>10343.986129038769</v>
      </c>
      <c r="Q269" s="13">
        <f t="shared" si="131"/>
        <v>0.65180595085170712</v>
      </c>
      <c r="S269" s="2">
        <f t="shared" si="156"/>
        <v>15578.609604830195</v>
      </c>
      <c r="T269" s="2">
        <f t="shared" si="157"/>
        <v>33.707649507726956</v>
      </c>
      <c r="U269" s="2">
        <f t="shared" si="136"/>
        <v>15553.589209660389</v>
      </c>
      <c r="V269" s="3">
        <f t="shared" si="137"/>
        <v>2504.0806978127939</v>
      </c>
      <c r="W269" s="3">
        <f t="shared" si="138"/>
        <v>0.32069967270186417</v>
      </c>
      <c r="Y269" s="9">
        <f t="shared" si="139"/>
        <v>15557.621473646052</v>
      </c>
      <c r="Z269" s="9">
        <f t="shared" si="140"/>
        <v>32.349167412271321</v>
      </c>
      <c r="AA269" s="9">
        <f t="shared" si="141"/>
        <v>15537.903533780074</v>
      </c>
      <c r="AB269" s="27">
        <f t="shared" si="142"/>
        <v>4319.9683617589408</v>
      </c>
      <c r="AC269" s="27">
        <f t="shared" si="143"/>
        <v>0.42122548547950051</v>
      </c>
      <c r="AE269" s="9">
        <f t="shared" si="144"/>
        <v>15589.536046019175</v>
      </c>
      <c r="AF269" s="9">
        <f t="shared" si="145"/>
        <v>26.497387029769325</v>
      </c>
      <c r="AG269" s="9">
        <f t="shared" si="146"/>
        <v>15556.650153397253</v>
      </c>
      <c r="AH269" s="28">
        <f t="shared" si="147"/>
        <v>2207.1059868175416</v>
      </c>
      <c r="AI269" s="28">
        <f t="shared" si="148"/>
        <v>0.30108280318583541</v>
      </c>
      <c r="AK269" s="9">
        <f t="shared" si="149"/>
        <v>15598.358498738446</v>
      </c>
      <c r="AL269" s="9">
        <f t="shared" si="150"/>
        <v>14.01698706244221</v>
      </c>
      <c r="AM269" s="9">
        <f t="shared" si="151"/>
        <v>15550.91498738446</v>
      </c>
      <c r="AN269" s="28">
        <f t="shared" si="152"/>
        <v>2778.8725550564686</v>
      </c>
      <c r="AO269">
        <f t="shared" si="153"/>
        <v>0.33783813520020217</v>
      </c>
    </row>
    <row r="270" spans="1:41">
      <c r="A270" s="1">
        <v>45199</v>
      </c>
      <c r="B270" s="2">
        <v>269</v>
      </c>
      <c r="C270" s="3">
        <v>15603.63</v>
      </c>
      <c r="D270" s="13">
        <f t="shared" si="154"/>
        <v>15665.949999999999</v>
      </c>
      <c r="E270" s="13">
        <f t="shared" si="132"/>
        <v>3883.7823999999637</v>
      </c>
      <c r="F270" s="13">
        <f t="shared" si="133"/>
        <v>0.39939424351897423</v>
      </c>
      <c r="G270" s="9">
        <f t="shared" si="155"/>
        <v>15666.199900581096</v>
      </c>
      <c r="H270" s="13">
        <f t="shared" si="134"/>
        <v>3914.9924587283112</v>
      </c>
      <c r="I270" s="13">
        <f t="shared" si="135"/>
        <v>0.4009957976515503</v>
      </c>
      <c r="K270" s="13">
        <f t="shared" si="158"/>
        <v>15497.503000000001</v>
      </c>
      <c r="L270" s="13">
        <f t="shared" si="159"/>
        <v>15460.227099999998</v>
      </c>
      <c r="M270" s="9">
        <f t="shared" si="160"/>
        <v>15534.778900000003</v>
      </c>
      <c r="N270" s="9">
        <f t="shared" si="161"/>
        <v>8.2835333333338586</v>
      </c>
      <c r="O270" s="9">
        <f t="shared" ref="O270:O333" si="162">M269+N269</f>
        <v>15516.939288888889</v>
      </c>
      <c r="P270" s="13">
        <f t="shared" ref="P270:P333" si="163">(C270-O270)^2</f>
        <v>7515.2793929500058</v>
      </c>
      <c r="Q270" s="13">
        <f t="shared" ref="Q270:Q333" si="164">ABS((C270-O270)/C270)*100</f>
        <v>0.55558040732259373</v>
      </c>
      <c r="S270" s="2">
        <f t="shared" si="156"/>
        <v>15607.973627168962</v>
      </c>
      <c r="T270" s="2">
        <f t="shared" si="157"/>
        <v>31.535835923246736</v>
      </c>
      <c r="U270" s="2">
        <f t="shared" si="136"/>
        <v>15612.317254337922</v>
      </c>
      <c r="V270" s="3">
        <f t="shared" si="137"/>
        <v>75.468387931764596</v>
      </c>
      <c r="W270" s="3">
        <f t="shared" si="138"/>
        <v>5.5674572762383821E-2</v>
      </c>
      <c r="Y270" s="9">
        <f t="shared" si="139"/>
        <v>15594.068448740825</v>
      </c>
      <c r="Z270" s="9">
        <f t="shared" si="140"/>
        <v>35.217632790023011</v>
      </c>
      <c r="AA270" s="9">
        <f t="shared" si="141"/>
        <v>15589.970641058322</v>
      </c>
      <c r="AB270" s="27">
        <f t="shared" si="142"/>
        <v>186.57808669757293</v>
      </c>
      <c r="AC270" s="27">
        <f t="shared" si="143"/>
        <v>8.7539623418890711E-2</v>
      </c>
      <c r="AE270" s="9">
        <f t="shared" si="144"/>
        <v>15607.351029914682</v>
      </c>
      <c r="AF270" s="9">
        <f t="shared" si="145"/>
        <v>23.892666089490589</v>
      </c>
      <c r="AG270" s="9">
        <f t="shared" si="146"/>
        <v>15616.033433048944</v>
      </c>
      <c r="AH270" s="28">
        <f t="shared" si="147"/>
        <v>153.84515139965762</v>
      </c>
      <c r="AI270" s="28">
        <f t="shared" si="148"/>
        <v>7.9490689339242623E-2</v>
      </c>
      <c r="AK270" s="9">
        <f t="shared" si="149"/>
        <v>15604.504548580089</v>
      </c>
      <c r="AL270" s="9">
        <f t="shared" si="150"/>
        <v>13.229893340362352</v>
      </c>
      <c r="AM270" s="9">
        <f t="shared" si="151"/>
        <v>15612.375485800887</v>
      </c>
      <c r="AN270" s="28">
        <f t="shared" si="152"/>
        <v>76.483521893529485</v>
      </c>
      <c r="AO270">
        <f t="shared" si="153"/>
        <v>5.6047764532277194E-2</v>
      </c>
    </row>
    <row r="271" spans="1:41">
      <c r="A271" s="1">
        <v>45200</v>
      </c>
      <c r="B271" s="2">
        <v>270</v>
      </c>
      <c r="C271" s="3">
        <v>15603.63</v>
      </c>
      <c r="D271" s="13">
        <f t="shared" si="154"/>
        <v>15603.63</v>
      </c>
      <c r="E271" s="13">
        <f t="shared" si="132"/>
        <v>0</v>
      </c>
      <c r="F271" s="13">
        <f t="shared" si="133"/>
        <v>0</v>
      </c>
      <c r="G271" s="9">
        <f t="shared" si="155"/>
        <v>15603.63</v>
      </c>
      <c r="H271" s="13">
        <f t="shared" si="134"/>
        <v>0</v>
      </c>
      <c r="I271" s="13">
        <f t="shared" si="135"/>
        <v>0</v>
      </c>
      <c r="K271" s="13">
        <f t="shared" si="158"/>
        <v>15512.075000000001</v>
      </c>
      <c r="L271" s="13">
        <f t="shared" si="159"/>
        <v>15467.796600000001</v>
      </c>
      <c r="M271" s="9">
        <f t="shared" si="160"/>
        <v>15556.3534</v>
      </c>
      <c r="N271" s="9">
        <f t="shared" si="161"/>
        <v>9.839644444444275</v>
      </c>
      <c r="O271" s="9">
        <f t="shared" si="162"/>
        <v>15543.062433333336</v>
      </c>
      <c r="P271" s="13">
        <f t="shared" si="163"/>
        <v>3668.4301319206634</v>
      </c>
      <c r="Q271" s="13">
        <f t="shared" si="164"/>
        <v>0.38816330986227549</v>
      </c>
      <c r="S271" s="2">
        <f t="shared" si="156"/>
        <v>15621.569731546104</v>
      </c>
      <c r="T271" s="2">
        <f t="shared" si="157"/>
        <v>22.56597015019446</v>
      </c>
      <c r="U271" s="2">
        <f t="shared" si="136"/>
        <v>15639.509463092209</v>
      </c>
      <c r="V271" s="3">
        <f t="shared" si="137"/>
        <v>1287.3358717852118</v>
      </c>
      <c r="W271" s="3">
        <f t="shared" si="138"/>
        <v>0.22994305230391479</v>
      </c>
      <c r="Y271" s="9">
        <f t="shared" si="139"/>
        <v>15621.589257071593</v>
      </c>
      <c r="Z271" s="9">
        <f t="shared" si="140"/>
        <v>29.829855668544482</v>
      </c>
      <c r="AA271" s="9">
        <f t="shared" si="141"/>
        <v>15629.286081530849</v>
      </c>
      <c r="AB271" s="27">
        <f t="shared" si="142"/>
        <v>658.23451951759193</v>
      </c>
      <c r="AC271" s="27">
        <f t="shared" si="143"/>
        <v>0.16442380094150788</v>
      </c>
      <c r="AE271" s="9">
        <f t="shared" si="144"/>
        <v>15611.914108801251</v>
      </c>
      <c r="AF271" s="9">
        <f t="shared" si="145"/>
        <v>18.093789928614175</v>
      </c>
      <c r="AG271" s="9">
        <f t="shared" si="146"/>
        <v>15631.243696004172</v>
      </c>
      <c r="AH271" s="28">
        <f t="shared" si="147"/>
        <v>762.51620701088586</v>
      </c>
      <c r="AI271" s="28">
        <f t="shared" si="148"/>
        <v>0.17696969233552134</v>
      </c>
      <c r="AK271" s="9">
        <f t="shared" si="149"/>
        <v>15605.040444192045</v>
      </c>
      <c r="AL271" s="9">
        <f t="shared" si="150"/>
        <v>11.960493567521739</v>
      </c>
      <c r="AM271" s="9">
        <f t="shared" si="151"/>
        <v>15617.734441920451</v>
      </c>
      <c r="AN271" s="28">
        <f t="shared" si="152"/>
        <v>198.93528188739779</v>
      </c>
      <c r="AO271">
        <f t="shared" si="153"/>
        <v>9.0392055697627996E-2</v>
      </c>
    </row>
    <row r="272" spans="1:41">
      <c r="A272" s="1">
        <v>45201</v>
      </c>
      <c r="B272" s="2">
        <v>271</v>
      </c>
      <c r="C272" s="3">
        <v>15564.43</v>
      </c>
      <c r="D272" s="13">
        <f t="shared" si="154"/>
        <v>15603.63</v>
      </c>
      <c r="E272" s="13">
        <f t="shared" si="132"/>
        <v>1536.6399999999144</v>
      </c>
      <c r="F272" s="13">
        <f t="shared" si="133"/>
        <v>0.25185631597173114</v>
      </c>
      <c r="G272" s="9">
        <f t="shared" si="155"/>
        <v>15603.63</v>
      </c>
      <c r="H272" s="13">
        <f t="shared" si="134"/>
        <v>1536.6399999999144</v>
      </c>
      <c r="I272" s="13">
        <f t="shared" si="135"/>
        <v>0.25185631597173114</v>
      </c>
      <c r="K272" s="13">
        <f t="shared" si="158"/>
        <v>15525.14</v>
      </c>
      <c r="L272" s="13">
        <f t="shared" si="159"/>
        <v>15476.119799999997</v>
      </c>
      <c r="M272" s="9">
        <f t="shared" si="160"/>
        <v>15574.160200000002</v>
      </c>
      <c r="N272" s="9">
        <f t="shared" si="161"/>
        <v>10.893377777778369</v>
      </c>
      <c r="O272" s="9">
        <f t="shared" si="162"/>
        <v>15566.193044444444</v>
      </c>
      <c r="P272" s="13">
        <f t="shared" si="163"/>
        <v>3.1083257130846729</v>
      </c>
      <c r="Q272" s="13">
        <f t="shared" si="164"/>
        <v>1.1327394864083998E-2</v>
      </c>
      <c r="S272" s="2">
        <f t="shared" si="156"/>
        <v>15604.282850848149</v>
      </c>
      <c r="T272" s="2">
        <f t="shared" si="157"/>
        <v>2.6395447261197376</v>
      </c>
      <c r="U272" s="2">
        <f t="shared" si="136"/>
        <v>15644.135701696297</v>
      </c>
      <c r="V272" s="3">
        <f t="shared" si="137"/>
        <v>6352.9988828991118</v>
      </c>
      <c r="W272" s="3">
        <f t="shared" si="138"/>
        <v>0.51210164263193181</v>
      </c>
      <c r="Y272" s="9">
        <f t="shared" si="139"/>
        <v>15625.322378918096</v>
      </c>
      <c r="Z272" s="9">
        <f t="shared" si="140"/>
        <v>11.562141993115024</v>
      </c>
      <c r="AA272" s="9">
        <f t="shared" si="141"/>
        <v>15651.419112740137</v>
      </c>
      <c r="AB272" s="27">
        <f t="shared" si="142"/>
        <v>7567.1057353162632</v>
      </c>
      <c r="AC272" s="27">
        <f t="shared" si="143"/>
        <v>0.55889687409135436</v>
      </c>
      <c r="AE272" s="9">
        <f t="shared" si="144"/>
        <v>15584.103369618959</v>
      </c>
      <c r="AF272" s="9">
        <f t="shared" si="145"/>
        <v>4.3224311953422294</v>
      </c>
      <c r="AG272" s="9">
        <f t="shared" si="146"/>
        <v>15630.007898729866</v>
      </c>
      <c r="AH272" s="28">
        <f t="shared" si="147"/>
        <v>4300.4608018244835</v>
      </c>
      <c r="AI272" s="28">
        <f t="shared" si="148"/>
        <v>0.42133183630794968</v>
      </c>
      <c r="AK272" s="9">
        <f t="shared" si="149"/>
        <v>15569.687093775958</v>
      </c>
      <c r="AL272" s="9">
        <f t="shared" si="150"/>
        <v>7.2291091691607878</v>
      </c>
      <c r="AM272" s="9">
        <f t="shared" si="151"/>
        <v>15617.000937759567</v>
      </c>
      <c r="AN272" s="28">
        <f t="shared" si="152"/>
        <v>2763.7034969202391</v>
      </c>
      <c r="AO272">
        <f t="shared" si="153"/>
        <v>0.33776333447204127</v>
      </c>
    </row>
    <row r="273" spans="1:41">
      <c r="A273" s="1">
        <v>45202</v>
      </c>
      <c r="B273" s="2">
        <v>272</v>
      </c>
      <c r="C273" s="3">
        <v>15596.59</v>
      </c>
      <c r="D273" s="13">
        <f t="shared" si="154"/>
        <v>15525.230000000001</v>
      </c>
      <c r="E273" s="13">
        <f t="shared" si="132"/>
        <v>5092.2495999998237</v>
      </c>
      <c r="F273" s="13">
        <f t="shared" si="133"/>
        <v>0.45753591009315986</v>
      </c>
      <c r="G273" s="9">
        <f t="shared" si="155"/>
        <v>15525.328479648648</v>
      </c>
      <c r="H273" s="13">
        <f t="shared" si="134"/>
        <v>5078.2042827862088</v>
      </c>
      <c r="I273" s="13">
        <f t="shared" si="135"/>
        <v>0.45690449227268509</v>
      </c>
      <c r="K273" s="13">
        <f t="shared" si="158"/>
        <v>15534.183999999999</v>
      </c>
      <c r="L273" s="13">
        <f t="shared" si="159"/>
        <v>15484.8951</v>
      </c>
      <c r="M273" s="9">
        <f t="shared" si="160"/>
        <v>15583.472899999999</v>
      </c>
      <c r="N273" s="9">
        <f t="shared" si="161"/>
        <v>10.953088888888789</v>
      </c>
      <c r="O273" s="9">
        <f t="shared" si="162"/>
        <v>15585.05357777778</v>
      </c>
      <c r="P273" s="13">
        <f t="shared" si="163"/>
        <v>133.0890376893245</v>
      </c>
      <c r="Q273" s="13">
        <f t="shared" si="164"/>
        <v>7.3967593058608963E-2</v>
      </c>
      <c r="S273" s="2">
        <f t="shared" si="156"/>
        <v>15601.756197787134</v>
      </c>
      <c r="T273" s="2">
        <f t="shared" si="157"/>
        <v>5.6445832552284969E-2</v>
      </c>
      <c r="U273" s="2">
        <f t="shared" si="136"/>
        <v>15606.922395574269</v>
      </c>
      <c r="V273" s="3">
        <f t="shared" si="137"/>
        <v>106.75839830317274</v>
      </c>
      <c r="W273" s="3">
        <f t="shared" si="138"/>
        <v>6.6247786049828561E-2</v>
      </c>
      <c r="Y273" s="9">
        <f t="shared" si="139"/>
        <v>15624.796164637846</v>
      </c>
      <c r="Z273" s="9">
        <f t="shared" si="140"/>
        <v>3.1002926017599233</v>
      </c>
      <c r="AA273" s="9">
        <f t="shared" si="141"/>
        <v>15636.884520911211</v>
      </c>
      <c r="AB273" s="27">
        <f t="shared" si="142"/>
        <v>1623.6484154640441</v>
      </c>
      <c r="AC273" s="27">
        <f t="shared" si="143"/>
        <v>0.2583546846535768</v>
      </c>
      <c r="AE273" s="9">
        <f t="shared" si="144"/>
        <v>15594.140740244289</v>
      </c>
      <c r="AF273" s="9">
        <f t="shared" si="145"/>
        <v>6.0369130243386708</v>
      </c>
      <c r="AG273" s="9">
        <f t="shared" si="146"/>
        <v>15588.425800814301</v>
      </c>
      <c r="AH273" s="28">
        <f t="shared" si="147"/>
        <v>66.654148343777109</v>
      </c>
      <c r="AI273" s="28">
        <f t="shared" si="148"/>
        <v>5.23460524749291E-2</v>
      </c>
      <c r="AK273" s="9">
        <f t="shared" si="149"/>
        <v>15594.622620294513</v>
      </c>
      <c r="AL273" s="9">
        <f t="shared" si="150"/>
        <v>8.9997509041002068</v>
      </c>
      <c r="AM273" s="9">
        <f t="shared" si="151"/>
        <v>15576.916202945118</v>
      </c>
      <c r="AN273" s="28">
        <f t="shared" si="152"/>
        <v>387.05829055668426</v>
      </c>
      <c r="AO273">
        <f t="shared" si="153"/>
        <v>0.12614165695759147</v>
      </c>
    </row>
    <row r="274" spans="1:41">
      <c r="A274" s="1">
        <v>45203</v>
      </c>
      <c r="B274" s="2">
        <v>273</v>
      </c>
      <c r="C274" s="3">
        <v>15678</v>
      </c>
      <c r="D274" s="13">
        <f t="shared" si="154"/>
        <v>15628.75</v>
      </c>
      <c r="E274" s="13">
        <f t="shared" si="132"/>
        <v>2425.5625</v>
      </c>
      <c r="F274" s="13">
        <f t="shared" si="133"/>
        <v>0.31413445592550071</v>
      </c>
      <c r="G274" s="9">
        <f t="shared" si="155"/>
        <v>15628.816450592794</v>
      </c>
      <c r="H274" s="13">
        <f t="shared" si="134"/>
        <v>2419.021532291039</v>
      </c>
      <c r="I274" s="13">
        <f t="shared" si="135"/>
        <v>0.31371060981761478</v>
      </c>
      <c r="K274" s="13">
        <f t="shared" si="158"/>
        <v>15546.444</v>
      </c>
      <c r="L274" s="13">
        <f t="shared" si="159"/>
        <v>15494.363699999998</v>
      </c>
      <c r="M274" s="9">
        <f t="shared" si="160"/>
        <v>15598.524300000001</v>
      </c>
      <c r="N274" s="9">
        <f t="shared" si="161"/>
        <v>11.573400000000321</v>
      </c>
      <c r="O274" s="9">
        <f t="shared" si="162"/>
        <v>15594.425988888888</v>
      </c>
      <c r="P274" s="13">
        <f t="shared" si="163"/>
        <v>6984.6153332002314</v>
      </c>
      <c r="Q274" s="13">
        <f t="shared" si="164"/>
        <v>0.5330655128913877</v>
      </c>
      <c r="S274" s="2">
        <f t="shared" si="156"/>
        <v>15639.906321809842</v>
      </c>
      <c r="T274" s="2">
        <f t="shared" si="157"/>
        <v>19.103284927630163</v>
      </c>
      <c r="U274" s="2">
        <f t="shared" si="136"/>
        <v>15601.812643619685</v>
      </c>
      <c r="V274" s="3">
        <f t="shared" si="137"/>
        <v>5804.5132722210737</v>
      </c>
      <c r="W274" s="3">
        <f t="shared" si="138"/>
        <v>0.4859507359377131</v>
      </c>
      <c r="Y274" s="9">
        <f t="shared" si="139"/>
        <v>15642.927520067722</v>
      </c>
      <c r="Z274" s="9">
        <f t="shared" si="140"/>
        <v>13.622036581441064</v>
      </c>
      <c r="AA274" s="9">
        <f t="shared" si="141"/>
        <v>15627.896457239605</v>
      </c>
      <c r="AB274" s="27">
        <f t="shared" si="142"/>
        <v>2510.3649971427003</v>
      </c>
      <c r="AC274" s="27">
        <f t="shared" si="143"/>
        <v>0.31957866284216552</v>
      </c>
      <c r="AE274" s="9">
        <f t="shared" si="144"/>
        <v>15654.653295980586</v>
      </c>
      <c r="AF274" s="9">
        <f t="shared" si="145"/>
        <v>22.37960583792621</v>
      </c>
      <c r="AG274" s="9">
        <f t="shared" si="146"/>
        <v>15600.177653268627</v>
      </c>
      <c r="AH274" s="28">
        <f t="shared" si="147"/>
        <v>6056.3176507780136</v>
      </c>
      <c r="AI274" s="28">
        <f t="shared" si="148"/>
        <v>0.49637930049351203</v>
      </c>
      <c r="AK274" s="9">
        <f t="shared" si="149"/>
        <v>15670.562237119862</v>
      </c>
      <c r="AL274" s="9">
        <f t="shared" si="150"/>
        <v>15.693737496225161</v>
      </c>
      <c r="AM274" s="9">
        <f t="shared" si="151"/>
        <v>15603.622371198613</v>
      </c>
      <c r="AN274" s="28">
        <f t="shared" si="152"/>
        <v>5532.0316661168963</v>
      </c>
      <c r="AO274">
        <f t="shared" si="153"/>
        <v>0.47440763363558425</v>
      </c>
    </row>
    <row r="275" spans="1:41">
      <c r="A275" s="1">
        <v>45204</v>
      </c>
      <c r="B275" s="2">
        <v>274</v>
      </c>
      <c r="C275" s="3">
        <v>15714.18</v>
      </c>
      <c r="D275" s="13">
        <f t="shared" si="154"/>
        <v>15759.41</v>
      </c>
      <c r="E275" s="13">
        <f t="shared" si="132"/>
        <v>2045.7528999999606</v>
      </c>
      <c r="F275" s="13">
        <f t="shared" si="133"/>
        <v>0.28782920903285797</v>
      </c>
      <c r="G275" s="9">
        <f t="shared" si="155"/>
        <v>15759.834938278174</v>
      </c>
      <c r="H275" s="13">
        <f t="shared" si="134"/>
        <v>2084.3733891838856</v>
      </c>
      <c r="I275" s="13">
        <f t="shared" si="135"/>
        <v>0.29053337990384537</v>
      </c>
      <c r="K275" s="13">
        <f t="shared" si="158"/>
        <v>15566.845000000001</v>
      </c>
      <c r="L275" s="13">
        <f t="shared" si="159"/>
        <v>15505.570799999998</v>
      </c>
      <c r="M275" s="9">
        <f t="shared" si="160"/>
        <v>15628.119200000005</v>
      </c>
      <c r="N275" s="9">
        <f t="shared" si="161"/>
        <v>13.616488888889661</v>
      </c>
      <c r="O275" s="9">
        <f t="shared" si="162"/>
        <v>15610.097700000002</v>
      </c>
      <c r="P275" s="13">
        <f t="shared" si="163"/>
        <v>10833.125173289627</v>
      </c>
      <c r="Q275" s="13">
        <f t="shared" si="164"/>
        <v>0.66234636487553411</v>
      </c>
      <c r="S275" s="2">
        <f t="shared" si="156"/>
        <v>15686.594803368736</v>
      </c>
      <c r="T275" s="2">
        <f t="shared" si="157"/>
        <v>32.895883243262404</v>
      </c>
      <c r="U275" s="2">
        <f t="shared" si="136"/>
        <v>15659.009606737472</v>
      </c>
      <c r="V275" s="3">
        <f t="shared" si="137"/>
        <v>3043.7722927419723</v>
      </c>
      <c r="W275" s="3">
        <f t="shared" si="138"/>
        <v>0.35108668261740539</v>
      </c>
      <c r="Y275" s="9">
        <f t="shared" si="139"/>
        <v>15673.838689654414</v>
      </c>
      <c r="Z275" s="9">
        <f t="shared" si="140"/>
        <v>25.724429685116903</v>
      </c>
      <c r="AA275" s="9">
        <f t="shared" si="141"/>
        <v>15656.549556649163</v>
      </c>
      <c r="AB275" s="27">
        <f t="shared" si="142"/>
        <v>3321.268000814101</v>
      </c>
      <c r="AC275" s="27">
        <f t="shared" si="143"/>
        <v>0.36674165213098997</v>
      </c>
      <c r="AE275" s="9">
        <f t="shared" si="144"/>
        <v>15703.035870545553</v>
      </c>
      <c r="AF275" s="9">
        <f t="shared" si="145"/>
        <v>30.180496456038291</v>
      </c>
      <c r="AG275" s="9">
        <f t="shared" si="146"/>
        <v>15677.032901818513</v>
      </c>
      <c r="AH275" s="28">
        <f t="shared" si="147"/>
        <v>1379.9069033050578</v>
      </c>
      <c r="AI275" s="28">
        <f t="shared" si="148"/>
        <v>0.23639221506618421</v>
      </c>
      <c r="AK275" s="9">
        <f t="shared" si="149"/>
        <v>15711.387597461609</v>
      </c>
      <c r="AL275" s="9">
        <f t="shared" si="150"/>
        <v>18.206899780777345</v>
      </c>
      <c r="AM275" s="9">
        <f t="shared" si="151"/>
        <v>15686.255974616088</v>
      </c>
      <c r="AN275" s="28">
        <f t="shared" si="152"/>
        <v>779.75119364139084</v>
      </c>
      <c r="AO275">
        <f t="shared" si="153"/>
        <v>0.17769953878543152</v>
      </c>
    </row>
    <row r="276" spans="1:41">
      <c r="A276" s="1">
        <v>45205</v>
      </c>
      <c r="B276" s="2">
        <v>275</v>
      </c>
      <c r="C276" s="3">
        <v>15679</v>
      </c>
      <c r="D276" s="13">
        <f t="shared" si="154"/>
        <v>15750.36</v>
      </c>
      <c r="E276" s="13">
        <f t="shared" si="132"/>
        <v>5092.2496000000829</v>
      </c>
      <c r="F276" s="13">
        <f t="shared" si="133"/>
        <v>0.45513106703233996</v>
      </c>
      <c r="G276" s="9">
        <f t="shared" si="155"/>
        <v>15750.443492307693</v>
      </c>
      <c r="H276" s="13">
        <f t="shared" si="134"/>
        <v>5104.1725931194323</v>
      </c>
      <c r="I276" s="13">
        <f t="shared" si="135"/>
        <v>0.45566357744558517</v>
      </c>
      <c r="K276" s="13">
        <f t="shared" si="158"/>
        <v>15592.270999999999</v>
      </c>
      <c r="L276" s="13">
        <f t="shared" si="159"/>
        <v>15519.0586</v>
      </c>
      <c r="M276" s="9">
        <f t="shared" si="160"/>
        <v>15665.483399999997</v>
      </c>
      <c r="N276" s="9">
        <f t="shared" si="161"/>
        <v>16.269422222221895</v>
      </c>
      <c r="O276" s="9">
        <f t="shared" si="162"/>
        <v>15641.735688888893</v>
      </c>
      <c r="P276" s="13">
        <f t="shared" si="163"/>
        <v>1388.628882585336</v>
      </c>
      <c r="Q276" s="13">
        <f t="shared" si="164"/>
        <v>0.23767020288989418</v>
      </c>
      <c r="S276" s="2">
        <f t="shared" si="156"/>
        <v>15699.245343306</v>
      </c>
      <c r="T276" s="2">
        <f t="shared" si="157"/>
        <v>22.773211590263003</v>
      </c>
      <c r="U276" s="2">
        <f t="shared" si="136"/>
        <v>15719.490686611998</v>
      </c>
      <c r="V276" s="3">
        <f t="shared" si="137"/>
        <v>1639.495702311048</v>
      </c>
      <c r="W276" s="3">
        <f t="shared" si="138"/>
        <v>0.2582478896102951</v>
      </c>
      <c r="Y276" s="9">
        <f t="shared" si="139"/>
        <v>15693.394183537672</v>
      </c>
      <c r="Z276" s="9">
        <f t="shared" si="140"/>
        <v>21.406174623815279</v>
      </c>
      <c r="AA276" s="9">
        <f t="shared" si="141"/>
        <v>15699.563119339531</v>
      </c>
      <c r="AB276" s="27">
        <f t="shared" si="142"/>
        <v>422.84187697179846</v>
      </c>
      <c r="AC276" s="27">
        <f t="shared" si="143"/>
        <v>0.13115070692984956</v>
      </c>
      <c r="AE276" s="9">
        <f t="shared" si="144"/>
        <v>15695.264910100475</v>
      </c>
      <c r="AF276" s="9">
        <f t="shared" si="145"/>
        <v>18.795059385703571</v>
      </c>
      <c r="AG276" s="9">
        <f t="shared" si="146"/>
        <v>15733.216367001591</v>
      </c>
      <c r="AH276" s="28">
        <f t="shared" si="147"/>
        <v>2939.4144508511727</v>
      </c>
      <c r="AI276" s="28">
        <f t="shared" si="148"/>
        <v>0.34578969960833406</v>
      </c>
      <c r="AK276" s="9">
        <f t="shared" si="149"/>
        <v>15684.059449724238</v>
      </c>
      <c r="AL276" s="9">
        <f t="shared" si="150"/>
        <v>13.653395028962493</v>
      </c>
      <c r="AM276" s="9">
        <f t="shared" si="151"/>
        <v>15729.594497242386</v>
      </c>
      <c r="AN276" s="28">
        <f t="shared" si="152"/>
        <v>2559.8031512097887</v>
      </c>
      <c r="AO276">
        <f t="shared" si="153"/>
        <v>0.32268956720700198</v>
      </c>
    </row>
    <row r="277" spans="1:41">
      <c r="A277" s="1">
        <v>45206</v>
      </c>
      <c r="B277" s="2">
        <v>276</v>
      </c>
      <c r="C277" s="3">
        <v>15679</v>
      </c>
      <c r="D277" s="13">
        <f t="shared" si="154"/>
        <v>15643.82</v>
      </c>
      <c r="E277" s="13">
        <f t="shared" si="132"/>
        <v>1237.6324000000204</v>
      </c>
      <c r="F277" s="13">
        <f t="shared" si="133"/>
        <v>0.22437655462721023</v>
      </c>
      <c r="G277" s="9">
        <f t="shared" si="155"/>
        <v>15643.898758955287</v>
      </c>
      <c r="H277" s="13">
        <f t="shared" si="134"/>
        <v>1232.0971228790361</v>
      </c>
      <c r="I277" s="13">
        <f t="shared" si="135"/>
        <v>0.22387423333575404</v>
      </c>
      <c r="K277" s="13">
        <f t="shared" si="158"/>
        <v>15612.571</v>
      </c>
      <c r="L277" s="13">
        <f t="shared" si="159"/>
        <v>15534.153699999999</v>
      </c>
      <c r="M277" s="9">
        <f t="shared" si="160"/>
        <v>15690.988300000001</v>
      </c>
      <c r="N277" s="9">
        <f t="shared" si="161"/>
        <v>17.426066666666884</v>
      </c>
      <c r="O277" s="9">
        <f t="shared" si="162"/>
        <v>15681.752822222219</v>
      </c>
      <c r="P277" s="13">
        <f t="shared" si="163"/>
        <v>7.5780301871429625</v>
      </c>
      <c r="Q277" s="13">
        <f t="shared" si="164"/>
        <v>1.7557383903431586E-2</v>
      </c>
      <c r="S277" s="2">
        <f t="shared" si="156"/>
        <v>15700.509277448131</v>
      </c>
      <c r="T277" s="2">
        <f t="shared" si="157"/>
        <v>12.018572866196948</v>
      </c>
      <c r="U277" s="2">
        <f t="shared" si="136"/>
        <v>15722.018554896264</v>
      </c>
      <c r="V277" s="3">
        <f t="shared" si="137"/>
        <v>1850.5960653628445</v>
      </c>
      <c r="W277" s="3">
        <f t="shared" si="138"/>
        <v>0.27437052679548185</v>
      </c>
      <c r="Y277" s="9">
        <f t="shared" si="139"/>
        <v>15704.060250713039</v>
      </c>
      <c r="Z277" s="9">
        <f t="shared" si="140"/>
        <v>13.888099409901525</v>
      </c>
      <c r="AA277" s="9">
        <f t="shared" si="141"/>
        <v>15714.800358161487</v>
      </c>
      <c r="AB277" s="27">
        <f t="shared" si="142"/>
        <v>1281.6656444907242</v>
      </c>
      <c r="AC277" s="27">
        <f t="shared" si="143"/>
        <v>0.22833317278835802</v>
      </c>
      <c r="AE277" s="9">
        <f t="shared" si="144"/>
        <v>15689.517990845852</v>
      </c>
      <c r="AF277" s="9">
        <f t="shared" si="145"/>
        <v>11.432465793605536</v>
      </c>
      <c r="AG277" s="9">
        <f t="shared" si="146"/>
        <v>15714.059969486179</v>
      </c>
      <c r="AH277" s="28">
        <f t="shared" si="147"/>
        <v>1229.2014603718305</v>
      </c>
      <c r="AI277" s="28">
        <f t="shared" si="148"/>
        <v>0.22361100507799861</v>
      </c>
      <c r="AK277" s="9">
        <f t="shared" si="149"/>
        <v>15680.871284475321</v>
      </c>
      <c r="AL277" s="9">
        <f t="shared" si="150"/>
        <v>11.969239001174508</v>
      </c>
      <c r="AM277" s="9">
        <f t="shared" si="151"/>
        <v>15697.712844753201</v>
      </c>
      <c r="AN277" s="28">
        <f t="shared" si="152"/>
        <v>350.17055875741539</v>
      </c>
      <c r="AO277">
        <f t="shared" si="153"/>
        <v>0.11934973374068086</v>
      </c>
    </row>
    <row r="278" spans="1:41">
      <c r="A278" s="1">
        <v>45207</v>
      </c>
      <c r="B278" s="2">
        <v>277</v>
      </c>
      <c r="C278" s="3">
        <v>15679</v>
      </c>
      <c r="D278" s="13">
        <f t="shared" si="154"/>
        <v>15679</v>
      </c>
      <c r="E278" s="13">
        <f t="shared" si="132"/>
        <v>0</v>
      </c>
      <c r="F278" s="13">
        <f t="shared" si="133"/>
        <v>0</v>
      </c>
      <c r="G278" s="9">
        <f t="shared" si="155"/>
        <v>15679</v>
      </c>
      <c r="H278" s="13">
        <f t="shared" si="134"/>
        <v>0</v>
      </c>
      <c r="I278" s="13">
        <f t="shared" si="135"/>
        <v>0</v>
      </c>
      <c r="K278" s="13">
        <f t="shared" si="158"/>
        <v>15626.34</v>
      </c>
      <c r="L278" s="13">
        <f t="shared" si="159"/>
        <v>15549.549899999998</v>
      </c>
      <c r="M278" s="9">
        <f t="shared" si="160"/>
        <v>15703.130100000002</v>
      </c>
      <c r="N278" s="9">
        <f t="shared" si="161"/>
        <v>17.064466666667109</v>
      </c>
      <c r="O278" s="9">
        <f t="shared" si="162"/>
        <v>15708.414366666668</v>
      </c>
      <c r="P278" s="13">
        <f t="shared" si="163"/>
        <v>865.20496640117631</v>
      </c>
      <c r="Q278" s="13">
        <f t="shared" si="164"/>
        <v>0.18760358866425011</v>
      </c>
      <c r="S278" s="2">
        <f t="shared" si="156"/>
        <v>15695.763925157164</v>
      </c>
      <c r="T278" s="2">
        <f t="shared" si="157"/>
        <v>3.6366102876148361</v>
      </c>
      <c r="U278" s="2">
        <f t="shared" si="136"/>
        <v>15712.527850314327</v>
      </c>
      <c r="V278" s="3">
        <f t="shared" si="137"/>
        <v>1124.1167466999323</v>
      </c>
      <c r="W278" s="3">
        <f t="shared" si="138"/>
        <v>0.2138392136891844</v>
      </c>
      <c r="Y278" s="9">
        <f t="shared" si="139"/>
        <v>15706.263845086058</v>
      </c>
      <c r="Z278" s="9">
        <f t="shared" si="140"/>
        <v>5.7089458840836587</v>
      </c>
      <c r="AA278" s="9">
        <f t="shared" si="141"/>
        <v>15717.948350122941</v>
      </c>
      <c r="AB278" s="27">
        <f t="shared" si="142"/>
        <v>1516.9739772991679</v>
      </c>
      <c r="AC278" s="27">
        <f t="shared" si="143"/>
        <v>0.24841093260374136</v>
      </c>
      <c r="AE278" s="9">
        <f t="shared" si="144"/>
        <v>15685.585136991836</v>
      </c>
      <c r="AF278" s="9">
        <f t="shared" si="145"/>
        <v>6.8228698993191417</v>
      </c>
      <c r="AG278" s="9">
        <f t="shared" si="146"/>
        <v>15700.950456639457</v>
      </c>
      <c r="AH278" s="28">
        <f t="shared" si="147"/>
        <v>481.82254668068697</v>
      </c>
      <c r="AI278" s="28">
        <f t="shared" si="148"/>
        <v>0.13999908565251046</v>
      </c>
      <c r="AK278" s="9">
        <f t="shared" si="149"/>
        <v>15680.38405234765</v>
      </c>
      <c r="AL278" s="9">
        <f t="shared" si="150"/>
        <v>10.723591888289985</v>
      </c>
      <c r="AM278" s="9">
        <f t="shared" si="151"/>
        <v>15692.840523476496</v>
      </c>
      <c r="AN278" s="28">
        <f t="shared" si="152"/>
        <v>191.56009010343541</v>
      </c>
      <c r="AO278">
        <f t="shared" si="153"/>
        <v>8.8274274357394905E-2</v>
      </c>
    </row>
    <row r="279" spans="1:41">
      <c r="A279" s="1">
        <v>45208</v>
      </c>
      <c r="B279" s="2">
        <v>278</v>
      </c>
      <c r="C279" s="3">
        <v>15706.14</v>
      </c>
      <c r="D279" s="13">
        <f t="shared" si="154"/>
        <v>15679</v>
      </c>
      <c r="E279" s="13">
        <f t="shared" si="132"/>
        <v>736.57959999996842</v>
      </c>
      <c r="F279" s="13">
        <f t="shared" si="133"/>
        <v>0.17279866345263328</v>
      </c>
      <c r="G279" s="9">
        <f t="shared" si="155"/>
        <v>15679</v>
      </c>
      <c r="H279" s="13">
        <f t="shared" si="134"/>
        <v>736.57959999996842</v>
      </c>
      <c r="I279" s="13">
        <f t="shared" si="135"/>
        <v>0.17279866345263328</v>
      </c>
      <c r="K279" s="13">
        <f t="shared" si="158"/>
        <v>15640.109</v>
      </c>
      <c r="L279" s="13">
        <f t="shared" si="159"/>
        <v>15565.348199999999</v>
      </c>
      <c r="M279" s="9">
        <f t="shared" si="160"/>
        <v>15714.869800000002</v>
      </c>
      <c r="N279" s="9">
        <f t="shared" si="161"/>
        <v>16.613511111111517</v>
      </c>
      <c r="O279" s="9">
        <f t="shared" si="162"/>
        <v>15720.194566666669</v>
      </c>
      <c r="P279" s="13">
        <f t="shared" si="163"/>
        <v>197.53084418785505</v>
      </c>
      <c r="Q279" s="13">
        <f t="shared" si="164"/>
        <v>8.9484537045190077E-2</v>
      </c>
      <c r="S279" s="2">
        <f t="shared" si="156"/>
        <v>15702.77026772239</v>
      </c>
      <c r="T279" s="2">
        <f t="shared" si="157"/>
        <v>5.3214764264204568</v>
      </c>
      <c r="U279" s="2">
        <f t="shared" si="136"/>
        <v>15699.400535444778</v>
      </c>
      <c r="V279" s="3">
        <f t="shared" si="137"/>
        <v>45.420382491083899</v>
      </c>
      <c r="W279" s="3">
        <f t="shared" si="138"/>
        <v>4.2909744566273285E-2</v>
      </c>
      <c r="Y279" s="9">
        <f t="shared" si="139"/>
        <v>15710.222953679098</v>
      </c>
      <c r="Z279" s="9">
        <f t="shared" si="140"/>
        <v>4.4840597803535047</v>
      </c>
      <c r="AA279" s="9">
        <f t="shared" si="141"/>
        <v>15711.972790970141</v>
      </c>
      <c r="AB279" s="27">
        <f t="shared" si="142"/>
        <v>34.021450501370218</v>
      </c>
      <c r="AC279" s="27">
        <f t="shared" si="143"/>
        <v>3.7137011195252395E-2</v>
      </c>
      <c r="AE279" s="9">
        <f t="shared" si="144"/>
        <v>15702.020402067345</v>
      </c>
      <c r="AF279" s="9">
        <f t="shared" si="145"/>
        <v>9.7065884521758399</v>
      </c>
      <c r="AG279" s="9">
        <f t="shared" si="146"/>
        <v>15692.408006891155</v>
      </c>
      <c r="AH279" s="28">
        <f t="shared" si="147"/>
        <v>188.56763474134206</v>
      </c>
      <c r="AI279" s="28">
        <f t="shared" si="148"/>
        <v>8.7430731604608819E-2</v>
      </c>
      <c r="AK279" s="9">
        <f t="shared" si="149"/>
        <v>15704.636764423594</v>
      </c>
      <c r="AL279" s="9">
        <f t="shared" si="150"/>
        <v>12.076503907055402</v>
      </c>
      <c r="AM279" s="9">
        <f t="shared" si="151"/>
        <v>15691.107644235941</v>
      </c>
      <c r="AN279" s="28">
        <f t="shared" si="152"/>
        <v>225.97171981722562</v>
      </c>
      <c r="AO279">
        <f t="shared" si="153"/>
        <v>9.5710058385183081E-2</v>
      </c>
    </row>
    <row r="280" spans="1:41">
      <c r="A280" s="1">
        <v>45209</v>
      </c>
      <c r="B280" s="2">
        <v>279</v>
      </c>
      <c r="C280" s="3">
        <v>15753.38</v>
      </c>
      <c r="D280" s="13">
        <f t="shared" si="154"/>
        <v>15733.279999999999</v>
      </c>
      <c r="E280" s="13">
        <f t="shared" si="132"/>
        <v>404.0100000000146</v>
      </c>
      <c r="F280" s="13">
        <f t="shared" si="133"/>
        <v>0.1275916660424643</v>
      </c>
      <c r="G280" s="9">
        <f t="shared" si="155"/>
        <v>15733.326978735888</v>
      </c>
      <c r="H280" s="13">
        <f t="shared" si="134"/>
        <v>402.12366181890883</v>
      </c>
      <c r="I280" s="13">
        <f t="shared" si="135"/>
        <v>0.12729345235188591</v>
      </c>
      <c r="K280" s="13">
        <f t="shared" si="158"/>
        <v>15650.359999999997</v>
      </c>
      <c r="L280" s="13">
        <f t="shared" si="159"/>
        <v>15580.633899999997</v>
      </c>
      <c r="M280" s="9">
        <f t="shared" si="160"/>
        <v>15720.086099999997</v>
      </c>
      <c r="N280" s="9">
        <f t="shared" si="161"/>
        <v>15.494688888888858</v>
      </c>
      <c r="O280" s="9">
        <f t="shared" si="162"/>
        <v>15731.483311111113</v>
      </c>
      <c r="P280" s="13">
        <f t="shared" si="163"/>
        <v>479.4649842966756</v>
      </c>
      <c r="Q280" s="13">
        <f t="shared" si="164"/>
        <v>0.13899676697246099</v>
      </c>
      <c r="S280" s="2">
        <f t="shared" si="156"/>
        <v>15730.735872074405</v>
      </c>
      <c r="T280" s="2">
        <f t="shared" si="157"/>
        <v>16.643540389217911</v>
      </c>
      <c r="U280" s="2">
        <f t="shared" si="136"/>
        <v>15708.091744148811</v>
      </c>
      <c r="V280" s="3">
        <f t="shared" si="137"/>
        <v>2051.026118042691</v>
      </c>
      <c r="W280" s="3">
        <f t="shared" si="138"/>
        <v>0.28748278687613898</v>
      </c>
      <c r="Y280" s="9">
        <f t="shared" si="139"/>
        <v>15726.308909421616</v>
      </c>
      <c r="Z280" s="9">
        <f t="shared" si="140"/>
        <v>12.60538695386823</v>
      </c>
      <c r="AA280" s="9">
        <f t="shared" si="141"/>
        <v>15714.707013459452</v>
      </c>
      <c r="AB280" s="27">
        <f t="shared" si="142"/>
        <v>1495.5998879653173</v>
      </c>
      <c r="AC280" s="27">
        <f t="shared" si="143"/>
        <v>0.24549008873363587</v>
      </c>
      <c r="AE280" s="9">
        <f t="shared" si="144"/>
        <v>15740.884097155853</v>
      </c>
      <c r="AF280" s="9">
        <f t="shared" si="145"/>
        <v>18.453720443075603</v>
      </c>
      <c r="AG280" s="9">
        <f t="shared" si="146"/>
        <v>15711.726990519521</v>
      </c>
      <c r="AH280" s="28">
        <f t="shared" si="147"/>
        <v>1734.9731987808261</v>
      </c>
      <c r="AI280" s="28">
        <f t="shared" si="148"/>
        <v>0.26440680971625413</v>
      </c>
      <c r="AK280" s="9">
        <f t="shared" si="149"/>
        <v>15749.713326833065</v>
      </c>
      <c r="AL280" s="9">
        <f t="shared" si="150"/>
        <v>15.37650975729697</v>
      </c>
      <c r="AM280" s="9">
        <f t="shared" si="151"/>
        <v>15716.71326833065</v>
      </c>
      <c r="AN280" s="28">
        <f t="shared" si="152"/>
        <v>1344.4492113120591</v>
      </c>
      <c r="AO280">
        <f t="shared" si="153"/>
        <v>0.23275469562309328</v>
      </c>
    </row>
    <row r="281" spans="1:41">
      <c r="A281" s="1">
        <v>45210</v>
      </c>
      <c r="B281" s="2">
        <v>280</v>
      </c>
      <c r="C281" s="3">
        <v>15786.54</v>
      </c>
      <c r="D281" s="13">
        <f t="shared" si="154"/>
        <v>15800.619999999999</v>
      </c>
      <c r="E281" s="13">
        <f t="shared" si="132"/>
        <v>198.24639999994673</v>
      </c>
      <c r="F281" s="13">
        <f t="shared" si="133"/>
        <v>8.9189904817636459E-2</v>
      </c>
      <c r="G281" s="9">
        <f t="shared" si="155"/>
        <v>15800.762085681141</v>
      </c>
      <c r="H281" s="13">
        <f t="shared" si="134"/>
        <v>202.26772112168786</v>
      </c>
      <c r="I281" s="13">
        <f t="shared" si="135"/>
        <v>9.0089948026230035E-2</v>
      </c>
      <c r="K281" s="13">
        <f t="shared" si="158"/>
        <v>15665.334999999997</v>
      </c>
      <c r="L281" s="13">
        <f t="shared" si="159"/>
        <v>15595.959899999996</v>
      </c>
      <c r="M281" s="9">
        <f t="shared" si="160"/>
        <v>15734.710099999998</v>
      </c>
      <c r="N281" s="9">
        <f t="shared" si="161"/>
        <v>15.416688888889135</v>
      </c>
      <c r="O281" s="9">
        <f t="shared" si="162"/>
        <v>15735.580788888885</v>
      </c>
      <c r="P281" s="13">
        <f t="shared" si="163"/>
        <v>2596.8411970672905</v>
      </c>
      <c r="Q281" s="13">
        <f t="shared" si="164"/>
        <v>0.32280164691639851</v>
      </c>
      <c r="S281" s="2">
        <f t="shared" si="156"/>
        <v>15766.959706231812</v>
      </c>
      <c r="T281" s="2">
        <f t="shared" si="157"/>
        <v>26.433687273312255</v>
      </c>
      <c r="U281" s="2">
        <f t="shared" si="136"/>
        <v>15747.379412463622</v>
      </c>
      <c r="V281" s="3">
        <f t="shared" si="137"/>
        <v>1533.5516161943588</v>
      </c>
      <c r="W281" s="3">
        <f t="shared" si="138"/>
        <v>0.24806314452931699</v>
      </c>
      <c r="Y281" s="9">
        <f t="shared" si="139"/>
        <v>15753.202007462838</v>
      </c>
      <c r="Z281" s="9">
        <f t="shared" si="140"/>
        <v>22.606784715016147</v>
      </c>
      <c r="AA281" s="9">
        <f t="shared" si="141"/>
        <v>15738.914296375484</v>
      </c>
      <c r="AB281" s="27">
        <f t="shared" si="142"/>
        <v>2268.2076457303292</v>
      </c>
      <c r="AC281" s="27">
        <f t="shared" si="143"/>
        <v>0.30168550945626443</v>
      </c>
      <c r="AE281" s="9">
        <f t="shared" si="144"/>
        <v>15778.379345279678</v>
      </c>
      <c r="AF281" s="9">
        <f t="shared" si="145"/>
        <v>24.166178747300464</v>
      </c>
      <c r="AG281" s="9">
        <f t="shared" si="146"/>
        <v>15759.337817598929</v>
      </c>
      <c r="AH281" s="28">
        <f t="shared" si="147"/>
        <v>739.95872738117464</v>
      </c>
      <c r="AI281" s="28">
        <f t="shared" si="148"/>
        <v>0.17231250420340172</v>
      </c>
      <c r="AK281" s="9">
        <f t="shared" si="149"/>
        <v>15784.394983659036</v>
      </c>
      <c r="AL281" s="9">
        <f t="shared" si="150"/>
        <v>17.307024464164375</v>
      </c>
      <c r="AM281" s="9">
        <f t="shared" si="151"/>
        <v>15765.089836590363</v>
      </c>
      <c r="AN281" s="28">
        <f t="shared" si="152"/>
        <v>460.1095103001623</v>
      </c>
      <c r="AO281">
        <f t="shared" si="153"/>
        <v>0.13587628074066738</v>
      </c>
    </row>
    <row r="282" spans="1:41">
      <c r="A282" s="1">
        <v>45211</v>
      </c>
      <c r="B282" s="2">
        <v>281</v>
      </c>
      <c r="C282" s="3">
        <v>15788.55</v>
      </c>
      <c r="D282" s="13">
        <f t="shared" si="154"/>
        <v>15819.700000000003</v>
      </c>
      <c r="E282" s="13">
        <f t="shared" si="132"/>
        <v>970.32250000020395</v>
      </c>
      <c r="F282" s="13">
        <f t="shared" si="133"/>
        <v>0.19729487508354646</v>
      </c>
      <c r="G282" s="9">
        <f t="shared" si="155"/>
        <v>15819.769799979435</v>
      </c>
      <c r="H282" s="13">
        <f t="shared" si="134"/>
        <v>974.67591075594623</v>
      </c>
      <c r="I282" s="13">
        <f t="shared" si="135"/>
        <v>0.19773696748235439</v>
      </c>
      <c r="K282" s="13">
        <f t="shared" si="158"/>
        <v>15683.626</v>
      </c>
      <c r="L282" s="13">
        <f t="shared" si="159"/>
        <v>15611.808499999999</v>
      </c>
      <c r="M282" s="9">
        <f t="shared" si="160"/>
        <v>15755.443500000001</v>
      </c>
      <c r="N282" s="9">
        <f t="shared" si="161"/>
        <v>15.959444444444671</v>
      </c>
      <c r="O282" s="9">
        <f t="shared" si="162"/>
        <v>15750.126788888887</v>
      </c>
      <c r="P282" s="13">
        <f t="shared" si="163"/>
        <v>1476.3431520891054</v>
      </c>
      <c r="Q282" s="13">
        <f t="shared" si="164"/>
        <v>0.24336124033627107</v>
      </c>
      <c r="S282" s="2">
        <f t="shared" si="156"/>
        <v>15790.971696752562</v>
      </c>
      <c r="T282" s="2">
        <f t="shared" si="157"/>
        <v>25.222838897031259</v>
      </c>
      <c r="U282" s="2">
        <f t="shared" si="136"/>
        <v>15793.393393505125</v>
      </c>
      <c r="V282" s="3">
        <f t="shared" si="137"/>
        <v>23.458460645489723</v>
      </c>
      <c r="W282" s="3">
        <f t="shared" si="138"/>
        <v>3.0676620114736805E-2</v>
      </c>
      <c r="Y282" s="9">
        <f t="shared" si="139"/>
        <v>15779.631154524497</v>
      </c>
      <c r="Z282" s="9">
        <f t="shared" si="140"/>
        <v>25.282438357666159</v>
      </c>
      <c r="AA282" s="9">
        <f t="shared" si="141"/>
        <v>15775.808792177853</v>
      </c>
      <c r="AB282" s="27">
        <f t="shared" si="142"/>
        <v>162.3383767671132</v>
      </c>
      <c r="AC282" s="27">
        <f t="shared" si="143"/>
        <v>8.0699037100594756E-2</v>
      </c>
      <c r="AE282" s="9">
        <f t="shared" si="144"/>
        <v>15792.748657208092</v>
      </c>
      <c r="AF282" s="9">
        <f t="shared" si="145"/>
        <v>21.227118701634637</v>
      </c>
      <c r="AG282" s="9">
        <f t="shared" si="146"/>
        <v>15802.545524026978</v>
      </c>
      <c r="AH282" s="28">
        <f t="shared" si="147"/>
        <v>195.87469278975161</v>
      </c>
      <c r="AI282" s="28">
        <f t="shared" si="148"/>
        <v>8.8643504482547056E-2</v>
      </c>
      <c r="AK282" s="9">
        <f t="shared" si="149"/>
        <v>15789.865200812321</v>
      </c>
      <c r="AL282" s="9">
        <f t="shared" si="150"/>
        <v>16.123343733076386</v>
      </c>
      <c r="AM282" s="9">
        <f t="shared" si="151"/>
        <v>15801.7020081232</v>
      </c>
      <c r="AN282" s="28">
        <f t="shared" si="152"/>
        <v>172.97531767274734</v>
      </c>
      <c r="AO282">
        <f t="shared" si="153"/>
        <v>8.3300924551026445E-2</v>
      </c>
    </row>
    <row r="283" spans="1:41">
      <c r="A283" s="1">
        <v>45212</v>
      </c>
      <c r="B283" s="2">
        <v>282</v>
      </c>
      <c r="C283" s="3">
        <v>15780.51</v>
      </c>
      <c r="D283" s="13">
        <f t="shared" si="154"/>
        <v>15790.559999999998</v>
      </c>
      <c r="E283" s="13">
        <f t="shared" si="132"/>
        <v>101.00249999994881</v>
      </c>
      <c r="F283" s="13">
        <f t="shared" si="133"/>
        <v>6.3686154629967295E-2</v>
      </c>
      <c r="G283" s="9">
        <f t="shared" si="155"/>
        <v>15790.560255920549</v>
      </c>
      <c r="H283" s="13">
        <f t="shared" si="134"/>
        <v>101.00764406852635</v>
      </c>
      <c r="I283" s="13">
        <f t="shared" si="135"/>
        <v>6.3687776380793829E-2</v>
      </c>
      <c r="K283" s="13">
        <f t="shared" si="158"/>
        <v>15706.038</v>
      </c>
      <c r="L283" s="13">
        <f t="shared" si="159"/>
        <v>15628.993899999998</v>
      </c>
      <c r="M283" s="9">
        <f t="shared" si="160"/>
        <v>15783.082100000003</v>
      </c>
      <c r="N283" s="9">
        <f t="shared" si="161"/>
        <v>17.120911111111731</v>
      </c>
      <c r="O283" s="9">
        <f t="shared" si="162"/>
        <v>15771.402944444446</v>
      </c>
      <c r="P283" s="13">
        <f t="shared" si="163"/>
        <v>82.9384608919529</v>
      </c>
      <c r="Q283" s="13">
        <f t="shared" si="164"/>
        <v>5.7710780928844026E-2</v>
      </c>
      <c r="S283" s="2">
        <f t="shared" si="156"/>
        <v>15798.352267824797</v>
      </c>
      <c r="T283" s="2">
        <f t="shared" si="157"/>
        <v>16.301704984633329</v>
      </c>
      <c r="U283" s="2">
        <f t="shared" si="136"/>
        <v>15816.194535649593</v>
      </c>
      <c r="V283" s="3">
        <f t="shared" si="137"/>
        <v>1273.3860845270283</v>
      </c>
      <c r="W283" s="3">
        <f t="shared" si="138"/>
        <v>0.22613043336110408</v>
      </c>
      <c r="Y283" s="9">
        <f t="shared" si="139"/>
        <v>15797.592515017514</v>
      </c>
      <c r="Z283" s="9">
        <f t="shared" si="140"/>
        <v>20.157683852411328</v>
      </c>
      <c r="AA283" s="9">
        <f t="shared" si="141"/>
        <v>15804.913592882163</v>
      </c>
      <c r="AB283" s="27">
        <f t="shared" si="142"/>
        <v>595.53534555836336</v>
      </c>
      <c r="AC283" s="27">
        <f t="shared" si="143"/>
        <v>0.1546438795841398</v>
      </c>
      <c r="AE283" s="9">
        <f t="shared" si="144"/>
        <v>15790.549732772917</v>
      </c>
      <c r="AF283" s="9">
        <f t="shared" si="145"/>
        <v>14.199305760591658</v>
      </c>
      <c r="AG283" s="9">
        <f t="shared" si="146"/>
        <v>15813.975775909727</v>
      </c>
      <c r="AH283" s="28">
        <f t="shared" si="147"/>
        <v>1119.9581572400164</v>
      </c>
      <c r="AI283" s="28">
        <f t="shared" si="148"/>
        <v>0.21207030640788094</v>
      </c>
      <c r="AK283" s="9">
        <f t="shared" si="149"/>
        <v>15783.057854454541</v>
      </c>
      <c r="AL283" s="9">
        <f t="shared" si="150"/>
        <v>13.830274723990721</v>
      </c>
      <c r="AM283" s="9">
        <f t="shared" si="151"/>
        <v>15805.988544545397</v>
      </c>
      <c r="AN283" s="28">
        <f t="shared" si="152"/>
        <v>649.15623215174298</v>
      </c>
      <c r="AO283">
        <f t="shared" si="153"/>
        <v>0.16145577389701785</v>
      </c>
    </row>
    <row r="284" spans="1:41">
      <c r="A284" s="1">
        <v>45213</v>
      </c>
      <c r="B284" s="2">
        <v>283</v>
      </c>
      <c r="C284" s="3">
        <v>15780.51</v>
      </c>
      <c r="D284" s="13">
        <f t="shared" si="154"/>
        <v>15772.470000000001</v>
      </c>
      <c r="E284" s="13">
        <f t="shared" si="132"/>
        <v>64.641599999984791</v>
      </c>
      <c r="F284" s="13">
        <f t="shared" si="133"/>
        <v>5.0948923703980763E-2</v>
      </c>
      <c r="G284" s="9">
        <f t="shared" si="155"/>
        <v>15772.474094207511</v>
      </c>
      <c r="H284" s="13">
        <f t="shared" si="134"/>
        <v>64.575781905755818</v>
      </c>
      <c r="I284" s="13">
        <f t="shared" si="135"/>
        <v>5.0922978994271076E-2</v>
      </c>
      <c r="K284" s="13">
        <f t="shared" si="158"/>
        <v>15724.429999999998</v>
      </c>
      <c r="L284" s="13">
        <f t="shared" si="159"/>
        <v>15646.7925</v>
      </c>
      <c r="M284" s="9">
        <f t="shared" si="160"/>
        <v>15802.067499999997</v>
      </c>
      <c r="N284" s="9">
        <f t="shared" si="161"/>
        <v>17.252777777777535</v>
      </c>
      <c r="O284" s="9">
        <f t="shared" si="162"/>
        <v>15800.203011111114</v>
      </c>
      <c r="P284" s="13">
        <f t="shared" si="163"/>
        <v>387.8146866224663</v>
      </c>
      <c r="Q284" s="13">
        <f t="shared" si="164"/>
        <v>0.1247932488310845</v>
      </c>
      <c r="S284" s="2">
        <f t="shared" si="156"/>
        <v>15797.581986404715</v>
      </c>
      <c r="T284" s="2">
        <f t="shared" si="157"/>
        <v>7.7657117822756501</v>
      </c>
      <c r="U284" s="2">
        <f t="shared" si="136"/>
        <v>15814.65397280943</v>
      </c>
      <c r="V284" s="3">
        <f t="shared" si="137"/>
        <v>1165.8108792111036</v>
      </c>
      <c r="W284" s="3">
        <f t="shared" si="138"/>
        <v>0.21636799323615097</v>
      </c>
      <c r="Y284" s="9">
        <f t="shared" si="139"/>
        <v>15806.578139208947</v>
      </c>
      <c r="Z284" s="9">
        <f t="shared" si="140"/>
        <v>12.33724208972656</v>
      </c>
      <c r="AA284" s="9">
        <f t="shared" si="141"/>
        <v>15817.750198869924</v>
      </c>
      <c r="AB284" s="27">
        <f t="shared" si="142"/>
        <v>1386.8324118714825</v>
      </c>
      <c r="AC284" s="27">
        <f t="shared" si="143"/>
        <v>0.235988563550379</v>
      </c>
      <c r="AE284" s="9">
        <f t="shared" si="144"/>
        <v>15787.781711560052</v>
      </c>
      <c r="AF284" s="9">
        <f t="shared" si="145"/>
        <v>9.1091076685545751</v>
      </c>
      <c r="AG284" s="9">
        <f t="shared" si="146"/>
        <v>15804.74903853351</v>
      </c>
      <c r="AH284" s="28">
        <f t="shared" si="147"/>
        <v>587.53098902894874</v>
      </c>
      <c r="AI284" s="28">
        <f t="shared" si="148"/>
        <v>0.15360111006240801</v>
      </c>
      <c r="AK284" s="9">
        <f t="shared" si="149"/>
        <v>15782.147812917854</v>
      </c>
      <c r="AL284" s="9">
        <f t="shared" si="150"/>
        <v>12.356243097922995</v>
      </c>
      <c r="AM284" s="9">
        <f t="shared" si="151"/>
        <v>15796.888129178531</v>
      </c>
      <c r="AN284" s="28">
        <f t="shared" si="152"/>
        <v>268.24311538864191</v>
      </c>
      <c r="AO284">
        <f t="shared" si="153"/>
        <v>0.10378707138445334</v>
      </c>
    </row>
    <row r="285" spans="1:41">
      <c r="A285" s="1">
        <v>45214</v>
      </c>
      <c r="B285" s="2">
        <v>284</v>
      </c>
      <c r="C285" s="3">
        <v>15780.51</v>
      </c>
      <c r="D285" s="13">
        <f t="shared" si="154"/>
        <v>15780.51</v>
      </c>
      <c r="E285" s="13">
        <f t="shared" si="132"/>
        <v>0</v>
      </c>
      <c r="F285" s="13">
        <f t="shared" si="133"/>
        <v>0</v>
      </c>
      <c r="G285" s="9">
        <f t="shared" si="155"/>
        <v>15780.51</v>
      </c>
      <c r="H285" s="13">
        <f t="shared" si="134"/>
        <v>0</v>
      </c>
      <c r="I285" s="13">
        <f t="shared" si="135"/>
        <v>0</v>
      </c>
      <c r="K285" s="13">
        <f t="shared" si="158"/>
        <v>15734.681000000002</v>
      </c>
      <c r="L285" s="13">
        <f t="shared" si="159"/>
        <v>15663.5761</v>
      </c>
      <c r="M285" s="9">
        <f t="shared" si="160"/>
        <v>15805.785900000004</v>
      </c>
      <c r="N285" s="9">
        <f t="shared" si="161"/>
        <v>15.801088888889353</v>
      </c>
      <c r="O285" s="9">
        <f t="shared" si="162"/>
        <v>15819.320277777775</v>
      </c>
      <c r="P285" s="13">
        <f t="shared" si="163"/>
        <v>1506.2376611880482</v>
      </c>
      <c r="Q285" s="13">
        <f t="shared" si="164"/>
        <v>0.2459380449540281</v>
      </c>
      <c r="S285" s="2">
        <f t="shared" si="156"/>
        <v>15792.928849093496</v>
      </c>
      <c r="T285" s="2">
        <f t="shared" si="157"/>
        <v>1.5562872355281625</v>
      </c>
      <c r="U285" s="2">
        <f t="shared" si="136"/>
        <v>15805.347698186992</v>
      </c>
      <c r="V285" s="3">
        <f t="shared" si="137"/>
        <v>616.91125122807955</v>
      </c>
      <c r="W285" s="3">
        <f t="shared" si="138"/>
        <v>0.15739477486463666</v>
      </c>
      <c r="Y285" s="9">
        <f t="shared" si="139"/>
        <v>15807.39376690907</v>
      </c>
      <c r="Z285" s="9">
        <f t="shared" si="140"/>
        <v>4.272112017004428</v>
      </c>
      <c r="AA285" s="9">
        <f t="shared" si="141"/>
        <v>15818.915381298673</v>
      </c>
      <c r="AB285" s="27">
        <f t="shared" si="142"/>
        <v>1474.9733126964688</v>
      </c>
      <c r="AC285" s="27">
        <f t="shared" si="143"/>
        <v>0.24337224398117102</v>
      </c>
      <c r="AE285" s="9">
        <f t="shared" si="144"/>
        <v>15785.424245768583</v>
      </c>
      <c r="AF285" s="9">
        <f t="shared" si="145"/>
        <v>5.6691356305475882</v>
      </c>
      <c r="AG285" s="9">
        <f t="shared" si="146"/>
        <v>15796.890819228607</v>
      </c>
      <c r="AH285" s="28">
        <f t="shared" si="147"/>
        <v>268.33123860029838</v>
      </c>
      <c r="AI285" s="28">
        <f t="shared" si="148"/>
        <v>0.10380411804565837</v>
      </c>
      <c r="AK285" s="9">
        <f t="shared" si="149"/>
        <v>15781.909405601578</v>
      </c>
      <c r="AL285" s="9">
        <f t="shared" si="150"/>
        <v>11.096778056503126</v>
      </c>
      <c r="AM285" s="9">
        <f t="shared" si="151"/>
        <v>15794.504056015778</v>
      </c>
      <c r="AN285" s="28">
        <f t="shared" si="152"/>
        <v>195.83360377271731</v>
      </c>
      <c r="AO285">
        <f t="shared" si="153"/>
        <v>8.8679364708602326E-2</v>
      </c>
    </row>
    <row r="286" spans="1:41">
      <c r="A286" s="1">
        <v>45215</v>
      </c>
      <c r="B286" s="2">
        <v>285</v>
      </c>
      <c r="C286" s="3">
        <v>15787.55</v>
      </c>
      <c r="D286" s="13">
        <f t="shared" si="154"/>
        <v>15780.51</v>
      </c>
      <c r="E286" s="13">
        <f t="shared" si="132"/>
        <v>49.561599999986683</v>
      </c>
      <c r="F286" s="13">
        <f t="shared" si="133"/>
        <v>4.4592099470779537E-2</v>
      </c>
      <c r="G286" s="9">
        <f t="shared" si="155"/>
        <v>15780.51</v>
      </c>
      <c r="H286" s="13">
        <f t="shared" si="134"/>
        <v>49.561599999986683</v>
      </c>
      <c r="I286" s="13">
        <f t="shared" si="135"/>
        <v>4.4592099470779537E-2</v>
      </c>
      <c r="K286" s="13">
        <f t="shared" si="158"/>
        <v>15741.314000000002</v>
      </c>
      <c r="L286" s="13">
        <f t="shared" si="159"/>
        <v>15678.4804</v>
      </c>
      <c r="M286" s="9">
        <f t="shared" si="160"/>
        <v>15804.147600000004</v>
      </c>
      <c r="N286" s="9">
        <f t="shared" si="161"/>
        <v>13.963022222222611</v>
      </c>
      <c r="O286" s="9">
        <f t="shared" si="162"/>
        <v>15821.586988888894</v>
      </c>
      <c r="P286" s="13">
        <f t="shared" si="163"/>
        <v>1158.5166126227266</v>
      </c>
      <c r="Q286" s="13">
        <f t="shared" si="164"/>
        <v>0.21559386281528475</v>
      </c>
      <c r="S286" s="2">
        <f t="shared" si="156"/>
        <v>15791.017568164512</v>
      </c>
      <c r="T286" s="2">
        <f t="shared" si="157"/>
        <v>-0.17749684672772625</v>
      </c>
      <c r="U286" s="2">
        <f t="shared" si="136"/>
        <v>15794.485136329024</v>
      </c>
      <c r="V286" s="3">
        <f t="shared" si="137"/>
        <v>48.096115902152881</v>
      </c>
      <c r="W286" s="3">
        <f t="shared" si="138"/>
        <v>4.3927881964106637E-2</v>
      </c>
      <c r="Y286" s="9">
        <f t="shared" si="139"/>
        <v>15804.431115248251</v>
      </c>
      <c r="Z286" s="9">
        <f t="shared" si="140"/>
        <v>-0.79222255747173698</v>
      </c>
      <c r="AA286" s="9">
        <f t="shared" si="141"/>
        <v>15811.665878926075</v>
      </c>
      <c r="AB286" s="27">
        <f t="shared" si="142"/>
        <v>581.57561637712331</v>
      </c>
      <c r="AC286" s="27">
        <f t="shared" si="143"/>
        <v>0.15275251021263789</v>
      </c>
      <c r="AE286" s="9">
        <f t="shared" si="144"/>
        <v>15788.613014419738</v>
      </c>
      <c r="AF286" s="9">
        <f t="shared" si="145"/>
        <v>4.9250255367296711</v>
      </c>
      <c r="AG286" s="9">
        <f t="shared" si="146"/>
        <v>15791.093381399131</v>
      </c>
      <c r="AH286" s="28">
        <f t="shared" si="147"/>
        <v>12.555551739709328</v>
      </c>
      <c r="AI286" s="28">
        <f t="shared" si="148"/>
        <v>2.2444149973436342E-2</v>
      </c>
      <c r="AK286" s="9">
        <f t="shared" si="149"/>
        <v>15788.095618365809</v>
      </c>
      <c r="AL286" s="9">
        <f t="shared" si="150"/>
        <v>10.605721527275888</v>
      </c>
      <c r="AM286" s="9">
        <f t="shared" si="151"/>
        <v>15793.006183658081</v>
      </c>
      <c r="AN286" s="28">
        <f t="shared" si="152"/>
        <v>29.769940110715616</v>
      </c>
      <c r="AO286">
        <f t="shared" si="153"/>
        <v>3.456004039943817E-2</v>
      </c>
    </row>
    <row r="287" spans="1:41">
      <c r="A287" s="1">
        <v>45216</v>
      </c>
      <c r="B287" s="2">
        <v>286</v>
      </c>
      <c r="C287" s="3">
        <v>15794.58</v>
      </c>
      <c r="D287" s="13">
        <f t="shared" si="154"/>
        <v>15794.589999999998</v>
      </c>
      <c r="E287" s="13">
        <f t="shared" si="132"/>
        <v>9.9999999967985791E-5</v>
      </c>
      <c r="F287" s="13">
        <f t="shared" si="133"/>
        <v>6.3312857944936103E-5</v>
      </c>
      <c r="G287" s="9">
        <f t="shared" si="155"/>
        <v>15794.593140684297</v>
      </c>
      <c r="H287" s="13">
        <f t="shared" si="134"/>
        <v>1.726775838057325E-4</v>
      </c>
      <c r="I287" s="13">
        <f t="shared" si="135"/>
        <v>8.3197427835804405E-5</v>
      </c>
      <c r="K287" s="13">
        <f t="shared" si="158"/>
        <v>15752.168999999998</v>
      </c>
      <c r="L287" s="13">
        <f t="shared" si="159"/>
        <v>15692.440199999997</v>
      </c>
      <c r="M287" s="9">
        <f t="shared" si="160"/>
        <v>15811.897799999999</v>
      </c>
      <c r="N287" s="9">
        <f t="shared" si="161"/>
        <v>13.273066666666837</v>
      </c>
      <c r="O287" s="9">
        <f t="shared" si="162"/>
        <v>15818.110622222226</v>
      </c>
      <c r="P287" s="13">
        <f t="shared" si="163"/>
        <v>553.69018216512347</v>
      </c>
      <c r="Q287" s="13">
        <f t="shared" si="164"/>
        <v>0.14897909423502337</v>
      </c>
      <c r="S287" s="2">
        <f t="shared" si="156"/>
        <v>15792.710035658893</v>
      </c>
      <c r="T287" s="2">
        <f t="shared" si="157"/>
        <v>0.75748532382626332</v>
      </c>
      <c r="U287" s="2">
        <f t="shared" si="136"/>
        <v>15790.840071317785</v>
      </c>
      <c r="V287" s="3">
        <f t="shared" si="137"/>
        <v>13.987066548051942</v>
      </c>
      <c r="W287" s="3">
        <f t="shared" si="138"/>
        <v>2.367855734191519E-2</v>
      </c>
      <c r="Y287" s="9">
        <f t="shared" si="139"/>
        <v>15800.921224883545</v>
      </c>
      <c r="Z287" s="9">
        <f t="shared" si="140"/>
        <v>-2.6945900225362349</v>
      </c>
      <c r="AA287" s="9">
        <f t="shared" si="141"/>
        <v>15803.63889269078</v>
      </c>
      <c r="AB287" s="27">
        <f t="shared" si="142"/>
        <v>82.063536783073459</v>
      </c>
      <c r="AC287" s="27">
        <f t="shared" si="143"/>
        <v>5.7354438616160353E-2</v>
      </c>
      <c r="AE287" s="9">
        <f t="shared" si="144"/>
        <v>15794.267411986941</v>
      </c>
      <c r="AF287" s="9">
        <f t="shared" si="145"/>
        <v>5.1438371458716627</v>
      </c>
      <c r="AG287" s="9">
        <f t="shared" si="146"/>
        <v>15793.538039956467</v>
      </c>
      <c r="AH287" s="28">
        <f t="shared" si="147"/>
        <v>1.0856807323183044</v>
      </c>
      <c r="AI287" s="28">
        <f t="shared" si="148"/>
        <v>6.5969468231034094E-3</v>
      </c>
      <c r="AK287" s="9">
        <f t="shared" si="149"/>
        <v>15794.992133989308</v>
      </c>
      <c r="AL287" s="9">
        <f t="shared" si="150"/>
        <v>10.234800936898198</v>
      </c>
      <c r="AM287" s="9">
        <f t="shared" si="151"/>
        <v>15798.701339893085</v>
      </c>
      <c r="AN287" s="28">
        <f t="shared" si="152"/>
        <v>16.985442514333474</v>
      </c>
      <c r="AO287">
        <f t="shared" si="153"/>
        <v>2.6093380723545358E-2</v>
      </c>
    </row>
    <row r="288" spans="1:41">
      <c r="A288" s="1">
        <v>45217</v>
      </c>
      <c r="B288" s="2">
        <v>287</v>
      </c>
      <c r="C288" s="3">
        <v>15796.59</v>
      </c>
      <c r="D288" s="13">
        <f t="shared" si="154"/>
        <v>15801.61</v>
      </c>
      <c r="E288" s="13">
        <f t="shared" si="132"/>
        <v>25.200400000004382</v>
      </c>
      <c r="F288" s="13">
        <f t="shared" si="133"/>
        <v>3.1779010533288743E-2</v>
      </c>
      <c r="G288" s="9">
        <f t="shared" si="155"/>
        <v>15801.613130371717</v>
      </c>
      <c r="H288" s="13">
        <f t="shared" si="134"/>
        <v>25.231838731269214</v>
      </c>
      <c r="I288" s="13">
        <f t="shared" si="135"/>
        <v>3.1798827289417166E-2</v>
      </c>
      <c r="K288" s="13">
        <f t="shared" si="158"/>
        <v>15763.726999999995</v>
      </c>
      <c r="L288" s="13">
        <f t="shared" si="159"/>
        <v>15706.178899999995</v>
      </c>
      <c r="M288" s="9">
        <f t="shared" si="160"/>
        <v>15821.275099999995</v>
      </c>
      <c r="N288" s="9">
        <f t="shared" si="161"/>
        <v>12.788466666666661</v>
      </c>
      <c r="O288" s="9">
        <f t="shared" si="162"/>
        <v>15825.170866666665</v>
      </c>
      <c r="P288" s="13">
        <f t="shared" si="163"/>
        <v>816.86593941770047</v>
      </c>
      <c r="Q288" s="13">
        <f t="shared" si="164"/>
        <v>0.1809306101295616</v>
      </c>
      <c r="S288" s="2">
        <f t="shared" si="156"/>
        <v>15795.028760491359</v>
      </c>
      <c r="T288" s="2">
        <f t="shared" si="157"/>
        <v>1.5381050781464389</v>
      </c>
      <c r="U288" s="2">
        <f t="shared" si="136"/>
        <v>15793.467520982718</v>
      </c>
      <c r="V288" s="3">
        <f t="shared" si="137"/>
        <v>9.7498752133655877</v>
      </c>
      <c r="W288" s="3">
        <f t="shared" si="138"/>
        <v>1.9766791549833702E-2</v>
      </c>
      <c r="Y288" s="9">
        <f t="shared" si="139"/>
        <v>15797.735644402706</v>
      </c>
      <c r="Z288" s="9">
        <f t="shared" si="140"/>
        <v>-3.0382833433476977</v>
      </c>
      <c r="AA288" s="9">
        <f t="shared" si="141"/>
        <v>15798.226634861008</v>
      </c>
      <c r="AB288" s="27">
        <f t="shared" si="142"/>
        <v>2.6785736682671115</v>
      </c>
      <c r="AC288" s="27">
        <f t="shared" si="143"/>
        <v>1.0360684559187351E-2</v>
      </c>
      <c r="AE288" s="9">
        <f t="shared" si="144"/>
        <v>15797.436374739842</v>
      </c>
      <c r="AF288" s="9">
        <f t="shared" si="145"/>
        <v>4.5513748279805473</v>
      </c>
      <c r="AG288" s="9">
        <f t="shared" si="146"/>
        <v>15799.411249132812</v>
      </c>
      <c r="AH288" s="28">
        <f t="shared" si="147"/>
        <v>7.959446669393742</v>
      </c>
      <c r="AI288" s="28">
        <f t="shared" si="148"/>
        <v>1.7859861734793564E-2</v>
      </c>
      <c r="AK288" s="9">
        <f t="shared" si="149"/>
        <v>15797.453693492622</v>
      </c>
      <c r="AL288" s="9">
        <f t="shared" si="150"/>
        <v>9.4574767935397546</v>
      </c>
      <c r="AM288" s="9">
        <f t="shared" si="151"/>
        <v>15805.226934926206</v>
      </c>
      <c r="AN288" s="28">
        <f t="shared" si="152"/>
        <v>74.596644919514759</v>
      </c>
      <c r="AO288">
        <f t="shared" si="153"/>
        <v>5.4675945417370891E-2</v>
      </c>
    </row>
    <row r="289" spans="1:41">
      <c r="A289" s="1">
        <v>45218</v>
      </c>
      <c r="B289" s="2">
        <v>288</v>
      </c>
      <c r="C289" s="3">
        <v>15809.66</v>
      </c>
      <c r="D289" s="13">
        <f t="shared" si="154"/>
        <v>15798.6</v>
      </c>
      <c r="E289" s="13">
        <f t="shared" si="132"/>
        <v>122.32359999998873</v>
      </c>
      <c r="F289" s="13">
        <f t="shared" si="133"/>
        <v>6.9957228681701511E-2</v>
      </c>
      <c r="G289" s="9">
        <f t="shared" si="155"/>
        <v>15798.600255790278</v>
      </c>
      <c r="H289" s="13">
        <f t="shared" si="134"/>
        <v>122.31794198448681</v>
      </c>
      <c r="I289" s="13">
        <f t="shared" si="135"/>
        <v>6.9955610745090907E-2</v>
      </c>
      <c r="K289" s="13">
        <f t="shared" si="158"/>
        <v>15775.485999999999</v>
      </c>
      <c r="L289" s="13">
        <f t="shared" si="159"/>
        <v>15719.716599999996</v>
      </c>
      <c r="M289" s="9">
        <f t="shared" si="160"/>
        <v>15831.255400000002</v>
      </c>
      <c r="N289" s="9">
        <f t="shared" si="161"/>
        <v>12.393200000000634</v>
      </c>
      <c r="O289" s="9">
        <f t="shared" si="162"/>
        <v>15834.063566666662</v>
      </c>
      <c r="P289" s="13">
        <f t="shared" si="163"/>
        <v>595.53406605423129</v>
      </c>
      <c r="Q289" s="13">
        <f t="shared" si="164"/>
        <v>0.15435857992304894</v>
      </c>
      <c r="S289" s="2">
        <f t="shared" si="156"/>
        <v>15803.113432784754</v>
      </c>
      <c r="T289" s="2">
        <f t="shared" si="157"/>
        <v>4.8113886857705994</v>
      </c>
      <c r="U289" s="2">
        <f t="shared" si="136"/>
        <v>15796.566865569506</v>
      </c>
      <c r="V289" s="3">
        <f t="shared" si="137"/>
        <v>171.43016921497676</v>
      </c>
      <c r="W289" s="3">
        <f t="shared" si="138"/>
        <v>8.2817305561875415E-2</v>
      </c>
      <c r="Y289" s="9">
        <f t="shared" si="139"/>
        <v>15799.186152741549</v>
      </c>
      <c r="Z289" s="9">
        <f t="shared" si="140"/>
        <v>0.1038708341858362</v>
      </c>
      <c r="AA289" s="9">
        <f t="shared" si="141"/>
        <v>15794.69736105936</v>
      </c>
      <c r="AB289" s="27">
        <f t="shared" si="142"/>
        <v>223.88056406796602</v>
      </c>
      <c r="AC289" s="27">
        <f t="shared" si="143"/>
        <v>9.4642382825692123E-2</v>
      </c>
      <c r="AE289" s="9">
        <f t="shared" si="144"/>
        <v>15807.358324870345</v>
      </c>
      <c r="AF289" s="9">
        <f t="shared" si="145"/>
        <v>6.162547418737379</v>
      </c>
      <c r="AG289" s="9">
        <f t="shared" si="146"/>
        <v>15801.987749567823</v>
      </c>
      <c r="AH289" s="28">
        <f t="shared" si="147"/>
        <v>58.863426694039426</v>
      </c>
      <c r="AI289" s="28">
        <f t="shared" si="148"/>
        <v>4.8528876852360847E-2</v>
      </c>
      <c r="AK289" s="9">
        <f t="shared" si="149"/>
        <v>15809.385117028616</v>
      </c>
      <c r="AL289" s="9">
        <f t="shared" si="150"/>
        <v>9.7048714677852121</v>
      </c>
      <c r="AM289" s="9">
        <f t="shared" si="151"/>
        <v>15806.911170286161</v>
      </c>
      <c r="AN289" s="28">
        <f t="shared" si="152"/>
        <v>7.5560647956834224</v>
      </c>
      <c r="AO289">
        <f t="shared" si="153"/>
        <v>1.7387026120984632E-2</v>
      </c>
    </row>
    <row r="290" spans="1:41">
      <c r="A290" s="1">
        <v>45219</v>
      </c>
      <c r="B290" s="2">
        <v>289</v>
      </c>
      <c r="C290" s="3">
        <v>15917.19</v>
      </c>
      <c r="D290" s="13">
        <f t="shared" si="154"/>
        <v>15822.73</v>
      </c>
      <c r="E290" s="13">
        <f t="shared" si="132"/>
        <v>8922.6916000001784</v>
      </c>
      <c r="F290" s="13">
        <f t="shared" si="133"/>
        <v>0.59344645631547366</v>
      </c>
      <c r="G290" s="9">
        <f t="shared" si="155"/>
        <v>15822.740814036448</v>
      </c>
      <c r="H290" s="13">
        <f t="shared" si="134"/>
        <v>8920.6487291777667</v>
      </c>
      <c r="I290" s="13">
        <f t="shared" si="135"/>
        <v>0.59337851695904076</v>
      </c>
      <c r="K290" s="13">
        <f t="shared" si="158"/>
        <v>15785.838</v>
      </c>
      <c r="L290" s="13">
        <f t="shared" si="159"/>
        <v>15733.264399999996</v>
      </c>
      <c r="M290" s="9">
        <f t="shared" si="160"/>
        <v>15838.411600000003</v>
      </c>
      <c r="N290" s="9">
        <f t="shared" si="161"/>
        <v>11.683022222222966</v>
      </c>
      <c r="O290" s="9">
        <f t="shared" si="162"/>
        <v>15843.648600000002</v>
      </c>
      <c r="P290" s="13">
        <f t="shared" si="163"/>
        <v>5408.337513959742</v>
      </c>
      <c r="Q290" s="13">
        <f t="shared" si="164"/>
        <v>0.46202501823499148</v>
      </c>
      <c r="S290" s="2">
        <f t="shared" si="156"/>
        <v>15862.557410735262</v>
      </c>
      <c r="T290" s="2">
        <f t="shared" si="157"/>
        <v>32.127683318139432</v>
      </c>
      <c r="U290" s="2">
        <f t="shared" si="136"/>
        <v>15807.924821470524</v>
      </c>
      <c r="V290" s="3">
        <f t="shared" si="137"/>
        <v>11938.879239078382</v>
      </c>
      <c r="W290" s="3">
        <f t="shared" si="138"/>
        <v>0.68646022651910632</v>
      </c>
      <c r="Y290" s="9">
        <f t="shared" si="139"/>
        <v>15834.660016503014</v>
      </c>
      <c r="Z290" s="9">
        <f t="shared" si="140"/>
        <v>24.862865883280968</v>
      </c>
      <c r="AA290" s="9">
        <f t="shared" si="141"/>
        <v>15799.290023575735</v>
      </c>
      <c r="AB290" s="27">
        <f t="shared" si="142"/>
        <v>13900.404440842321</v>
      </c>
      <c r="AC290" s="27">
        <f t="shared" si="143"/>
        <v>0.74070848198875128</v>
      </c>
      <c r="AE290" s="9">
        <f t="shared" si="144"/>
        <v>15886.089261686724</v>
      </c>
      <c r="AF290" s="9">
        <f t="shared" si="145"/>
        <v>27.93306423802979</v>
      </c>
      <c r="AG290" s="9">
        <f t="shared" si="146"/>
        <v>15813.520872289082</v>
      </c>
      <c r="AH290" s="28">
        <f t="shared" si="147"/>
        <v>10747.288040342724</v>
      </c>
      <c r="AI290" s="28">
        <f t="shared" si="148"/>
        <v>0.65130294801355315</v>
      </c>
      <c r="AK290" s="9">
        <f t="shared" si="149"/>
        <v>15907.379998849641</v>
      </c>
      <c r="AL290" s="9">
        <f t="shared" si="150"/>
        <v>18.533872503109198</v>
      </c>
      <c r="AM290" s="9">
        <f t="shared" si="151"/>
        <v>15819.089988496402</v>
      </c>
      <c r="AN290" s="28">
        <f t="shared" si="152"/>
        <v>9623.6122570061743</v>
      </c>
      <c r="AO290">
        <f t="shared" si="153"/>
        <v>0.61631488663261902</v>
      </c>
    </row>
    <row r="291" spans="1:41">
      <c r="A291" s="1">
        <v>45220</v>
      </c>
      <c r="B291" s="2">
        <v>290</v>
      </c>
      <c r="C291" s="3">
        <v>15917.19</v>
      </c>
      <c r="D291" s="13">
        <f t="shared" si="154"/>
        <v>16024.720000000001</v>
      </c>
      <c r="E291" s="13">
        <f t="shared" si="132"/>
        <v>11562.700900000142</v>
      </c>
      <c r="F291" s="13">
        <f t="shared" si="133"/>
        <v>0.67555893973748282</v>
      </c>
      <c r="G291" s="9">
        <f t="shared" si="155"/>
        <v>16025.451369358987</v>
      </c>
      <c r="H291" s="13">
        <f t="shared" si="134"/>
        <v>11720.524095482899</v>
      </c>
      <c r="I291" s="13">
        <f t="shared" si="135"/>
        <v>0.68015377939816313</v>
      </c>
      <c r="K291" s="13">
        <f t="shared" si="158"/>
        <v>15802.219000000001</v>
      </c>
      <c r="L291" s="13">
        <f t="shared" si="159"/>
        <v>15746.952800000003</v>
      </c>
      <c r="M291" s="9">
        <f t="shared" si="160"/>
        <v>15857.485199999999</v>
      </c>
      <c r="N291" s="9">
        <f t="shared" si="161"/>
        <v>12.281377777777379</v>
      </c>
      <c r="O291" s="9">
        <f t="shared" si="162"/>
        <v>15850.094622222226</v>
      </c>
      <c r="P291" s="13">
        <f t="shared" si="163"/>
        <v>4501.7897191422153</v>
      </c>
      <c r="Q291" s="13">
        <f t="shared" si="164"/>
        <v>0.42152778083175518</v>
      </c>
      <c r="S291" s="2">
        <f t="shared" si="156"/>
        <v>15905.9375470267</v>
      </c>
      <c r="T291" s="2">
        <f t="shared" si="157"/>
        <v>37.75390980478884</v>
      </c>
      <c r="U291" s="2">
        <f t="shared" si="136"/>
        <v>15894.685094053402</v>
      </c>
      <c r="V291" s="3">
        <f t="shared" si="137"/>
        <v>506.4707916652323</v>
      </c>
      <c r="W291" s="3">
        <f t="shared" si="138"/>
        <v>0.1413874304861488</v>
      </c>
      <c r="Y291" s="9">
        <f t="shared" si="139"/>
        <v>15876.823017670406</v>
      </c>
      <c r="Z291" s="9">
        <f t="shared" si="140"/>
        <v>36.972960582158322</v>
      </c>
      <c r="AA291" s="9">
        <f t="shared" si="141"/>
        <v>15859.522882386294</v>
      </c>
      <c r="AB291" s="27">
        <f t="shared" si="142"/>
        <v>3325.4964538730087</v>
      </c>
      <c r="AC291" s="27">
        <f t="shared" si="143"/>
        <v>0.36229458600234132</v>
      </c>
      <c r="AE291" s="9">
        <f t="shared" si="144"/>
        <v>15916.239697777426</v>
      </c>
      <c r="AF291" s="9">
        <f t="shared" si="145"/>
        <v>28.598275793831448</v>
      </c>
      <c r="AG291" s="9">
        <f t="shared" si="146"/>
        <v>15914.022325924754</v>
      </c>
      <c r="AH291" s="28">
        <f t="shared" si="147"/>
        <v>10.034159046988108</v>
      </c>
      <c r="AI291" s="28">
        <f t="shared" si="148"/>
        <v>1.990096289135454E-2</v>
      </c>
      <c r="AK291" s="9">
        <f t="shared" si="149"/>
        <v>15918.062387135276</v>
      </c>
      <c r="AL291" s="9">
        <f t="shared" si="150"/>
        <v>17.748724081361793</v>
      </c>
      <c r="AM291" s="9">
        <f t="shared" si="151"/>
        <v>15925.91387135275</v>
      </c>
      <c r="AN291" s="28">
        <f t="shared" si="152"/>
        <v>76.10593137932311</v>
      </c>
      <c r="AO291">
        <f t="shared" si="153"/>
        <v>5.4807860889701528E-2</v>
      </c>
    </row>
    <row r="292" spans="1:41">
      <c r="A292" s="1">
        <v>45221</v>
      </c>
      <c r="B292" s="2">
        <v>291</v>
      </c>
      <c r="C292" s="3">
        <v>15917.19</v>
      </c>
      <c r="D292" s="13">
        <f t="shared" si="154"/>
        <v>15917.19</v>
      </c>
      <c r="E292" s="13">
        <f t="shared" si="132"/>
        <v>0</v>
      </c>
      <c r="F292" s="13">
        <f t="shared" si="133"/>
        <v>0</v>
      </c>
      <c r="G292" s="9">
        <f t="shared" si="155"/>
        <v>15917.19</v>
      </c>
      <c r="H292" s="13">
        <f t="shared" si="134"/>
        <v>0</v>
      </c>
      <c r="I292" s="13">
        <f t="shared" si="135"/>
        <v>0</v>
      </c>
      <c r="K292" s="13">
        <f t="shared" si="158"/>
        <v>15815.284</v>
      </c>
      <c r="L292" s="13">
        <f t="shared" si="159"/>
        <v>15760.118599999998</v>
      </c>
      <c r="M292" s="9">
        <f t="shared" si="160"/>
        <v>15870.449400000001</v>
      </c>
      <c r="N292" s="9">
        <f t="shared" si="161"/>
        <v>12.258977777778151</v>
      </c>
      <c r="O292" s="9">
        <f t="shared" si="162"/>
        <v>15869.766577777777</v>
      </c>
      <c r="P292" s="13">
        <f t="shared" si="163"/>
        <v>2248.9809752673254</v>
      </c>
      <c r="Q292" s="13">
        <f t="shared" si="164"/>
        <v>0.29793840635328195</v>
      </c>
      <c r="S292" s="2">
        <f t="shared" si="156"/>
        <v>15930.440728415746</v>
      </c>
      <c r="T292" s="2">
        <f t="shared" si="157"/>
        <v>31.128545596917167</v>
      </c>
      <c r="U292" s="2">
        <f t="shared" si="136"/>
        <v>15943.69145683149</v>
      </c>
      <c r="V292" s="3">
        <f t="shared" si="137"/>
        <v>702.32721419128143</v>
      </c>
      <c r="W292" s="3">
        <f t="shared" si="138"/>
        <v>0.1664958251518586</v>
      </c>
      <c r="Y292" s="9">
        <f t="shared" si="139"/>
        <v>15914.814184776795</v>
      </c>
      <c r="Z292" s="9">
        <f t="shared" si="140"/>
        <v>37.685705149119926</v>
      </c>
      <c r="AA292" s="9">
        <f t="shared" si="141"/>
        <v>15913.795978252563</v>
      </c>
      <c r="AB292" s="27">
        <f t="shared" si="142"/>
        <v>11.519383622077777</v>
      </c>
      <c r="AC292" s="27">
        <f t="shared" si="143"/>
        <v>2.1322995751369204E-2</v>
      </c>
      <c r="AE292" s="9">
        <f t="shared" si="144"/>
        <v>15925.484392071376</v>
      </c>
      <c r="AF292" s="9">
        <f t="shared" si="145"/>
        <v>22.792201343866886</v>
      </c>
      <c r="AG292" s="9">
        <f t="shared" si="146"/>
        <v>15944.837973571257</v>
      </c>
      <c r="AH292" s="28">
        <f t="shared" si="147"/>
        <v>764.41044259689477</v>
      </c>
      <c r="AI292" s="28">
        <f t="shared" si="148"/>
        <v>0.17369883485248616</v>
      </c>
      <c r="AK292" s="9">
        <f t="shared" si="149"/>
        <v>15919.052111121666</v>
      </c>
      <c r="AL292" s="9">
        <f t="shared" si="150"/>
        <v>16.072824071864556</v>
      </c>
      <c r="AM292" s="9">
        <f t="shared" si="151"/>
        <v>15935.811111216639</v>
      </c>
      <c r="AN292" s="28">
        <f t="shared" si="152"/>
        <v>346.74578294241581</v>
      </c>
      <c r="AO292">
        <f t="shared" si="153"/>
        <v>0.11698742816187016</v>
      </c>
    </row>
    <row r="293" spans="1:41">
      <c r="A293" s="1">
        <v>45222</v>
      </c>
      <c r="B293" s="2">
        <v>292</v>
      </c>
      <c r="C293" s="3">
        <v>15935.28</v>
      </c>
      <c r="D293" s="13">
        <f t="shared" si="154"/>
        <v>15917.19</v>
      </c>
      <c r="E293" s="13">
        <f t="shared" si="132"/>
        <v>327.24810000000525</v>
      </c>
      <c r="F293" s="13">
        <f t="shared" si="133"/>
        <v>0.11352169525731676</v>
      </c>
      <c r="G293" s="9">
        <f t="shared" si="155"/>
        <v>15917.19</v>
      </c>
      <c r="H293" s="13">
        <f t="shared" si="134"/>
        <v>327.24810000000525</v>
      </c>
      <c r="I293" s="13">
        <f t="shared" si="135"/>
        <v>0.11352169525731676</v>
      </c>
      <c r="K293" s="13">
        <f t="shared" si="158"/>
        <v>15828.148000000001</v>
      </c>
      <c r="L293" s="13">
        <f t="shared" si="159"/>
        <v>15772.329599999997</v>
      </c>
      <c r="M293" s="9">
        <f t="shared" si="160"/>
        <v>15883.966400000005</v>
      </c>
      <c r="N293" s="9">
        <f t="shared" si="161"/>
        <v>12.404088888889721</v>
      </c>
      <c r="O293" s="9">
        <f t="shared" si="162"/>
        <v>15882.708377777779</v>
      </c>
      <c r="P293" s="13">
        <f t="shared" si="163"/>
        <v>2763.7754630760023</v>
      </c>
      <c r="Q293" s="13">
        <f t="shared" si="164"/>
        <v>0.32990711316162485</v>
      </c>
      <c r="S293" s="2">
        <f t="shared" si="156"/>
        <v>15948.424637006332</v>
      </c>
      <c r="T293" s="2">
        <f t="shared" si="157"/>
        <v>24.556227093751581</v>
      </c>
      <c r="U293" s="2">
        <f t="shared" si="136"/>
        <v>15961.569274012663</v>
      </c>
      <c r="V293" s="3">
        <f t="shared" si="137"/>
        <v>691.12592811285947</v>
      </c>
      <c r="W293" s="3">
        <f t="shared" si="138"/>
        <v>0.16497528761755453</v>
      </c>
      <c r="Y293" s="9">
        <f t="shared" si="139"/>
        <v>15947.333922948139</v>
      </c>
      <c r="Z293" s="9">
        <f t="shared" si="140"/>
        <v>34.069528264676926</v>
      </c>
      <c r="AA293" s="9">
        <f t="shared" si="141"/>
        <v>15952.499889925915</v>
      </c>
      <c r="AB293" s="27">
        <f t="shared" si="142"/>
        <v>296.5246090606181</v>
      </c>
      <c r="AC293" s="27">
        <f t="shared" si="143"/>
        <v>0.10806142048281979</v>
      </c>
      <c r="AE293" s="9">
        <f t="shared" si="144"/>
        <v>15939.178978024573</v>
      </c>
      <c r="AF293" s="9">
        <f t="shared" si="145"/>
        <v>20.062916726665925</v>
      </c>
      <c r="AG293" s="9">
        <f t="shared" si="146"/>
        <v>15948.276593415243</v>
      </c>
      <c r="AH293" s="28">
        <f t="shared" si="147"/>
        <v>168.91144040112178</v>
      </c>
      <c r="AI293" s="28">
        <f t="shared" si="148"/>
        <v>8.1558613436616037E-2</v>
      </c>
      <c r="AK293" s="9">
        <f t="shared" si="149"/>
        <v>15935.264493519353</v>
      </c>
      <c r="AL293" s="9">
        <f t="shared" si="150"/>
        <v>16.086779904446818</v>
      </c>
      <c r="AM293" s="9">
        <f t="shared" si="151"/>
        <v>15935.124935193531</v>
      </c>
      <c r="AN293" s="28">
        <f t="shared" si="152"/>
        <v>2.4045094205409283E-2</v>
      </c>
      <c r="AO293">
        <f t="shared" si="153"/>
        <v>9.7309119431509324E-4</v>
      </c>
    </row>
    <row r="294" spans="1:41">
      <c r="A294" s="1">
        <v>45223</v>
      </c>
      <c r="B294" s="2">
        <v>293</v>
      </c>
      <c r="C294" s="3">
        <v>16022.72</v>
      </c>
      <c r="D294" s="13">
        <f t="shared" si="154"/>
        <v>15953.37</v>
      </c>
      <c r="E294" s="13">
        <f t="shared" si="132"/>
        <v>4809.4224999997978</v>
      </c>
      <c r="F294" s="13">
        <f t="shared" si="133"/>
        <v>0.43282289149406933</v>
      </c>
      <c r="G294" s="9">
        <f t="shared" si="155"/>
        <v>15953.390559414067</v>
      </c>
      <c r="H294" s="13">
        <f t="shared" si="134"/>
        <v>4806.5713319583292</v>
      </c>
      <c r="I294" s="13">
        <f t="shared" si="135"/>
        <v>0.43269457736222311</v>
      </c>
      <c r="K294" s="13">
        <f t="shared" si="158"/>
        <v>15843.625</v>
      </c>
      <c r="L294" s="13">
        <f t="shared" si="159"/>
        <v>15784.249100000001</v>
      </c>
      <c r="M294" s="9">
        <f t="shared" si="160"/>
        <v>15903.000899999999</v>
      </c>
      <c r="N294" s="9">
        <f t="shared" si="161"/>
        <v>13.194644444444242</v>
      </c>
      <c r="O294" s="9">
        <f t="shared" si="162"/>
        <v>15896.370488888895</v>
      </c>
      <c r="P294" s="13">
        <f t="shared" si="163"/>
        <v>15964.198958015049</v>
      </c>
      <c r="Q294" s="13">
        <f t="shared" si="164"/>
        <v>0.78856468259511625</v>
      </c>
      <c r="S294" s="2">
        <f t="shared" si="156"/>
        <v>15997.850432050041</v>
      </c>
      <c r="T294" s="2">
        <f t="shared" si="157"/>
        <v>36.991011068730543</v>
      </c>
      <c r="U294" s="2">
        <f t="shared" si="136"/>
        <v>15972.980864100084</v>
      </c>
      <c r="V294" s="3">
        <f t="shared" si="137"/>
        <v>2473.9816400702839</v>
      </c>
      <c r="W294" s="3">
        <f t="shared" si="138"/>
        <v>0.31042879049197458</v>
      </c>
      <c r="Y294" s="9">
        <f t="shared" si="139"/>
        <v>15993.798415848971</v>
      </c>
      <c r="Z294" s="9">
        <f t="shared" si="140"/>
        <v>42.746003509985357</v>
      </c>
      <c r="AA294" s="9">
        <f t="shared" si="141"/>
        <v>15981.403451212816</v>
      </c>
      <c r="AB294" s="27">
        <f t="shared" si="142"/>
        <v>1707.0572036836656</v>
      </c>
      <c r="AC294" s="27">
        <f t="shared" si="143"/>
        <v>0.25786226550287911</v>
      </c>
      <c r="AE294" s="9">
        <f t="shared" si="144"/>
        <v>16003.67656842537</v>
      </c>
      <c r="AF294" s="9">
        <f t="shared" si="145"/>
        <v>33.393318828905237</v>
      </c>
      <c r="AG294" s="9">
        <f t="shared" si="146"/>
        <v>15959.241894751238</v>
      </c>
      <c r="AH294" s="28">
        <f t="shared" si="147"/>
        <v>4029.4698459728415</v>
      </c>
      <c r="AI294" s="28">
        <f t="shared" si="148"/>
        <v>0.39617558846913314</v>
      </c>
      <c r="AK294" s="9">
        <f t="shared" si="149"/>
        <v>16015.583127342381</v>
      </c>
      <c r="AL294" s="9">
        <f t="shared" si="150"/>
        <v>22.509965296304937</v>
      </c>
      <c r="AM294" s="9">
        <f t="shared" si="151"/>
        <v>15951.351273423799</v>
      </c>
      <c r="AN294" s="28">
        <f t="shared" si="152"/>
        <v>5093.4951331084048</v>
      </c>
      <c r="AO294">
        <f t="shared" si="153"/>
        <v>0.44542204180189171</v>
      </c>
    </row>
    <row r="295" spans="1:41">
      <c r="A295" s="1">
        <v>45224</v>
      </c>
      <c r="B295" s="2">
        <v>294</v>
      </c>
      <c r="C295" s="3">
        <v>15948.34</v>
      </c>
      <c r="D295" s="13">
        <f t="shared" si="154"/>
        <v>16110.159999999998</v>
      </c>
      <c r="E295" s="13">
        <f t="shared" si="132"/>
        <v>26185.712399999316</v>
      </c>
      <c r="F295" s="13">
        <f t="shared" si="133"/>
        <v>1.0146510545925023</v>
      </c>
      <c r="G295" s="9">
        <f t="shared" si="155"/>
        <v>16110.639800392586</v>
      </c>
      <c r="H295" s="13">
        <f t="shared" si="134"/>
        <v>26341.225207473224</v>
      </c>
      <c r="I295" s="13">
        <f t="shared" si="135"/>
        <v>1.0176595206308989</v>
      </c>
      <c r="K295" s="13">
        <f t="shared" si="158"/>
        <v>15867.846000000001</v>
      </c>
      <c r="L295" s="13">
        <f t="shared" si="159"/>
        <v>15797.565599999998</v>
      </c>
      <c r="M295" s="9">
        <f t="shared" si="160"/>
        <v>15938.126400000005</v>
      </c>
      <c r="N295" s="9">
        <f t="shared" si="161"/>
        <v>15.617866666667396</v>
      </c>
      <c r="O295" s="9">
        <f t="shared" si="162"/>
        <v>15916.195544444443</v>
      </c>
      <c r="P295" s="13">
        <f t="shared" si="163"/>
        <v>1033.2660229631931</v>
      </c>
      <c r="Q295" s="13">
        <f t="shared" si="164"/>
        <v>0.20155361345166467</v>
      </c>
      <c r="S295" s="2">
        <f t="shared" si="156"/>
        <v>15991.590721559387</v>
      </c>
      <c r="T295" s="2">
        <f t="shared" si="157"/>
        <v>15.365650289038037</v>
      </c>
      <c r="U295" s="2">
        <f t="shared" si="136"/>
        <v>16034.841443118772</v>
      </c>
      <c r="V295" s="3">
        <f t="shared" si="137"/>
        <v>7482.499661630136</v>
      </c>
      <c r="W295" s="3">
        <f t="shared" si="138"/>
        <v>0.54238524585487846</v>
      </c>
      <c r="Y295" s="9">
        <f t="shared" si="139"/>
        <v>16010.083093551268</v>
      </c>
      <c r="Z295" s="9">
        <f t="shared" si="140"/>
        <v>24.223075444603438</v>
      </c>
      <c r="AA295" s="9">
        <f t="shared" si="141"/>
        <v>16036.544419358956</v>
      </c>
      <c r="AB295" s="27">
        <f t="shared" si="142"/>
        <v>7780.0195944504694</v>
      </c>
      <c r="AC295" s="27">
        <f t="shared" si="143"/>
        <v>0.55306332420148696</v>
      </c>
      <c r="AE295" s="9">
        <f t="shared" si="144"/>
        <v>15974.958966176282</v>
      </c>
      <c r="AF295" s="9">
        <f t="shared" si="145"/>
        <v>14.760042505507391</v>
      </c>
      <c r="AG295" s="9">
        <f t="shared" si="146"/>
        <v>16037.069887254274</v>
      </c>
      <c r="AH295" s="28">
        <f t="shared" si="147"/>
        <v>7872.9928921562141</v>
      </c>
      <c r="AI295" s="28">
        <f t="shared" si="148"/>
        <v>0.55635813667299683</v>
      </c>
      <c r="AK295" s="9">
        <f t="shared" si="149"/>
        <v>15957.315309263869</v>
      </c>
      <c r="AL295" s="9">
        <f t="shared" si="150"/>
        <v>14.432186958823294</v>
      </c>
      <c r="AM295" s="9">
        <f t="shared" si="151"/>
        <v>16038.093092638686</v>
      </c>
      <c r="AN295" s="28">
        <f t="shared" si="152"/>
        <v>8055.6176382085887</v>
      </c>
      <c r="AO295">
        <f t="shared" si="153"/>
        <v>0.56277388517354288</v>
      </c>
    </row>
    <row r="296" spans="1:41">
      <c r="A296" s="1">
        <v>45225</v>
      </c>
      <c r="B296" s="2">
        <v>295</v>
      </c>
      <c r="C296" s="3">
        <v>15950.35</v>
      </c>
      <c r="D296" s="13">
        <f t="shared" si="154"/>
        <v>15873.960000000001</v>
      </c>
      <c r="E296" s="13">
        <f t="shared" si="132"/>
        <v>5835.4320999999109</v>
      </c>
      <c r="F296" s="13">
        <f t="shared" si="133"/>
        <v>0.47892365998237918</v>
      </c>
      <c r="G296" s="9">
        <f t="shared" si="155"/>
        <v>15874.305283722115</v>
      </c>
      <c r="H296" s="13">
        <f t="shared" si="134"/>
        <v>5782.7988737841079</v>
      </c>
      <c r="I296" s="13">
        <f t="shared" si="135"/>
        <v>0.47675891925810737</v>
      </c>
      <c r="K296" s="13">
        <f t="shared" si="158"/>
        <v>15884.629000000001</v>
      </c>
      <c r="L296" s="13">
        <f t="shared" si="159"/>
        <v>15811.897099999996</v>
      </c>
      <c r="M296" s="9">
        <f t="shared" si="160"/>
        <v>15957.360900000005</v>
      </c>
      <c r="N296" s="9">
        <f t="shared" si="161"/>
        <v>16.162644444445402</v>
      </c>
      <c r="O296" s="9">
        <f t="shared" si="162"/>
        <v>15953.744266666672</v>
      </c>
      <c r="P296" s="13">
        <f t="shared" si="163"/>
        <v>11.5210462044785</v>
      </c>
      <c r="Q296" s="13">
        <f t="shared" si="164"/>
        <v>2.1280201792886571E-2</v>
      </c>
      <c r="S296" s="2">
        <f t="shared" si="156"/>
        <v>15978.653185924213</v>
      </c>
      <c r="T296" s="2">
        <f t="shared" si="157"/>
        <v>1.214057326932096</v>
      </c>
      <c r="U296" s="2">
        <f t="shared" si="136"/>
        <v>16006.956371848424</v>
      </c>
      <c r="V296" s="3">
        <f t="shared" si="137"/>
        <v>3204.2813338420269</v>
      </c>
      <c r="W296" s="3">
        <f t="shared" si="138"/>
        <v>0.35489109548332043</v>
      </c>
      <c r="Y296" s="9">
        <f t="shared" si="139"/>
        <v>16009.119318297107</v>
      </c>
      <c r="Z296" s="9">
        <f t="shared" si="140"/>
        <v>6.5922799554688343</v>
      </c>
      <c r="AA296" s="9">
        <f t="shared" si="141"/>
        <v>16034.30616899587</v>
      </c>
      <c r="AB296" s="27">
        <f t="shared" si="142"/>
        <v>7048.6383124630884</v>
      </c>
      <c r="AC296" s="27">
        <f t="shared" si="143"/>
        <v>0.52635941528474317</v>
      </c>
      <c r="AE296" s="9">
        <f t="shared" si="144"/>
        <v>15962.160702604535</v>
      </c>
      <c r="AF296" s="9">
        <f t="shared" si="145"/>
        <v>6.4925506823310251</v>
      </c>
      <c r="AG296" s="9">
        <f t="shared" si="146"/>
        <v>15989.71900868179</v>
      </c>
      <c r="AH296" s="28">
        <f t="shared" si="147"/>
        <v>1549.9188445868278</v>
      </c>
      <c r="AI296" s="28">
        <f t="shared" si="148"/>
        <v>0.24682222447651392</v>
      </c>
      <c r="AK296" s="9">
        <f t="shared" si="149"/>
        <v>15952.489749622269</v>
      </c>
      <c r="AL296" s="9">
        <f t="shared" si="150"/>
        <v>12.506412298780946</v>
      </c>
      <c r="AM296" s="9">
        <f t="shared" si="151"/>
        <v>15971.747496222693</v>
      </c>
      <c r="AN296" s="28">
        <f t="shared" si="152"/>
        <v>457.85284460016152</v>
      </c>
      <c r="AO296">
        <f t="shared" si="153"/>
        <v>0.13415063758909995</v>
      </c>
    </row>
    <row r="297" spans="1:41">
      <c r="A297" s="1">
        <v>45226</v>
      </c>
      <c r="B297" s="2">
        <v>296</v>
      </c>
      <c r="C297" s="3">
        <v>16012.67</v>
      </c>
      <c r="D297" s="13">
        <f t="shared" si="154"/>
        <v>15952.36</v>
      </c>
      <c r="E297" s="13">
        <f t="shared" si="132"/>
        <v>3637.2960999999386</v>
      </c>
      <c r="F297" s="13">
        <f t="shared" si="133"/>
        <v>0.37663924879485738</v>
      </c>
      <c r="G297" s="9">
        <f t="shared" si="155"/>
        <v>15952.36025332417</v>
      </c>
      <c r="H297" s="13">
        <f t="shared" si="134"/>
        <v>3637.2655441027823</v>
      </c>
      <c r="I297" s="13">
        <f t="shared" si="135"/>
        <v>0.37663766677156252</v>
      </c>
      <c r="K297" s="13">
        <f t="shared" si="158"/>
        <v>15900.909000000003</v>
      </c>
      <c r="L297" s="13">
        <f t="shared" si="159"/>
        <v>15826.771100000002</v>
      </c>
      <c r="M297" s="9">
        <f t="shared" si="160"/>
        <v>15975.046900000005</v>
      </c>
      <c r="N297" s="9">
        <f t="shared" si="161"/>
        <v>16.475088888889228</v>
      </c>
      <c r="O297" s="9">
        <f t="shared" si="162"/>
        <v>15973.52354444445</v>
      </c>
      <c r="P297" s="13">
        <f t="shared" si="163"/>
        <v>1532.4449825626787</v>
      </c>
      <c r="Q297" s="13">
        <f t="shared" si="164"/>
        <v>0.24447175615028816</v>
      </c>
      <c r="S297" s="2">
        <f t="shared" si="156"/>
        <v>15996.268621625572</v>
      </c>
      <c r="T297" s="2">
        <f t="shared" si="157"/>
        <v>9.4147465141452304</v>
      </c>
      <c r="U297" s="2">
        <f t="shared" si="136"/>
        <v>15979.867243251145</v>
      </c>
      <c r="V297" s="3">
        <f t="shared" si="137"/>
        <v>1076.0208503245683</v>
      </c>
      <c r="W297" s="3">
        <f t="shared" si="138"/>
        <v>0.20485501011920712</v>
      </c>
      <c r="Y297" s="9">
        <f t="shared" si="139"/>
        <v>16014.799118776802</v>
      </c>
      <c r="Z297" s="9">
        <f t="shared" si="140"/>
        <v>5.9535443224269242</v>
      </c>
      <c r="AA297" s="9">
        <f t="shared" si="141"/>
        <v>16015.711598252576</v>
      </c>
      <c r="AB297" s="27">
        <f t="shared" si="142"/>
        <v>9.2513199300707498</v>
      </c>
      <c r="AC297" s="27">
        <f t="shared" si="143"/>
        <v>1.8994947454581704E-2</v>
      </c>
      <c r="AE297" s="9">
        <f t="shared" si="144"/>
        <v>15999.464975986059</v>
      </c>
      <c r="AF297" s="9">
        <f t="shared" si="145"/>
        <v>15.736067492088818</v>
      </c>
      <c r="AG297" s="9">
        <f t="shared" si="146"/>
        <v>15968.653253286866</v>
      </c>
      <c r="AH297" s="28">
        <f t="shared" si="147"/>
        <v>1937.4739912082039</v>
      </c>
      <c r="AI297" s="28">
        <f t="shared" si="148"/>
        <v>0.27488699082123169</v>
      </c>
      <c r="AK297" s="9">
        <f t="shared" si="149"/>
        <v>16007.902616192105</v>
      </c>
      <c r="AL297" s="9">
        <f t="shared" si="150"/>
        <v>16.79705772588639</v>
      </c>
      <c r="AM297" s="9">
        <f t="shared" si="151"/>
        <v>15964.99616192105</v>
      </c>
      <c r="AN297" s="28">
        <f t="shared" si="152"/>
        <v>2272.794837177963</v>
      </c>
      <c r="AO297">
        <f t="shared" si="153"/>
        <v>0.297725726433819</v>
      </c>
    </row>
    <row r="298" spans="1:41">
      <c r="A298" s="1">
        <v>45227</v>
      </c>
      <c r="B298" s="2">
        <v>297</v>
      </c>
      <c r="C298" s="3">
        <v>16012.67</v>
      </c>
      <c r="D298" s="13">
        <f t="shared" si="154"/>
        <v>16074.99</v>
      </c>
      <c r="E298" s="13">
        <f t="shared" si="132"/>
        <v>3883.7823999999637</v>
      </c>
      <c r="F298" s="13">
        <f t="shared" si="133"/>
        <v>0.38919180873645498</v>
      </c>
      <c r="G298" s="9">
        <f t="shared" si="155"/>
        <v>16075.23349198607</v>
      </c>
      <c r="H298" s="13">
        <f t="shared" si="134"/>
        <v>3914.1905294909816</v>
      </c>
      <c r="I298" s="13">
        <f t="shared" si="135"/>
        <v>0.39071242950781787</v>
      </c>
      <c r="K298" s="13">
        <f t="shared" si="158"/>
        <v>15922.718000000003</v>
      </c>
      <c r="L298" s="13">
        <f t="shared" si="159"/>
        <v>15842.670200000002</v>
      </c>
      <c r="M298" s="9">
        <f t="shared" si="160"/>
        <v>16002.765800000003</v>
      </c>
      <c r="N298" s="9">
        <f t="shared" si="161"/>
        <v>17.78840000000006</v>
      </c>
      <c r="O298" s="9">
        <f t="shared" si="162"/>
        <v>15991.521988888893</v>
      </c>
      <c r="P298" s="13">
        <f t="shared" si="163"/>
        <v>447.23837395549776</v>
      </c>
      <c r="Q298" s="13">
        <f t="shared" si="164"/>
        <v>0.13207048612821487</v>
      </c>
      <c r="S298" s="2">
        <f t="shared" si="156"/>
        <v>16009.176684069858</v>
      </c>
      <c r="T298" s="2">
        <f t="shared" si="157"/>
        <v>11.161404479215999</v>
      </c>
      <c r="U298" s="2">
        <f t="shared" si="136"/>
        <v>16005.683368139717</v>
      </c>
      <c r="V298" s="3">
        <f t="shared" si="137"/>
        <v>48.813024751128808</v>
      </c>
      <c r="W298" s="3">
        <f t="shared" si="138"/>
        <v>4.3631898117450267E-2</v>
      </c>
      <c r="Y298" s="9">
        <f t="shared" si="139"/>
        <v>16018.32786416946</v>
      </c>
      <c r="Z298" s="9">
        <f t="shared" si="140"/>
        <v>4.2561850715883853</v>
      </c>
      <c r="AA298" s="9">
        <f t="shared" si="141"/>
        <v>16020.752663099229</v>
      </c>
      <c r="AB298" s="27">
        <f t="shared" si="142"/>
        <v>65.329442775633922</v>
      </c>
      <c r="AC298" s="27">
        <f t="shared" si="143"/>
        <v>5.0476673154625298E-2</v>
      </c>
      <c r="AE298" s="9">
        <f t="shared" si="144"/>
        <v>16013.429313043442</v>
      </c>
      <c r="AF298" s="9">
        <f t="shared" si="145"/>
        <v>15.204548361677098</v>
      </c>
      <c r="AG298" s="9">
        <f t="shared" si="146"/>
        <v>16015.201043478148</v>
      </c>
      <c r="AH298" s="28">
        <f t="shared" si="147"/>
        <v>6.4061810882739776</v>
      </c>
      <c r="AI298" s="28">
        <f t="shared" si="148"/>
        <v>1.5806504962306064E-2</v>
      </c>
      <c r="AK298" s="9">
        <f t="shared" si="149"/>
        <v>16013.872967391799</v>
      </c>
      <c r="AL298" s="9">
        <f t="shared" si="150"/>
        <v>15.714387073267156</v>
      </c>
      <c r="AM298" s="9">
        <f t="shared" si="151"/>
        <v>16024.69967391799</v>
      </c>
      <c r="AN298" s="28">
        <f t="shared" si="152"/>
        <v>144.71305457317595</v>
      </c>
      <c r="AO298">
        <f t="shared" si="153"/>
        <v>7.5125971608671724E-2</v>
      </c>
    </row>
    <row r="299" spans="1:41">
      <c r="A299" s="1">
        <v>45228</v>
      </c>
      <c r="B299" s="2">
        <v>298</v>
      </c>
      <c r="C299" s="3">
        <v>16012.67</v>
      </c>
      <c r="D299" s="13">
        <f t="shared" si="154"/>
        <v>16012.67</v>
      </c>
      <c r="E299" s="13">
        <f t="shared" si="132"/>
        <v>0</v>
      </c>
      <c r="F299" s="13">
        <f t="shared" si="133"/>
        <v>0</v>
      </c>
      <c r="G299" s="9">
        <f t="shared" si="155"/>
        <v>16012.67</v>
      </c>
      <c r="H299" s="13">
        <f t="shared" si="134"/>
        <v>0</v>
      </c>
      <c r="I299" s="13">
        <f t="shared" si="135"/>
        <v>0</v>
      </c>
      <c r="K299" s="13">
        <f t="shared" si="158"/>
        <v>15944.326000000005</v>
      </c>
      <c r="L299" s="13">
        <f t="shared" si="159"/>
        <v>15859.554200000002</v>
      </c>
      <c r="M299" s="9">
        <f t="shared" si="160"/>
        <v>16029.097800000007</v>
      </c>
      <c r="N299" s="9">
        <f t="shared" si="161"/>
        <v>18.838177777778277</v>
      </c>
      <c r="O299" s="9">
        <f t="shared" si="162"/>
        <v>16020.554200000002</v>
      </c>
      <c r="P299" s="13">
        <f t="shared" si="163"/>
        <v>62.16060964003529</v>
      </c>
      <c r="Q299" s="13">
        <f t="shared" si="164"/>
        <v>4.9237260244557823E-2</v>
      </c>
      <c r="S299" s="2">
        <f t="shared" si="156"/>
        <v>16016.504044274538</v>
      </c>
      <c r="T299" s="2">
        <f t="shared" si="157"/>
        <v>9.2443823419476399</v>
      </c>
      <c r="U299" s="2">
        <f t="shared" si="136"/>
        <v>16020.338088549075</v>
      </c>
      <c r="V299" s="3">
        <f t="shared" si="137"/>
        <v>58.799581996455707</v>
      </c>
      <c r="W299" s="3">
        <f t="shared" si="138"/>
        <v>4.7887632412802097E-2</v>
      </c>
      <c r="Y299" s="9">
        <f t="shared" si="139"/>
        <v>16019.609834468733</v>
      </c>
      <c r="Z299" s="9">
        <f t="shared" si="140"/>
        <v>2.174234730967525</v>
      </c>
      <c r="AA299" s="9">
        <f t="shared" si="141"/>
        <v>16022.584049241048</v>
      </c>
      <c r="AB299" s="27">
        <f t="shared" si="142"/>
        <v>98.288372353922554</v>
      </c>
      <c r="AC299" s="27">
        <f t="shared" si="143"/>
        <v>6.1913779782184396E-2</v>
      </c>
      <c r="AE299" s="9">
        <f t="shared" si="144"/>
        <v>16017.459158421534</v>
      </c>
      <c r="AF299" s="9">
        <f t="shared" si="145"/>
        <v>11.852137466601697</v>
      </c>
      <c r="AG299" s="9">
        <f t="shared" si="146"/>
        <v>16028.633861405118</v>
      </c>
      <c r="AH299" s="28">
        <f t="shared" si="147"/>
        <v>254.84487096182318</v>
      </c>
      <c r="AI299" s="28">
        <f t="shared" si="148"/>
        <v>9.9695187655264389E-2</v>
      </c>
      <c r="AK299" s="9">
        <f t="shared" si="149"/>
        <v>16014.361735446506</v>
      </c>
      <c r="AL299" s="9">
        <f t="shared" si="150"/>
        <v>14.191825171411159</v>
      </c>
      <c r="AM299" s="9">
        <f t="shared" si="151"/>
        <v>16029.587354465066</v>
      </c>
      <c r="AN299" s="28">
        <f t="shared" si="152"/>
        <v>286.1968820966793</v>
      </c>
      <c r="AO299">
        <f t="shared" si="153"/>
        <v>0.10564980396814354</v>
      </c>
    </row>
    <row r="300" spans="1:41">
      <c r="A300" s="1">
        <v>45229</v>
      </c>
      <c r="B300" s="2">
        <v>299</v>
      </c>
      <c r="C300" s="3">
        <v>16020.7</v>
      </c>
      <c r="D300" s="13">
        <f t="shared" si="154"/>
        <v>16012.67</v>
      </c>
      <c r="E300" s="13">
        <f t="shared" si="132"/>
        <v>64.480900000010521</v>
      </c>
      <c r="F300" s="13">
        <f t="shared" si="133"/>
        <v>5.0122653816628823E-2</v>
      </c>
      <c r="G300" s="9">
        <f t="shared" si="155"/>
        <v>16012.67</v>
      </c>
      <c r="H300" s="13">
        <f t="shared" si="134"/>
        <v>64.480900000010521</v>
      </c>
      <c r="I300" s="13">
        <f t="shared" si="135"/>
        <v>5.0122653816628823E-2</v>
      </c>
      <c r="K300" s="13">
        <f t="shared" si="158"/>
        <v>15964.627000000002</v>
      </c>
      <c r="L300" s="13">
        <f t="shared" si="159"/>
        <v>15877.433100000004</v>
      </c>
      <c r="M300" s="9">
        <f t="shared" si="160"/>
        <v>16051.820900000001</v>
      </c>
      <c r="N300" s="9">
        <f t="shared" si="161"/>
        <v>19.376422222221866</v>
      </c>
      <c r="O300" s="9">
        <f t="shared" si="162"/>
        <v>16047.935977777785</v>
      </c>
      <c r="P300" s="13">
        <f t="shared" si="163"/>
        <v>741.79848551193152</v>
      </c>
      <c r="Q300" s="13">
        <f t="shared" si="164"/>
        <v>0.17000491724945707</v>
      </c>
      <c r="S300" s="2">
        <f t="shared" si="156"/>
        <v>16023.224213308244</v>
      </c>
      <c r="T300" s="2">
        <f t="shared" si="157"/>
        <v>7.9822756878268413</v>
      </c>
      <c r="U300" s="2">
        <f t="shared" si="136"/>
        <v>16025.748426616485</v>
      </c>
      <c r="V300" s="3">
        <f t="shared" si="137"/>
        <v>25.486611302024023</v>
      </c>
      <c r="W300" s="3">
        <f t="shared" si="138"/>
        <v>3.151189783520067E-2</v>
      </c>
      <c r="Y300" s="9">
        <f t="shared" si="139"/>
        <v>16021.45884843979</v>
      </c>
      <c r="Z300" s="9">
        <f t="shared" si="140"/>
        <v>1.9465801990305089</v>
      </c>
      <c r="AA300" s="9">
        <f t="shared" si="141"/>
        <v>16021.784069199701</v>
      </c>
      <c r="AB300" s="27">
        <f t="shared" si="142"/>
        <v>1.1752060297382525</v>
      </c>
      <c r="AC300" s="27">
        <f t="shared" si="143"/>
        <v>6.7666781083225132E-3</v>
      </c>
      <c r="AE300" s="9">
        <f t="shared" si="144"/>
        <v>16023.28338876644</v>
      </c>
      <c r="AF300" s="9">
        <f t="shared" si="145"/>
        <v>10.043765330092995</v>
      </c>
      <c r="AG300" s="9">
        <f t="shared" si="146"/>
        <v>16029.311295888136</v>
      </c>
      <c r="AH300" s="28">
        <f t="shared" si="147"/>
        <v>74.154416873009353</v>
      </c>
      <c r="AI300" s="28">
        <f t="shared" si="148"/>
        <v>5.3751058868432205E-2</v>
      </c>
      <c r="AK300" s="9">
        <f t="shared" si="149"/>
        <v>16021.485356061792</v>
      </c>
      <c r="AL300" s="9">
        <f t="shared" si="150"/>
        <v>13.485004715798663</v>
      </c>
      <c r="AM300" s="9">
        <f t="shared" si="151"/>
        <v>16028.553560617916</v>
      </c>
      <c r="AN300" s="28">
        <f t="shared" si="152"/>
        <v>61.678414379276724</v>
      </c>
      <c r="AO300">
        <f t="shared" si="153"/>
        <v>4.9021332513034505E-2</v>
      </c>
    </row>
    <row r="301" spans="1:41">
      <c r="A301" s="1">
        <v>45230</v>
      </c>
      <c r="B301" s="2">
        <v>300</v>
      </c>
      <c r="C301" s="3">
        <v>15995.58</v>
      </c>
      <c r="D301" s="13">
        <f t="shared" si="154"/>
        <v>16028.730000000001</v>
      </c>
      <c r="E301" s="13">
        <f t="shared" si="132"/>
        <v>1098.9225000000965</v>
      </c>
      <c r="F301" s="13">
        <f t="shared" si="133"/>
        <v>0.20724475136257298</v>
      </c>
      <c r="G301" s="9">
        <f t="shared" si="155"/>
        <v>16028.734026867474</v>
      </c>
      <c r="H301" s="13">
        <f t="shared" si="134"/>
        <v>1099.1894975292134</v>
      </c>
      <c r="I301" s="13">
        <f t="shared" si="135"/>
        <v>0.20726992623883839</v>
      </c>
      <c r="K301" s="13">
        <f t="shared" si="158"/>
        <v>15974.978000000003</v>
      </c>
      <c r="L301" s="13">
        <f t="shared" si="159"/>
        <v>15894.709000000003</v>
      </c>
      <c r="M301" s="9">
        <f t="shared" si="160"/>
        <v>16055.247000000003</v>
      </c>
      <c r="N301" s="9">
        <f t="shared" si="161"/>
        <v>17.837555555555607</v>
      </c>
      <c r="O301" s="9">
        <f t="shared" si="162"/>
        <v>16071.197322222222</v>
      </c>
      <c r="P301" s="13">
        <f t="shared" si="163"/>
        <v>5717.9794200594033</v>
      </c>
      <c r="Q301" s="13">
        <f t="shared" si="164"/>
        <v>0.47273885799841181</v>
      </c>
      <c r="S301" s="2">
        <f t="shared" si="156"/>
        <v>16013.393244498035</v>
      </c>
      <c r="T301" s="2">
        <f t="shared" si="157"/>
        <v>-0.92434656119108682</v>
      </c>
      <c r="U301" s="2">
        <f t="shared" si="136"/>
        <v>16031.206488996071</v>
      </c>
      <c r="V301" s="3">
        <f t="shared" si="137"/>
        <v>1269.2467181871825</v>
      </c>
      <c r="W301" s="3">
        <f t="shared" si="138"/>
        <v>0.22272708458256096</v>
      </c>
      <c r="Y301" s="9">
        <f t="shared" si="139"/>
        <v>16015.057800047172</v>
      </c>
      <c r="Z301" s="9">
        <f t="shared" si="140"/>
        <v>-3.8967598151232146</v>
      </c>
      <c r="AA301" s="9">
        <f t="shared" si="141"/>
        <v>16023.40542863882</v>
      </c>
      <c r="AB301" s="27">
        <f t="shared" si="142"/>
        <v>774.25447893406897</v>
      </c>
      <c r="AC301" s="27">
        <f t="shared" si="143"/>
        <v>0.17395698460962394</v>
      </c>
      <c r="AE301" s="9">
        <f t="shared" si="144"/>
        <v>16006.904146228959</v>
      </c>
      <c r="AF301" s="9">
        <f t="shared" si="145"/>
        <v>2.116862969820696</v>
      </c>
      <c r="AG301" s="9">
        <f t="shared" si="146"/>
        <v>16033.327154096532</v>
      </c>
      <c r="AH301" s="28">
        <f t="shared" si="147"/>
        <v>1424.8476423873733</v>
      </c>
      <c r="AI301" s="28">
        <f t="shared" si="148"/>
        <v>0.23598490393303989</v>
      </c>
      <c r="AK301" s="9">
        <f t="shared" si="149"/>
        <v>15999.51903607776</v>
      </c>
      <c r="AL301" s="9">
        <f t="shared" si="150"/>
        <v>9.9398722458155504</v>
      </c>
      <c r="AM301" s="9">
        <f t="shared" si="151"/>
        <v>16034.97036077759</v>
      </c>
      <c r="AN301" s="28">
        <f t="shared" si="152"/>
        <v>1551.6005221887087</v>
      </c>
      <c r="AO301">
        <f t="shared" si="153"/>
        <v>0.2462577835726501</v>
      </c>
    </row>
    <row r="302" spans="1:41">
      <c r="A302" s="1">
        <v>45231</v>
      </c>
      <c r="B302" s="2">
        <v>301</v>
      </c>
      <c r="C302" s="3">
        <v>15976.49</v>
      </c>
      <c r="D302" s="13">
        <f t="shared" si="154"/>
        <v>15970.46</v>
      </c>
      <c r="E302" s="13">
        <f t="shared" si="132"/>
        <v>36.360900000007895</v>
      </c>
      <c r="F302" s="13">
        <f t="shared" si="133"/>
        <v>3.7742958559737805E-2</v>
      </c>
      <c r="G302" s="9">
        <f t="shared" si="155"/>
        <v>15970.499387442494</v>
      </c>
      <c r="H302" s="13">
        <f t="shared" si="134"/>
        <v>35.887438814140204</v>
      </c>
      <c r="I302" s="13">
        <f t="shared" si="135"/>
        <v>3.7496424793589216E-2</v>
      </c>
      <c r="K302" s="13">
        <f t="shared" si="158"/>
        <v>15982.816999999999</v>
      </c>
      <c r="L302" s="13">
        <f t="shared" si="159"/>
        <v>15911.462300000005</v>
      </c>
      <c r="M302" s="9">
        <f t="shared" si="160"/>
        <v>16054.171699999994</v>
      </c>
      <c r="N302" s="9">
        <f t="shared" si="161"/>
        <v>15.856599999998757</v>
      </c>
      <c r="O302" s="9">
        <f t="shared" si="162"/>
        <v>16073.084555555559</v>
      </c>
      <c r="P302" s="13">
        <f t="shared" si="163"/>
        <v>9330.5081629759843</v>
      </c>
      <c r="Q302" s="13">
        <f t="shared" si="164"/>
        <v>0.6046043627577713</v>
      </c>
      <c r="S302" s="2">
        <f t="shared" si="156"/>
        <v>15994.479448968421</v>
      </c>
      <c r="T302" s="2">
        <f t="shared" si="157"/>
        <v>-9.9190710454023971</v>
      </c>
      <c r="U302" s="2">
        <f t="shared" si="136"/>
        <v>16012.468897936844</v>
      </c>
      <c r="V302" s="3">
        <f t="shared" si="137"/>
        <v>1294.4810967498431</v>
      </c>
      <c r="W302" s="3">
        <f t="shared" si="138"/>
        <v>0.22519901390633412</v>
      </c>
      <c r="Y302" s="9">
        <f t="shared" si="139"/>
        <v>16000.759728162435</v>
      </c>
      <c r="Z302" s="9">
        <f t="shared" si="140"/>
        <v>-11.17767826385322</v>
      </c>
      <c r="AA302" s="9">
        <f t="shared" si="141"/>
        <v>16011.161040232049</v>
      </c>
      <c r="AB302" s="27">
        <f t="shared" si="142"/>
        <v>1202.0810307723993</v>
      </c>
      <c r="AC302" s="27">
        <f t="shared" si="143"/>
        <v>0.21701287474313546</v>
      </c>
      <c r="AE302" s="9">
        <f t="shared" si="144"/>
        <v>15986.249302759632</v>
      </c>
      <c r="AF302" s="9">
        <f t="shared" si="145"/>
        <v>-4.7146489619235545</v>
      </c>
      <c r="AG302" s="9">
        <f t="shared" si="146"/>
        <v>16009.021009198779</v>
      </c>
      <c r="AH302" s="28">
        <f t="shared" si="147"/>
        <v>1058.2665594910718</v>
      </c>
      <c r="AI302" s="28">
        <f t="shared" si="148"/>
        <v>0.20361799868919536</v>
      </c>
      <c r="AK302" s="9">
        <f t="shared" si="149"/>
        <v>15979.786890832358</v>
      </c>
      <c r="AL302" s="9">
        <f t="shared" si="150"/>
        <v>6.9726704966938335</v>
      </c>
      <c r="AM302" s="9">
        <f t="shared" si="151"/>
        <v>16009.458908323575</v>
      </c>
      <c r="AN302" s="28">
        <f t="shared" si="152"/>
        <v>1086.9489160483131</v>
      </c>
      <c r="AO302">
        <f t="shared" si="153"/>
        <v>0.20635889562460405</v>
      </c>
    </row>
    <row r="303" spans="1:41">
      <c r="A303" s="1">
        <v>45232</v>
      </c>
      <c r="B303" s="2">
        <v>302</v>
      </c>
      <c r="C303" s="3">
        <v>16025.73</v>
      </c>
      <c r="D303" s="13">
        <f t="shared" si="154"/>
        <v>15957.4</v>
      </c>
      <c r="E303" s="13">
        <f t="shared" si="132"/>
        <v>4668.9888999999903</v>
      </c>
      <c r="F303" s="13">
        <f t="shared" si="133"/>
        <v>0.42637683275582411</v>
      </c>
      <c r="G303" s="9">
        <f t="shared" si="155"/>
        <v>15957.422783050066</v>
      </c>
      <c r="H303" s="13">
        <f t="shared" si="134"/>
        <v>4665.8758874453124</v>
      </c>
      <c r="I303" s="13">
        <f t="shared" si="135"/>
        <v>0.42623466731271348</v>
      </c>
      <c r="K303" s="13">
        <f t="shared" si="158"/>
        <v>15988.746999999998</v>
      </c>
      <c r="L303" s="13">
        <f t="shared" si="159"/>
        <v>15927.522200000003</v>
      </c>
      <c r="M303" s="9">
        <f t="shared" si="160"/>
        <v>16049.971799999992</v>
      </c>
      <c r="N303" s="9">
        <f t="shared" si="161"/>
        <v>13.605511111109889</v>
      </c>
      <c r="O303" s="9">
        <f t="shared" si="162"/>
        <v>16070.028299999993</v>
      </c>
      <c r="P303" s="13">
        <f t="shared" si="163"/>
        <v>1962.3393828893891</v>
      </c>
      <c r="Q303" s="13">
        <f t="shared" si="164"/>
        <v>0.27641985731690916</v>
      </c>
      <c r="S303" s="2">
        <f t="shared" si="156"/>
        <v>16005.145188961509</v>
      </c>
      <c r="T303" s="2">
        <f t="shared" si="157"/>
        <v>0.37333447384290608</v>
      </c>
      <c r="U303" s="2">
        <f t="shared" si="136"/>
        <v>15984.560377923019</v>
      </c>
      <c r="V303" s="3">
        <f t="shared" si="137"/>
        <v>1694.9377819614319</v>
      </c>
      <c r="W303" s="3">
        <f t="shared" si="138"/>
        <v>0.25689701546813082</v>
      </c>
      <c r="Y303" s="9">
        <f t="shared" si="139"/>
        <v>16000.426434929006</v>
      </c>
      <c r="Z303" s="9">
        <f t="shared" si="140"/>
        <v>-3.5866087425561091</v>
      </c>
      <c r="AA303" s="9">
        <f t="shared" si="141"/>
        <v>15989.582049898581</v>
      </c>
      <c r="AB303" s="27">
        <f t="shared" si="142"/>
        <v>1306.6742965346234</v>
      </c>
      <c r="AC303" s="27">
        <f t="shared" si="143"/>
        <v>0.22556195631286843</v>
      </c>
      <c r="AE303" s="9">
        <f t="shared" si="144"/>
        <v>16012.47139613931</v>
      </c>
      <c r="AF303" s="9">
        <f t="shared" si="145"/>
        <v>4.5663737405569034</v>
      </c>
      <c r="AG303" s="9">
        <f t="shared" si="146"/>
        <v>15981.534653797709</v>
      </c>
      <c r="AH303" s="28">
        <f t="shared" si="147"/>
        <v>1953.2286259402902</v>
      </c>
      <c r="AI303" s="28">
        <f t="shared" si="148"/>
        <v>0.27577742918600423</v>
      </c>
      <c r="AK303" s="9">
        <f t="shared" si="149"/>
        <v>16021.832956132905</v>
      </c>
      <c r="AL303" s="9">
        <f t="shared" si="150"/>
        <v>10.480009977079112</v>
      </c>
      <c r="AM303" s="9">
        <f t="shared" si="151"/>
        <v>15986.759561329052</v>
      </c>
      <c r="AN303" s="28">
        <f t="shared" si="152"/>
        <v>1518.6950902060616</v>
      </c>
      <c r="AO303">
        <f t="shared" si="153"/>
        <v>0.24317418720362355</v>
      </c>
    </row>
    <row r="304" spans="1:41">
      <c r="A304" s="1">
        <v>45233</v>
      </c>
      <c r="B304" s="2">
        <v>303</v>
      </c>
      <c r="C304" s="3">
        <v>15940.31</v>
      </c>
      <c r="D304" s="13">
        <f t="shared" si="154"/>
        <v>16074.97</v>
      </c>
      <c r="E304" s="13">
        <f t="shared" si="132"/>
        <v>18133.315599999962</v>
      </c>
      <c r="F304" s="13">
        <f t="shared" si="133"/>
        <v>0.84477654449631079</v>
      </c>
      <c r="G304" s="9">
        <f t="shared" si="155"/>
        <v>16075.121759091013</v>
      </c>
      <c r="H304" s="13">
        <f t="shared" si="134"/>
        <v>18174.210389213407</v>
      </c>
      <c r="I304" s="13">
        <f t="shared" si="135"/>
        <v>0.84572859054192362</v>
      </c>
      <c r="K304" s="13">
        <f t="shared" si="158"/>
        <v>15997.792000000001</v>
      </c>
      <c r="L304" s="13">
        <f t="shared" si="159"/>
        <v>15942.938900000003</v>
      </c>
      <c r="M304" s="9">
        <f t="shared" si="160"/>
        <v>16052.6451</v>
      </c>
      <c r="N304" s="9">
        <f t="shared" si="161"/>
        <v>12.189577777777432</v>
      </c>
      <c r="O304" s="9">
        <f t="shared" si="162"/>
        <v>16063.577311111101</v>
      </c>
      <c r="P304" s="13">
        <f t="shared" si="163"/>
        <v>15194.829988561127</v>
      </c>
      <c r="Q304" s="13">
        <f t="shared" si="164"/>
        <v>0.7733056076770255</v>
      </c>
      <c r="S304" s="2">
        <f t="shared" si="156"/>
        <v>15972.914261717677</v>
      </c>
      <c r="T304" s="2">
        <f t="shared" si="157"/>
        <v>-15.928796384994753</v>
      </c>
      <c r="U304" s="2">
        <f t="shared" si="136"/>
        <v>16005.518523435352</v>
      </c>
      <c r="V304" s="3">
        <f t="shared" si="137"/>
        <v>4252.1515286189315</v>
      </c>
      <c r="W304" s="3">
        <f t="shared" si="138"/>
        <v>0.40907939328251847</v>
      </c>
      <c r="Y304" s="9">
        <f t="shared" si="139"/>
        <v>15979.880878330514</v>
      </c>
      <c r="Z304" s="9">
        <f t="shared" si="140"/>
        <v>-15.457872241711311</v>
      </c>
      <c r="AA304" s="9">
        <f t="shared" si="141"/>
        <v>15996.839826186449</v>
      </c>
      <c r="AB304" s="27">
        <f t="shared" si="142"/>
        <v>3195.6212486702493</v>
      </c>
      <c r="AC304" s="27">
        <f t="shared" si="143"/>
        <v>0.35463442170478499</v>
      </c>
      <c r="AE304" s="9">
        <f t="shared" si="144"/>
        <v>15963.328330963959</v>
      </c>
      <c r="AF304" s="9">
        <f t="shared" si="145"/>
        <v>-11.546457934215404</v>
      </c>
      <c r="AG304" s="9">
        <f t="shared" si="146"/>
        <v>16017.037769879867</v>
      </c>
      <c r="AH304" s="28">
        <f t="shared" si="147"/>
        <v>5887.1506707379776</v>
      </c>
      <c r="AI304" s="28">
        <f t="shared" si="148"/>
        <v>0.48134427674159408</v>
      </c>
      <c r="AK304" s="9">
        <f t="shared" si="149"/>
        <v>15949.510296610999</v>
      </c>
      <c r="AL304" s="9">
        <f t="shared" si="150"/>
        <v>2.1997430271806273</v>
      </c>
      <c r="AM304" s="9">
        <f t="shared" si="151"/>
        <v>16032.312966109983</v>
      </c>
      <c r="AN304" s="28">
        <f t="shared" si="152"/>
        <v>8464.5457730347516</v>
      </c>
      <c r="AO304">
        <f t="shared" si="153"/>
        <v>0.57717174954554462</v>
      </c>
    </row>
    <row r="305" spans="1:41">
      <c r="A305" s="1">
        <v>45234</v>
      </c>
      <c r="B305" s="2">
        <v>304</v>
      </c>
      <c r="C305" s="3">
        <v>15940.31</v>
      </c>
      <c r="D305" s="13">
        <f t="shared" si="154"/>
        <v>15854.89</v>
      </c>
      <c r="E305" s="13">
        <f t="shared" si="132"/>
        <v>7296.5764000000127</v>
      </c>
      <c r="F305" s="13">
        <f t="shared" si="133"/>
        <v>0.5358741454839967</v>
      </c>
      <c r="G305" s="9">
        <f t="shared" si="155"/>
        <v>15855.345303839513</v>
      </c>
      <c r="H305" s="13">
        <f t="shared" si="134"/>
        <v>7218.9995936438254</v>
      </c>
      <c r="I305" s="13">
        <f t="shared" si="135"/>
        <v>0.53301784068494718</v>
      </c>
      <c r="K305" s="13">
        <f t="shared" si="158"/>
        <v>15989.551000000001</v>
      </c>
      <c r="L305" s="13">
        <f t="shared" si="159"/>
        <v>15955.109400000001</v>
      </c>
      <c r="M305" s="9">
        <f t="shared" si="160"/>
        <v>16023.992600000001</v>
      </c>
      <c r="N305" s="9">
        <f t="shared" si="161"/>
        <v>7.6536888888889125</v>
      </c>
      <c r="O305" s="9">
        <f t="shared" si="162"/>
        <v>16064.834677777777</v>
      </c>
      <c r="P305" s="13">
        <f t="shared" si="163"/>
        <v>15506.395375659306</v>
      </c>
      <c r="Q305" s="13">
        <f t="shared" si="164"/>
        <v>0.78119357639705556</v>
      </c>
      <c r="S305" s="2">
        <f t="shared" si="156"/>
        <v>15948.647732666341</v>
      </c>
      <c r="T305" s="2">
        <f t="shared" si="157"/>
        <v>-20.09766271816536</v>
      </c>
      <c r="U305" s="2">
        <f t="shared" si="136"/>
        <v>15956.985465332682</v>
      </c>
      <c r="V305" s="3">
        <f t="shared" si="137"/>
        <v>278.07114406149611</v>
      </c>
      <c r="W305" s="3">
        <f t="shared" si="138"/>
        <v>0.10461192619643223</v>
      </c>
      <c r="Y305" s="9">
        <f t="shared" si="139"/>
        <v>15957.189104262161</v>
      </c>
      <c r="Z305" s="9">
        <f t="shared" si="140"/>
        <v>-20.521603520360472</v>
      </c>
      <c r="AA305" s="9">
        <f t="shared" si="141"/>
        <v>15964.423006088802</v>
      </c>
      <c r="AB305" s="27">
        <f t="shared" si="142"/>
        <v>581.43706263863362</v>
      </c>
      <c r="AC305" s="27">
        <f t="shared" si="143"/>
        <v>0.15127062201928726</v>
      </c>
      <c r="AE305" s="9">
        <f t="shared" si="144"/>
        <v>15943.751561908921</v>
      </c>
      <c r="AF305" s="9">
        <f t="shared" si="145"/>
        <v>-13.955551270462276</v>
      </c>
      <c r="AG305" s="9">
        <f t="shared" si="146"/>
        <v>15951.781873029744</v>
      </c>
      <c r="AH305" s="28">
        <f t="shared" si="147"/>
        <v>131.60387081057993</v>
      </c>
      <c r="AI305" s="28">
        <f t="shared" si="148"/>
        <v>7.1967690902777492E-2</v>
      </c>
      <c r="AK305" s="9">
        <f t="shared" si="149"/>
        <v>15941.450003963819</v>
      </c>
      <c r="AL305" s="9">
        <f t="shared" si="150"/>
        <v>1.1737394597445467</v>
      </c>
      <c r="AM305" s="9">
        <f t="shared" si="151"/>
        <v>15951.710039638179</v>
      </c>
      <c r="AN305" s="28">
        <f t="shared" si="152"/>
        <v>129.96090375207075</v>
      </c>
      <c r="AO305">
        <f t="shared" si="153"/>
        <v>7.151705103714924E-2</v>
      </c>
    </row>
    <row r="306" spans="1:41">
      <c r="A306" s="1">
        <v>45235</v>
      </c>
      <c r="B306" s="2">
        <v>305</v>
      </c>
      <c r="C306" s="3">
        <v>15940.31</v>
      </c>
      <c r="D306" s="13">
        <f t="shared" si="154"/>
        <v>15940.31</v>
      </c>
      <c r="E306" s="13">
        <f t="shared" si="132"/>
        <v>0</v>
      </c>
      <c r="F306" s="13">
        <f t="shared" si="133"/>
        <v>0</v>
      </c>
      <c r="G306" s="9">
        <f t="shared" si="155"/>
        <v>15940.31</v>
      </c>
      <c r="H306" s="13">
        <f t="shared" si="134"/>
        <v>0</v>
      </c>
      <c r="I306" s="13">
        <f t="shared" si="135"/>
        <v>0</v>
      </c>
      <c r="K306" s="13">
        <f t="shared" si="158"/>
        <v>15988.748000000001</v>
      </c>
      <c r="L306" s="13">
        <f t="shared" si="159"/>
        <v>15965.521300000002</v>
      </c>
      <c r="M306" s="9">
        <f t="shared" si="160"/>
        <v>16011.974700000001</v>
      </c>
      <c r="N306" s="9">
        <f t="shared" si="161"/>
        <v>5.1614888888887229</v>
      </c>
      <c r="O306" s="9">
        <f t="shared" si="162"/>
        <v>16031.646288888891</v>
      </c>
      <c r="P306" s="13">
        <f t="shared" si="163"/>
        <v>8342.317667995032</v>
      </c>
      <c r="Q306" s="13">
        <f t="shared" si="164"/>
        <v>0.57298941418887983</v>
      </c>
      <c r="S306" s="2">
        <f t="shared" si="156"/>
        <v>15934.430034974088</v>
      </c>
      <c r="T306" s="2">
        <f t="shared" si="157"/>
        <v>-17.1576802052091</v>
      </c>
      <c r="U306" s="2">
        <f t="shared" si="136"/>
        <v>15928.550069948174</v>
      </c>
      <c r="V306" s="3">
        <f t="shared" si="137"/>
        <v>138.29595482381663</v>
      </c>
      <c r="W306" s="3">
        <f t="shared" si="138"/>
        <v>7.3774788895730359E-2</v>
      </c>
      <c r="Y306" s="9">
        <f t="shared" si="139"/>
        <v>15937.760250519259</v>
      </c>
      <c r="Z306" s="9">
        <f t="shared" si="140"/>
        <v>-19.756678676139536</v>
      </c>
      <c r="AA306" s="9">
        <f t="shared" si="141"/>
        <v>15936.6675007418</v>
      </c>
      <c r="AB306" s="27">
        <f t="shared" si="142"/>
        <v>13.267800845985201</v>
      </c>
      <c r="AC306" s="27">
        <f t="shared" si="143"/>
        <v>2.2850868384615343E-2</v>
      </c>
      <c r="AE306" s="9">
        <f t="shared" si="144"/>
        <v>15937.155803191536</v>
      </c>
      <c r="AF306" s="9">
        <f t="shared" si="145"/>
        <v>-11.747613504539169</v>
      </c>
      <c r="AG306" s="9">
        <f t="shared" si="146"/>
        <v>15929.796010638458</v>
      </c>
      <c r="AH306" s="28">
        <f t="shared" si="147"/>
        <v>110.54397229460704</v>
      </c>
      <c r="AI306" s="28">
        <f t="shared" si="148"/>
        <v>6.5958499938467086E-2</v>
      </c>
      <c r="AK306" s="9">
        <f t="shared" si="149"/>
        <v>15940.541374342356</v>
      </c>
      <c r="AL306" s="9">
        <f t="shared" si="150"/>
        <v>0.96550255162381693</v>
      </c>
      <c r="AM306" s="9">
        <f t="shared" si="151"/>
        <v>15942.623743423563</v>
      </c>
      <c r="AN306" s="28">
        <f t="shared" si="152"/>
        <v>5.3534086300820034</v>
      </c>
      <c r="AO306">
        <f t="shared" si="153"/>
        <v>1.4515046592965947E-2</v>
      </c>
    </row>
    <row r="307" spans="1:41">
      <c r="A307" s="1">
        <v>45236</v>
      </c>
      <c r="B307" s="2">
        <v>306</v>
      </c>
      <c r="C307" s="3">
        <v>15849.85</v>
      </c>
      <c r="D307" s="13">
        <f t="shared" si="154"/>
        <v>15940.31</v>
      </c>
      <c r="E307" s="13">
        <f t="shared" si="132"/>
        <v>8183.0115999998425</v>
      </c>
      <c r="F307" s="13">
        <f t="shared" si="133"/>
        <v>0.5707309532897733</v>
      </c>
      <c r="G307" s="9">
        <f t="shared" si="155"/>
        <v>15940.31</v>
      </c>
      <c r="H307" s="13">
        <f t="shared" si="134"/>
        <v>8183.0115999998425</v>
      </c>
      <c r="I307" s="13">
        <f t="shared" si="135"/>
        <v>0.5707309532897733</v>
      </c>
      <c r="K307" s="13">
        <f t="shared" si="158"/>
        <v>15987.744000000001</v>
      </c>
      <c r="L307" s="13">
        <f t="shared" si="159"/>
        <v>15974.204800000003</v>
      </c>
      <c r="M307" s="9">
        <f t="shared" si="160"/>
        <v>16001.283199999998</v>
      </c>
      <c r="N307" s="9">
        <f t="shared" si="161"/>
        <v>3.0087111111105411</v>
      </c>
      <c r="O307" s="9">
        <f t="shared" si="162"/>
        <v>16017.13618888889</v>
      </c>
      <c r="P307" s="13">
        <f t="shared" si="163"/>
        <v>27984.668992969127</v>
      </c>
      <c r="Q307" s="13">
        <f t="shared" si="164"/>
        <v>1.0554433568070942</v>
      </c>
      <c r="S307" s="2">
        <f t="shared" si="156"/>
        <v>15883.561177384439</v>
      </c>
      <c r="T307" s="2">
        <f t="shared" si="157"/>
        <v>-34.013268897428823</v>
      </c>
      <c r="U307" s="2">
        <f t="shared" si="136"/>
        <v>15917.272354768878</v>
      </c>
      <c r="V307" s="3">
        <f t="shared" si="137"/>
        <v>4545.7739225804453</v>
      </c>
      <c r="W307" s="3">
        <f t="shared" si="138"/>
        <v>0.42538165830514479</v>
      </c>
      <c r="Y307" s="9">
        <f t="shared" si="139"/>
        <v>15897.557500290182</v>
      </c>
      <c r="Z307" s="9">
        <f t="shared" si="140"/>
        <v>-34.068928763195501</v>
      </c>
      <c r="AA307" s="9">
        <f t="shared" si="141"/>
        <v>15918.003571843119</v>
      </c>
      <c r="AB307" s="27">
        <f t="shared" si="142"/>
        <v>4644.9093549751415</v>
      </c>
      <c r="AC307" s="27">
        <f t="shared" si="143"/>
        <v>0.42999505890035988</v>
      </c>
      <c r="AE307" s="9">
        <f t="shared" si="144"/>
        <v>15872.517456906098</v>
      </c>
      <c r="AF307" s="9">
        <f t="shared" si="145"/>
        <v>-27.614833338808626</v>
      </c>
      <c r="AG307" s="9">
        <f t="shared" si="146"/>
        <v>15925.408189686996</v>
      </c>
      <c r="AH307" s="28">
        <f t="shared" si="147"/>
        <v>5709.0400287759658</v>
      </c>
      <c r="AI307" s="28">
        <f t="shared" si="148"/>
        <v>0.47671233284223707</v>
      </c>
      <c r="AK307" s="9">
        <f t="shared" si="149"/>
        <v>15859.015687689398</v>
      </c>
      <c r="AL307" s="9">
        <f t="shared" si="150"/>
        <v>-7.2836163688343678</v>
      </c>
      <c r="AM307" s="9">
        <f t="shared" si="151"/>
        <v>15941.50687689398</v>
      </c>
      <c r="AN307" s="28">
        <f t="shared" si="152"/>
        <v>8400.9830819581384</v>
      </c>
      <c r="AO307">
        <f t="shared" si="153"/>
        <v>0.57828229853266522</v>
      </c>
    </row>
    <row r="308" spans="1:41">
      <c r="A308" s="1">
        <v>45237</v>
      </c>
      <c r="B308" s="2">
        <v>307</v>
      </c>
      <c r="C308" s="3">
        <v>15627.75</v>
      </c>
      <c r="D308" s="13">
        <f t="shared" si="154"/>
        <v>15759.390000000001</v>
      </c>
      <c r="E308" s="13">
        <f t="shared" si="132"/>
        <v>17329.089600000327</v>
      </c>
      <c r="F308" s="13">
        <f t="shared" si="133"/>
        <v>0.84234774679657165</v>
      </c>
      <c r="G308" s="9">
        <f t="shared" si="155"/>
        <v>15759.903353353857</v>
      </c>
      <c r="H308" s="13">
        <f t="shared" si="134"/>
        <v>17464.508802669334</v>
      </c>
      <c r="I308" s="13">
        <f t="shared" si="135"/>
        <v>0.84563263012178214</v>
      </c>
      <c r="K308" s="13">
        <f t="shared" si="158"/>
        <v>15971.462</v>
      </c>
      <c r="L308" s="13">
        <f t="shared" si="159"/>
        <v>15979.079200000002</v>
      </c>
      <c r="M308" s="9">
        <f t="shared" si="160"/>
        <v>15963.844799999997</v>
      </c>
      <c r="N308" s="9">
        <f t="shared" si="161"/>
        <v>-1.6927111111116471</v>
      </c>
      <c r="O308" s="9">
        <f t="shared" si="162"/>
        <v>16004.291911111108</v>
      </c>
      <c r="P308" s="13">
        <f t="shared" si="163"/>
        <v>141783.81082320539</v>
      </c>
      <c r="Q308" s="13">
        <f t="shared" si="164"/>
        <v>2.4094441689373567</v>
      </c>
      <c r="S308" s="2">
        <f t="shared" si="156"/>
        <v>15738.648954243505</v>
      </c>
      <c r="T308" s="2">
        <f t="shared" si="157"/>
        <v>-89.462746019181736</v>
      </c>
      <c r="U308" s="2">
        <f t="shared" si="136"/>
        <v>15849.547908487011</v>
      </c>
      <c r="V308" s="3">
        <f t="shared" si="137"/>
        <v>49194.312209212607</v>
      </c>
      <c r="W308" s="3">
        <f t="shared" si="138"/>
        <v>1.4192568251156514</v>
      </c>
      <c r="Y308" s="9">
        <f t="shared" si="139"/>
        <v>15792.767000068889</v>
      </c>
      <c r="Z308" s="9">
        <f t="shared" si="140"/>
        <v>-83.574028783864279</v>
      </c>
      <c r="AA308" s="9">
        <f t="shared" si="141"/>
        <v>15863.488571526987</v>
      </c>
      <c r="AB308" s="27">
        <f t="shared" si="142"/>
        <v>55572.674105584156</v>
      </c>
      <c r="AC308" s="27">
        <f t="shared" si="143"/>
        <v>1.5084613685718453</v>
      </c>
      <c r="AE308" s="9">
        <f t="shared" si="144"/>
        <v>15692.895787070185</v>
      </c>
      <c r="AF308" s="9">
        <f t="shared" si="145"/>
        <v>-73.216884287939948</v>
      </c>
      <c r="AG308" s="9">
        <f t="shared" si="146"/>
        <v>15844.90262356729</v>
      </c>
      <c r="AH308" s="28">
        <f t="shared" si="147"/>
        <v>47155.261922157151</v>
      </c>
      <c r="AI308" s="28">
        <f t="shared" si="148"/>
        <v>1.3895322331576203</v>
      </c>
      <c r="AK308" s="9">
        <f t="shared" si="149"/>
        <v>15650.148207132057</v>
      </c>
      <c r="AL308" s="9">
        <f t="shared" si="150"/>
        <v>-27.442002787685031</v>
      </c>
      <c r="AM308" s="9">
        <f t="shared" si="151"/>
        <v>15851.732071320565</v>
      </c>
      <c r="AN308" s="28">
        <f t="shared" si="152"/>
        <v>50167.968273050443</v>
      </c>
      <c r="AO308">
        <f t="shared" si="153"/>
        <v>1.433233007442303</v>
      </c>
    </row>
    <row r="309" spans="1:41">
      <c r="A309" s="1">
        <v>45238</v>
      </c>
      <c r="B309" s="2">
        <v>308</v>
      </c>
      <c r="C309" s="3">
        <v>15670.97</v>
      </c>
      <c r="D309" s="13">
        <f t="shared" si="154"/>
        <v>15405.65</v>
      </c>
      <c r="E309" s="13">
        <f t="shared" si="132"/>
        <v>70394.702399999849</v>
      </c>
      <c r="F309" s="13">
        <f t="shared" si="133"/>
        <v>1.693066861847095</v>
      </c>
      <c r="G309" s="9">
        <f t="shared" si="155"/>
        <v>15408.762231976958</v>
      </c>
      <c r="H309" s="13">
        <f t="shared" si="134"/>
        <v>68752.913611625074</v>
      </c>
      <c r="I309" s="13">
        <f t="shared" si="135"/>
        <v>1.6732070064778466</v>
      </c>
      <c r="K309" s="13">
        <f t="shared" si="158"/>
        <v>15932.969999999998</v>
      </c>
      <c r="L309" s="13">
        <f t="shared" si="159"/>
        <v>15977.943600000002</v>
      </c>
      <c r="M309" s="9">
        <f t="shared" si="160"/>
        <v>15887.996399999993</v>
      </c>
      <c r="N309" s="9">
        <f t="shared" si="161"/>
        <v>-9.9941333333344016</v>
      </c>
      <c r="O309" s="9">
        <f t="shared" si="162"/>
        <v>15962.152088888886</v>
      </c>
      <c r="P309" s="13">
        <f t="shared" si="163"/>
        <v>84787.008889695659</v>
      </c>
      <c r="Q309" s="13">
        <f t="shared" si="164"/>
        <v>1.8580986938835757</v>
      </c>
      <c r="S309" s="2">
        <f t="shared" si="156"/>
        <v>15660.078104112161</v>
      </c>
      <c r="T309" s="2">
        <f t="shared" si="157"/>
        <v>-84.016798075262784</v>
      </c>
      <c r="U309" s="2">
        <f t="shared" si="136"/>
        <v>15649.186208224322</v>
      </c>
      <c r="V309" s="3">
        <f t="shared" si="137"/>
        <v>474.53358412605053</v>
      </c>
      <c r="W309" s="3">
        <f t="shared" si="138"/>
        <v>0.13900729677663187</v>
      </c>
      <c r="Y309" s="9">
        <f t="shared" si="139"/>
        <v>15697.726079899516</v>
      </c>
      <c r="Z309" s="9">
        <f t="shared" si="140"/>
        <v>-91.600852753720275</v>
      </c>
      <c r="AA309" s="9">
        <f t="shared" si="141"/>
        <v>15709.192971285025</v>
      </c>
      <c r="AB309" s="27">
        <f t="shared" si="142"/>
        <v>1460.9955338559053</v>
      </c>
      <c r="AC309" s="27">
        <f t="shared" si="143"/>
        <v>0.24390941521185849</v>
      </c>
      <c r="AE309" s="9">
        <f t="shared" si="144"/>
        <v>15655.582670834672</v>
      </c>
      <c r="AF309" s="9">
        <f t="shared" si="145"/>
        <v>-62.445753872211867</v>
      </c>
      <c r="AG309" s="9">
        <f t="shared" si="146"/>
        <v>15619.678902782245</v>
      </c>
      <c r="AH309" s="28">
        <f t="shared" si="147"/>
        <v>2630.7766538011142</v>
      </c>
      <c r="AI309" s="28">
        <f t="shared" si="148"/>
        <v>0.32730007917668286</v>
      </c>
      <c r="AK309" s="9">
        <f t="shared" si="149"/>
        <v>15666.143620434437</v>
      </c>
      <c r="AL309" s="9">
        <f t="shared" si="150"/>
        <v>-23.098261178678502</v>
      </c>
      <c r="AM309" s="9">
        <f t="shared" si="151"/>
        <v>15622.706204344371</v>
      </c>
      <c r="AN309" s="28">
        <f t="shared" si="152"/>
        <v>2329.3939710882355</v>
      </c>
      <c r="AO309">
        <f t="shared" si="153"/>
        <v>0.30798218397219956</v>
      </c>
    </row>
    <row r="310" spans="1:41">
      <c r="A310" s="1">
        <v>45239</v>
      </c>
      <c r="B310" s="2">
        <v>309</v>
      </c>
      <c r="C310" s="3">
        <v>15707.15</v>
      </c>
      <c r="D310" s="13">
        <f t="shared" si="154"/>
        <v>15714.189999999999</v>
      </c>
      <c r="E310" s="13">
        <f t="shared" si="132"/>
        <v>49.561599999986683</v>
      </c>
      <c r="F310" s="13">
        <f t="shared" si="133"/>
        <v>4.4820352514613117E-2</v>
      </c>
      <c r="G310" s="9">
        <f t="shared" si="155"/>
        <v>15714.309528940505</v>
      </c>
      <c r="H310" s="13">
        <f t="shared" si="134"/>
        <v>51.258854649928217</v>
      </c>
      <c r="I310" s="13">
        <f t="shared" si="135"/>
        <v>4.5581336782961709E-2</v>
      </c>
      <c r="K310" s="13">
        <f t="shared" si="158"/>
        <v>15898.8</v>
      </c>
      <c r="L310" s="13">
        <f t="shared" si="159"/>
        <v>15971.3609</v>
      </c>
      <c r="M310" s="9">
        <f t="shared" si="160"/>
        <v>15826.239099999999</v>
      </c>
      <c r="N310" s="9">
        <f t="shared" si="161"/>
        <v>-16.124644444444534</v>
      </c>
      <c r="O310" s="9">
        <f t="shared" si="162"/>
        <v>15878.002266666659</v>
      </c>
      <c r="P310" s="13">
        <f t="shared" si="163"/>
        <v>29190.497025135326</v>
      </c>
      <c r="Q310" s="13">
        <f t="shared" si="164"/>
        <v>1.0877356278297432</v>
      </c>
      <c r="S310" s="2">
        <f t="shared" si="156"/>
        <v>15641.605653018449</v>
      </c>
      <c r="T310" s="2">
        <f t="shared" si="157"/>
        <v>-51.244624584487468</v>
      </c>
      <c r="U310" s="2">
        <f t="shared" si="136"/>
        <v>15576.061306036898</v>
      </c>
      <c r="V310" s="3">
        <f t="shared" si="137"/>
        <v>17184.245684951769</v>
      </c>
      <c r="W310" s="3">
        <f t="shared" si="138"/>
        <v>0.83457975484477975</v>
      </c>
      <c r="Y310" s="9">
        <f t="shared" si="139"/>
        <v>15636.432659002057</v>
      </c>
      <c r="Z310" s="9">
        <f t="shared" si="140"/>
        <v>-70.385650454336968</v>
      </c>
      <c r="AA310" s="9">
        <f t="shared" si="141"/>
        <v>15606.125227145796</v>
      </c>
      <c r="AB310" s="27">
        <f t="shared" si="142"/>
        <v>10206.004730243421</v>
      </c>
      <c r="AC310" s="27">
        <f t="shared" si="143"/>
        <v>0.64317697898220594</v>
      </c>
      <c r="AE310" s="9">
        <f t="shared" si="144"/>
        <v>15672.946075088737</v>
      </c>
      <c r="AF310" s="9">
        <f t="shared" si="145"/>
        <v>-38.503006434328732</v>
      </c>
      <c r="AG310" s="9">
        <f t="shared" si="146"/>
        <v>15593.13691696246</v>
      </c>
      <c r="AH310" s="28">
        <f t="shared" si="147"/>
        <v>12998.983103725021</v>
      </c>
      <c r="AI310" s="28">
        <f t="shared" si="148"/>
        <v>0.72586741094049601</v>
      </c>
      <c r="AK310" s="9">
        <f t="shared" si="149"/>
        <v>15700.739535925575</v>
      </c>
      <c r="AL310" s="9">
        <f t="shared" si="150"/>
        <v>-17.32884351169686</v>
      </c>
      <c r="AM310" s="9">
        <f t="shared" si="151"/>
        <v>15643.045359255759</v>
      </c>
      <c r="AN310" s="28">
        <f t="shared" si="152"/>
        <v>4109.4049649481904</v>
      </c>
      <c r="AO310">
        <f t="shared" si="153"/>
        <v>0.40812394829259863</v>
      </c>
    </row>
    <row r="311" spans="1:41">
      <c r="A311" s="1">
        <v>45240</v>
      </c>
      <c r="B311" s="2">
        <v>310</v>
      </c>
      <c r="C311" s="3">
        <v>15727.25</v>
      </c>
      <c r="D311" s="13">
        <f t="shared" si="154"/>
        <v>15743.33</v>
      </c>
      <c r="E311" s="13">
        <f t="shared" si="132"/>
        <v>258.56639999999766</v>
      </c>
      <c r="F311" s="13">
        <f t="shared" si="133"/>
        <v>0.10224292231636126</v>
      </c>
      <c r="G311" s="9">
        <f t="shared" si="155"/>
        <v>15743.413529762358</v>
      </c>
      <c r="H311" s="13">
        <f t="shared" si="134"/>
        <v>261.25969437863091</v>
      </c>
      <c r="I311" s="13">
        <f t="shared" si="135"/>
        <v>0.1027740371797863</v>
      </c>
      <c r="K311" s="13">
        <f t="shared" si="158"/>
        <v>15867.444999999998</v>
      </c>
      <c r="L311" s="13">
        <f t="shared" si="159"/>
        <v>15960.607599999999</v>
      </c>
      <c r="M311" s="9">
        <f t="shared" si="160"/>
        <v>15774.282399999996</v>
      </c>
      <c r="N311" s="9">
        <f t="shared" si="161"/>
        <v>-20.702800000000327</v>
      </c>
      <c r="O311" s="9">
        <f t="shared" si="162"/>
        <v>15810.114455555555</v>
      </c>
      <c r="P311" s="13">
        <f t="shared" si="163"/>
        <v>6866.5179945185073</v>
      </c>
      <c r="Q311" s="13">
        <f t="shared" si="164"/>
        <v>0.52688458284540995</v>
      </c>
      <c r="S311" s="2">
        <f t="shared" si="156"/>
        <v>15658.80551421698</v>
      </c>
      <c r="T311" s="2">
        <f t="shared" si="157"/>
        <v>-17.022381692978271</v>
      </c>
      <c r="U311" s="2">
        <f t="shared" si="136"/>
        <v>15590.361028433961</v>
      </c>
      <c r="V311" s="3">
        <f t="shared" si="137"/>
        <v>18738.590536407803</v>
      </c>
      <c r="W311" s="3">
        <f t="shared" si="138"/>
        <v>0.87039356254932609</v>
      </c>
      <c r="Y311" s="9">
        <f t="shared" si="139"/>
        <v>15614.407905983404</v>
      </c>
      <c r="Z311" s="9">
        <f t="shared" si="140"/>
        <v>-36.533022249358488</v>
      </c>
      <c r="AA311" s="9">
        <f t="shared" si="141"/>
        <v>15566.047008547721</v>
      </c>
      <c r="AB311" s="27">
        <f t="shared" si="142"/>
        <v>25986.404453163566</v>
      </c>
      <c r="AC311" s="27">
        <f t="shared" si="143"/>
        <v>1.0249916002624686</v>
      </c>
      <c r="AE311" s="9">
        <f t="shared" si="144"/>
        <v>15699.407920596321</v>
      </c>
      <c r="AF311" s="9">
        <f t="shared" si="145"/>
        <v>-19.013550851755106</v>
      </c>
      <c r="AG311" s="9">
        <f t="shared" si="146"/>
        <v>15634.443068654409</v>
      </c>
      <c r="AH311" s="28">
        <f t="shared" si="147"/>
        <v>8613.1265057852015</v>
      </c>
      <c r="AI311" s="28">
        <f t="shared" si="148"/>
        <v>0.59010272835741018</v>
      </c>
      <c r="AK311" s="9">
        <f t="shared" si="149"/>
        <v>15722.866069241387</v>
      </c>
      <c r="AL311" s="9">
        <f t="shared" si="150"/>
        <v>-13.383305828946005</v>
      </c>
      <c r="AM311" s="9">
        <f t="shared" si="151"/>
        <v>15683.410692413878</v>
      </c>
      <c r="AN311" s="28">
        <f t="shared" si="152"/>
        <v>1921.8848896306342</v>
      </c>
      <c r="AO311">
        <f t="shared" si="153"/>
        <v>0.27874744526933976</v>
      </c>
    </row>
    <row r="312" spans="1:41">
      <c r="A312" s="1">
        <v>45241</v>
      </c>
      <c r="B312" s="2">
        <v>311</v>
      </c>
      <c r="C312" s="3">
        <v>15727.25</v>
      </c>
      <c r="D312" s="13">
        <f t="shared" si="154"/>
        <v>15747.35</v>
      </c>
      <c r="E312" s="13">
        <f t="shared" si="132"/>
        <v>404.0100000000146</v>
      </c>
      <c r="F312" s="13">
        <f t="shared" si="133"/>
        <v>0.12780365289545445</v>
      </c>
      <c r="G312" s="9">
        <f t="shared" si="155"/>
        <v>15747.37572140713</v>
      </c>
      <c r="H312" s="13">
        <f t="shared" si="134"/>
        <v>405.04466215741826</v>
      </c>
      <c r="I312" s="13">
        <f t="shared" si="135"/>
        <v>0.12796719965111628</v>
      </c>
      <c r="K312" s="13">
        <f t="shared" si="158"/>
        <v>15840.611999999999</v>
      </c>
      <c r="L312" s="13">
        <f t="shared" si="159"/>
        <v>15946.387099999998</v>
      </c>
      <c r="M312" s="9">
        <f t="shared" si="160"/>
        <v>15734.8369</v>
      </c>
      <c r="N312" s="9">
        <f t="shared" si="161"/>
        <v>-23.505577777777539</v>
      </c>
      <c r="O312" s="9">
        <f t="shared" si="162"/>
        <v>15753.579599999995</v>
      </c>
      <c r="P312" s="13">
        <f t="shared" si="163"/>
        <v>693.24783615976196</v>
      </c>
      <c r="Q312" s="13">
        <f t="shared" si="164"/>
        <v>0.16741388354604575</v>
      </c>
      <c r="S312" s="2">
        <f t="shared" si="156"/>
        <v>15684.516566262002</v>
      </c>
      <c r="T312" s="2">
        <f t="shared" si="157"/>
        <v>4.3443351760220494</v>
      </c>
      <c r="U312" s="2">
        <f t="shared" si="136"/>
        <v>15641.783132524002</v>
      </c>
      <c r="V312" s="3">
        <f t="shared" si="137"/>
        <v>7304.5854361597685</v>
      </c>
      <c r="W312" s="3">
        <f t="shared" si="138"/>
        <v>0.5434317345753249</v>
      </c>
      <c r="Y312" s="9">
        <f t="shared" si="139"/>
        <v>15622.68741861383</v>
      </c>
      <c r="Z312" s="9">
        <f t="shared" si="140"/>
        <v>-5.16424783350912</v>
      </c>
      <c r="AA312" s="9">
        <f t="shared" si="141"/>
        <v>15577.874883734046</v>
      </c>
      <c r="AB312" s="27">
        <f t="shared" si="142"/>
        <v>22312.925359467183</v>
      </c>
      <c r="AC312" s="27">
        <f t="shared" si="143"/>
        <v>0.94978534877968934</v>
      </c>
      <c r="AE312" s="9">
        <f t="shared" si="144"/>
        <v>15713.193310923369</v>
      </c>
      <c r="AF312" s="9">
        <f t="shared" si="145"/>
        <v>-9.1738684981141922</v>
      </c>
      <c r="AG312" s="9">
        <f t="shared" si="146"/>
        <v>15680.394369744565</v>
      </c>
      <c r="AH312" s="28">
        <f t="shared" si="147"/>
        <v>2195.4500866340586</v>
      </c>
      <c r="AI312" s="28">
        <f t="shared" si="148"/>
        <v>0.29792640325190511</v>
      </c>
      <c r="AK312" s="9">
        <f t="shared" si="149"/>
        <v>15725.473276341243</v>
      </c>
      <c r="AL312" s="9">
        <f t="shared" si="150"/>
        <v>-11.784254536065788</v>
      </c>
      <c r="AM312" s="9">
        <f t="shared" si="151"/>
        <v>15709.482763412441</v>
      </c>
      <c r="AN312" s="28">
        <f t="shared" si="152"/>
        <v>315.6746959582855</v>
      </c>
      <c r="AO312">
        <f t="shared" si="153"/>
        <v>0.11297103172874295</v>
      </c>
    </row>
    <row r="313" spans="1:41">
      <c r="A313" s="1">
        <v>45242</v>
      </c>
      <c r="B313" s="2">
        <v>312</v>
      </c>
      <c r="C313" s="3">
        <v>15727.25</v>
      </c>
      <c r="D313" s="13">
        <f t="shared" si="154"/>
        <v>15727.25</v>
      </c>
      <c r="E313" s="13">
        <f t="shared" si="132"/>
        <v>0</v>
      </c>
      <c r="F313" s="13">
        <f t="shared" si="133"/>
        <v>0</v>
      </c>
      <c r="G313" s="9">
        <f t="shared" si="155"/>
        <v>15727.25</v>
      </c>
      <c r="H313" s="13">
        <f t="shared" si="134"/>
        <v>0</v>
      </c>
      <c r="I313" s="13">
        <f t="shared" si="135"/>
        <v>0</v>
      </c>
      <c r="K313" s="13">
        <f t="shared" si="158"/>
        <v>15815.688</v>
      </c>
      <c r="L313" s="13">
        <f t="shared" si="159"/>
        <v>15929.081199999997</v>
      </c>
      <c r="M313" s="9">
        <f t="shared" si="160"/>
        <v>15702.294800000003</v>
      </c>
      <c r="N313" s="9">
        <f t="shared" si="161"/>
        <v>-25.198488888888175</v>
      </c>
      <c r="O313" s="9">
        <f t="shared" si="162"/>
        <v>15711.331322222222</v>
      </c>
      <c r="P313" s="13">
        <f t="shared" si="163"/>
        <v>253.40430219271366</v>
      </c>
      <c r="Q313" s="13">
        <f t="shared" si="164"/>
        <v>0.10121717260028104</v>
      </c>
      <c r="S313" s="2">
        <f t="shared" si="156"/>
        <v>15708.055450719012</v>
      </c>
      <c r="T313" s="2">
        <f t="shared" si="157"/>
        <v>13.941609816515911</v>
      </c>
      <c r="U313" s="2">
        <f t="shared" si="136"/>
        <v>15688.860901438024</v>
      </c>
      <c r="V313" s="3">
        <f t="shared" si="137"/>
        <v>1473.7228884011404</v>
      </c>
      <c r="W313" s="3">
        <f t="shared" si="138"/>
        <v>0.24409288694448439</v>
      </c>
      <c r="Y313" s="9">
        <f t="shared" si="139"/>
        <v>15650.441219546225</v>
      </c>
      <c r="Z313" s="9">
        <f t="shared" si="140"/>
        <v>17.878386302623319</v>
      </c>
      <c r="AA313" s="9">
        <f t="shared" si="141"/>
        <v>15617.523170780321</v>
      </c>
      <c r="AB313" s="27">
        <f t="shared" si="142"/>
        <v>12039.977050604519</v>
      </c>
      <c r="AC313" s="27">
        <f t="shared" si="143"/>
        <v>0.69768604949802804</v>
      </c>
      <c r="AE313" s="9">
        <f t="shared" si="144"/>
        <v>15720.280832727574</v>
      </c>
      <c r="AF313" s="9">
        <f t="shared" si="145"/>
        <v>-4.2954514074182519</v>
      </c>
      <c r="AG313" s="9">
        <f t="shared" si="146"/>
        <v>15704.019442425255</v>
      </c>
      <c r="AH313" s="28">
        <f t="shared" si="147"/>
        <v>539.65880523354394</v>
      </c>
      <c r="AI313" s="28">
        <f t="shared" si="148"/>
        <v>0.14770896103733988</v>
      </c>
      <c r="AK313" s="9">
        <f t="shared" si="149"/>
        <v>15725.893902180518</v>
      </c>
      <c r="AL313" s="9">
        <f t="shared" si="150"/>
        <v>-10.563766498531701</v>
      </c>
      <c r="AM313" s="9">
        <f t="shared" si="151"/>
        <v>15713.689021805178</v>
      </c>
      <c r="AN313" s="28">
        <f t="shared" si="152"/>
        <v>183.90012960044814</v>
      </c>
      <c r="AO313">
        <f t="shared" si="153"/>
        <v>8.6225997519098277E-2</v>
      </c>
    </row>
    <row r="314" spans="1:41">
      <c r="A314" s="1">
        <v>45243</v>
      </c>
      <c r="B314" s="2">
        <v>313</v>
      </c>
      <c r="C314" s="3">
        <v>15771.47</v>
      </c>
      <c r="D314" s="13">
        <f t="shared" si="154"/>
        <v>15727.25</v>
      </c>
      <c r="E314" s="13">
        <f t="shared" si="132"/>
        <v>1955.408399999942</v>
      </c>
      <c r="F314" s="13">
        <f t="shared" si="133"/>
        <v>0.28037969827796233</v>
      </c>
      <c r="G314" s="9">
        <f t="shared" si="155"/>
        <v>15727.25</v>
      </c>
      <c r="H314" s="13">
        <f t="shared" si="134"/>
        <v>1955.408399999942</v>
      </c>
      <c r="I314" s="13">
        <f t="shared" si="135"/>
        <v>0.28037969827796233</v>
      </c>
      <c r="K314" s="13">
        <f t="shared" si="158"/>
        <v>15785.84</v>
      </c>
      <c r="L314" s="13">
        <f t="shared" si="159"/>
        <v>15907.885999999999</v>
      </c>
      <c r="M314" s="9">
        <f t="shared" si="160"/>
        <v>15663.794000000002</v>
      </c>
      <c r="N314" s="9">
        <f t="shared" si="161"/>
        <v>-27.121333333332988</v>
      </c>
      <c r="O314" s="9">
        <f t="shared" si="162"/>
        <v>15677.096311111116</v>
      </c>
      <c r="P314" s="13">
        <f t="shared" si="163"/>
        <v>8906.3931544957559</v>
      </c>
      <c r="Q314" s="13">
        <f t="shared" si="164"/>
        <v>0.59838232510275458</v>
      </c>
      <c r="S314" s="2">
        <f t="shared" si="156"/>
        <v>15746.733530267764</v>
      </c>
      <c r="T314" s="2">
        <f t="shared" si="157"/>
        <v>26.309844682633987</v>
      </c>
      <c r="U314" s="2">
        <f t="shared" si="136"/>
        <v>15721.997060535528</v>
      </c>
      <c r="V314" s="3">
        <f t="shared" si="137"/>
        <v>2447.5717392552106</v>
      </c>
      <c r="W314" s="3">
        <f t="shared" si="138"/>
        <v>0.31368629217486377</v>
      </c>
      <c r="Y314" s="9">
        <f t="shared" si="139"/>
        <v>15699.264724094191</v>
      </c>
      <c r="Z314" s="9">
        <f t="shared" si="140"/>
        <v>39.53996907436381</v>
      </c>
      <c r="AA314" s="9">
        <f t="shared" si="141"/>
        <v>15668.319605848848</v>
      </c>
      <c r="AB314" s="27">
        <f t="shared" si="142"/>
        <v>10640.003813537802</v>
      </c>
      <c r="AC314" s="27">
        <f t="shared" si="143"/>
        <v>0.65403157823050728</v>
      </c>
      <c r="AE314" s="9">
        <f t="shared" si="144"/>
        <v>15754.824614396046</v>
      </c>
      <c r="AF314" s="9">
        <f t="shared" si="145"/>
        <v>7.3563185153487147</v>
      </c>
      <c r="AG314" s="9">
        <f t="shared" si="146"/>
        <v>15715.985381320155</v>
      </c>
      <c r="AH314" s="28">
        <f t="shared" si="147"/>
        <v>3078.5429100477004</v>
      </c>
      <c r="AI314" s="28">
        <f t="shared" si="148"/>
        <v>0.35180372330444826</v>
      </c>
      <c r="AK314" s="9">
        <f t="shared" si="149"/>
        <v>15765.856013568198</v>
      </c>
      <c r="AL314" s="9">
        <f t="shared" si="150"/>
        <v>-5.5111787099105172</v>
      </c>
      <c r="AM314" s="9">
        <f t="shared" si="151"/>
        <v>15715.330135681987</v>
      </c>
      <c r="AN314" s="28">
        <f t="shared" si="152"/>
        <v>3151.6843656448832</v>
      </c>
      <c r="AO314">
        <f t="shared" si="153"/>
        <v>0.35595834958956124</v>
      </c>
    </row>
    <row r="315" spans="1:41">
      <c r="A315" s="1">
        <v>45244</v>
      </c>
      <c r="B315" s="2">
        <v>314</v>
      </c>
      <c r="C315" s="3">
        <v>15791.57</v>
      </c>
      <c r="D315" s="13">
        <f t="shared" si="154"/>
        <v>15815.689999999999</v>
      </c>
      <c r="E315" s="13">
        <f t="shared" si="132"/>
        <v>581.7743999999509</v>
      </c>
      <c r="F315" s="13">
        <f t="shared" si="133"/>
        <v>0.15273972125633475</v>
      </c>
      <c r="G315" s="9">
        <f t="shared" si="155"/>
        <v>15815.814332505681</v>
      </c>
      <c r="H315" s="13">
        <f t="shared" si="134"/>
        <v>587.78765864602451</v>
      </c>
      <c r="I315" s="13">
        <f t="shared" si="135"/>
        <v>0.15352705592718827</v>
      </c>
      <c r="K315" s="13">
        <f t="shared" si="158"/>
        <v>15768.956</v>
      </c>
      <c r="L315" s="13">
        <f t="shared" si="159"/>
        <v>15885.826499999999</v>
      </c>
      <c r="M315" s="9">
        <f t="shared" si="160"/>
        <v>15652.085500000001</v>
      </c>
      <c r="N315" s="9">
        <f t="shared" si="161"/>
        <v>-25.971222222222018</v>
      </c>
      <c r="O315" s="9">
        <f t="shared" si="162"/>
        <v>15636.672666666669</v>
      </c>
      <c r="P315" s="13">
        <f t="shared" si="163"/>
        <v>23993.183873776932</v>
      </c>
      <c r="Q315" s="13">
        <f t="shared" si="164"/>
        <v>0.98088621545122234</v>
      </c>
      <c r="S315" s="2">
        <f t="shared" si="156"/>
        <v>15782.306687475198</v>
      </c>
      <c r="T315" s="2">
        <f t="shared" si="157"/>
        <v>30.94150094503431</v>
      </c>
      <c r="U315" s="2">
        <f t="shared" si="136"/>
        <v>15773.043374950397</v>
      </c>
      <c r="V315" s="3">
        <f t="shared" si="137"/>
        <v>343.23583572855676</v>
      </c>
      <c r="W315" s="3">
        <f t="shared" si="138"/>
        <v>0.11731971583321002</v>
      </c>
      <c r="Y315" s="9">
        <f t="shared" si="139"/>
        <v>15754.634285217988</v>
      </c>
      <c r="Z315" s="9">
        <f t="shared" si="140"/>
        <v>50.62068350896655</v>
      </c>
      <c r="AA315" s="9">
        <f t="shared" si="141"/>
        <v>15738.804693168555</v>
      </c>
      <c r="AB315" s="27">
        <f t="shared" si="142"/>
        <v>2784.1776050165186</v>
      </c>
      <c r="AC315" s="27">
        <f t="shared" si="143"/>
        <v>0.33413591448757046</v>
      </c>
      <c r="AE315" s="9">
        <f t="shared" si="144"/>
        <v>15782.753279873417</v>
      </c>
      <c r="AF315" s="9">
        <f t="shared" si="145"/>
        <v>13.528022603955517</v>
      </c>
      <c r="AG315" s="9">
        <f t="shared" si="146"/>
        <v>15762.180932911395</v>
      </c>
      <c r="AH315" s="28">
        <f t="shared" si="147"/>
        <v>863.71726433851745</v>
      </c>
      <c r="AI315" s="28">
        <f t="shared" si="148"/>
        <v>0.18610604954798579</v>
      </c>
      <c r="AK315" s="9">
        <f t="shared" si="149"/>
        <v>15788.44748348583</v>
      </c>
      <c r="AL315" s="9">
        <f t="shared" si="150"/>
        <v>-2.7009138471562744</v>
      </c>
      <c r="AM315" s="9">
        <f t="shared" si="151"/>
        <v>15760.344834858288</v>
      </c>
      <c r="AN315" s="28">
        <f t="shared" si="152"/>
        <v>975.01093812717625</v>
      </c>
      <c r="AO315">
        <f t="shared" si="153"/>
        <v>0.19773312686269853</v>
      </c>
    </row>
    <row r="316" spans="1:41">
      <c r="A316" s="1">
        <v>45245</v>
      </c>
      <c r="B316" s="2">
        <v>315</v>
      </c>
      <c r="C316" s="3">
        <v>15777.5</v>
      </c>
      <c r="D316" s="13">
        <f t="shared" si="154"/>
        <v>15811.67</v>
      </c>
      <c r="E316" s="13">
        <f t="shared" si="132"/>
        <v>1167.588900000005</v>
      </c>
      <c r="F316" s="13">
        <f t="shared" si="133"/>
        <v>0.21657423546189242</v>
      </c>
      <c r="G316" s="9">
        <f t="shared" si="155"/>
        <v>15811.695616508796</v>
      </c>
      <c r="H316" s="13">
        <f t="shared" si="134"/>
        <v>1169.3401884166324</v>
      </c>
      <c r="I316" s="13">
        <f t="shared" si="135"/>
        <v>0.21673659647470045</v>
      </c>
      <c r="K316" s="13">
        <f t="shared" si="158"/>
        <v>15754.082</v>
      </c>
      <c r="L316" s="13">
        <f t="shared" si="159"/>
        <v>15862.359899999996</v>
      </c>
      <c r="M316" s="9">
        <f t="shared" si="160"/>
        <v>15645.804100000005</v>
      </c>
      <c r="N316" s="9">
        <f t="shared" si="161"/>
        <v>-24.061755555554555</v>
      </c>
      <c r="O316" s="9">
        <f t="shared" si="162"/>
        <v>15626.114277777779</v>
      </c>
      <c r="P316" s="13">
        <f t="shared" si="163"/>
        <v>22917.636892743572</v>
      </c>
      <c r="Q316" s="13">
        <f t="shared" si="164"/>
        <v>0.95950386450465142</v>
      </c>
      <c r="S316" s="2">
        <f t="shared" si="156"/>
        <v>15795.374094210118</v>
      </c>
      <c r="T316" s="2">
        <f t="shared" si="157"/>
        <v>22.004453839976719</v>
      </c>
      <c r="U316" s="2">
        <f t="shared" si="136"/>
        <v>15813.248188420233</v>
      </c>
      <c r="V316" s="3">
        <f t="shared" si="137"/>
        <v>1277.9329753285108</v>
      </c>
      <c r="W316" s="3">
        <f t="shared" si="138"/>
        <v>0.22657701423060317</v>
      </c>
      <c r="Y316" s="9">
        <f t="shared" si="139"/>
        <v>15796.928478108868</v>
      </c>
      <c r="Z316" s="9">
        <f t="shared" si="140"/>
        <v>44.792140076306218</v>
      </c>
      <c r="AA316" s="9">
        <f t="shared" si="141"/>
        <v>15805.254968726955</v>
      </c>
      <c r="AB316" s="27">
        <f t="shared" si="142"/>
        <v>770.3382890342366</v>
      </c>
      <c r="AC316" s="27">
        <f t="shared" si="143"/>
        <v>0.17591487071433851</v>
      </c>
      <c r="AE316" s="9">
        <f t="shared" si="144"/>
        <v>15783.134390743213</v>
      </c>
      <c r="AF316" s="9">
        <f t="shared" si="145"/>
        <v>9.5839490837075161</v>
      </c>
      <c r="AG316" s="9">
        <f t="shared" si="146"/>
        <v>15796.281302477373</v>
      </c>
      <c r="AH316" s="28">
        <f t="shared" si="147"/>
        <v>352.73732274658374</v>
      </c>
      <c r="AI316" s="28">
        <f t="shared" si="148"/>
        <v>0.11903851990095499</v>
      </c>
      <c r="AK316" s="9">
        <f t="shared" si="149"/>
        <v>15778.324656963867</v>
      </c>
      <c r="AL316" s="9">
        <f t="shared" si="150"/>
        <v>-3.4431051146369835</v>
      </c>
      <c r="AM316" s="9">
        <f t="shared" si="151"/>
        <v>15785.746569638673</v>
      </c>
      <c r="AN316" s="28">
        <f t="shared" si="152"/>
        <v>68.005910805490984</v>
      </c>
      <c r="AO316">
        <f t="shared" si="153"/>
        <v>5.2267910877347258E-2</v>
      </c>
    </row>
    <row r="317" spans="1:41">
      <c r="A317" s="1">
        <v>45246</v>
      </c>
      <c r="B317" s="2">
        <v>316</v>
      </c>
      <c r="C317" s="3">
        <v>15580.51</v>
      </c>
      <c r="D317" s="13">
        <f t="shared" si="154"/>
        <v>15763.43</v>
      </c>
      <c r="E317" s="13">
        <f t="shared" si="132"/>
        <v>33459.726400000029</v>
      </c>
      <c r="F317" s="13">
        <f t="shared" si="133"/>
        <v>1.1740308885909387</v>
      </c>
      <c r="G317" s="9">
        <f t="shared" si="155"/>
        <v>15763.442536112623</v>
      </c>
      <c r="H317" s="13">
        <f t="shared" si="134"/>
        <v>33464.312768596115</v>
      </c>
      <c r="I317" s="13">
        <f t="shared" si="135"/>
        <v>1.1741113488109374</v>
      </c>
      <c r="K317" s="13">
        <f t="shared" si="158"/>
        <v>15737.801000000001</v>
      </c>
      <c r="L317" s="13">
        <f t="shared" si="159"/>
        <v>15837.365599999999</v>
      </c>
      <c r="M317" s="9">
        <f t="shared" si="160"/>
        <v>15638.236400000003</v>
      </c>
      <c r="N317" s="9">
        <f t="shared" si="161"/>
        <v>-22.125466666666195</v>
      </c>
      <c r="O317" s="9">
        <f t="shared" si="162"/>
        <v>15621.74234444445</v>
      </c>
      <c r="P317" s="13">
        <f t="shared" si="163"/>
        <v>1700.1062283857721</v>
      </c>
      <c r="Q317" s="13">
        <f t="shared" si="164"/>
        <v>0.26464053130770471</v>
      </c>
      <c r="S317" s="2">
        <f t="shared" si="156"/>
        <v>15698.944274025047</v>
      </c>
      <c r="T317" s="2">
        <f t="shared" si="157"/>
        <v>-37.21268317254696</v>
      </c>
      <c r="U317" s="2">
        <f t="shared" si="136"/>
        <v>15817.378548050094</v>
      </c>
      <c r="V317" s="3">
        <f t="shared" si="137"/>
        <v>56106.709055359461</v>
      </c>
      <c r="W317" s="3">
        <f t="shared" si="138"/>
        <v>1.5202875133746809</v>
      </c>
      <c r="Y317" s="9">
        <f t="shared" si="139"/>
        <v>15763.357432729621</v>
      </c>
      <c r="Z317" s="9">
        <f t="shared" si="140"/>
        <v>-10.06208974258114</v>
      </c>
      <c r="AA317" s="9">
        <f t="shared" si="141"/>
        <v>15841.720618185174</v>
      </c>
      <c r="AB317" s="27">
        <f t="shared" si="142"/>
        <v>68230.987052680808</v>
      </c>
      <c r="AC317" s="27">
        <f t="shared" si="143"/>
        <v>1.6765216169764281</v>
      </c>
      <c r="AE317" s="9">
        <f t="shared" si="144"/>
        <v>15644.172501948076</v>
      </c>
      <c r="AF317" s="9">
        <f t="shared" si="145"/>
        <v>-34.97980227994568</v>
      </c>
      <c r="AG317" s="9">
        <f t="shared" si="146"/>
        <v>15792.718339826921</v>
      </c>
      <c r="AH317" s="28">
        <f t="shared" si="147"/>
        <v>45032.379492097803</v>
      </c>
      <c r="AI317" s="28">
        <f t="shared" si="148"/>
        <v>1.3620115119910745</v>
      </c>
      <c r="AK317" s="9">
        <f t="shared" si="149"/>
        <v>15599.947155184924</v>
      </c>
      <c r="AL317" s="9">
        <f t="shared" si="150"/>
        <v>-20.936544781067589</v>
      </c>
      <c r="AM317" s="9">
        <f t="shared" si="151"/>
        <v>15774.88155184923</v>
      </c>
      <c r="AN317" s="28">
        <f t="shared" si="152"/>
        <v>37780.300168277885</v>
      </c>
      <c r="AO317">
        <f t="shared" si="153"/>
        <v>1.2475300991381535</v>
      </c>
    </row>
    <row r="318" spans="1:41">
      <c r="A318" s="1">
        <v>45247</v>
      </c>
      <c r="B318" s="2">
        <v>317</v>
      </c>
      <c r="C318" s="3">
        <v>15672.98</v>
      </c>
      <c r="D318" s="13">
        <f t="shared" si="154"/>
        <v>15383.52</v>
      </c>
      <c r="E318" s="13">
        <f t="shared" si="132"/>
        <v>83787.09159999949</v>
      </c>
      <c r="F318" s="13">
        <f t="shared" si="133"/>
        <v>1.8468727708451049</v>
      </c>
      <c r="G318" s="9">
        <f t="shared" si="155"/>
        <v>15385.979518941531</v>
      </c>
      <c r="H318" s="13">
        <f t="shared" si="134"/>
        <v>82369.276127792458</v>
      </c>
      <c r="I318" s="13">
        <f t="shared" si="135"/>
        <v>1.8311800376091127</v>
      </c>
      <c r="K318" s="13">
        <f t="shared" si="158"/>
        <v>15710.867000000002</v>
      </c>
      <c r="L318" s="13">
        <f t="shared" si="159"/>
        <v>15811.306099999998</v>
      </c>
      <c r="M318" s="9">
        <f t="shared" si="160"/>
        <v>15610.427900000006</v>
      </c>
      <c r="N318" s="9">
        <f t="shared" si="161"/>
        <v>-22.319799999999102</v>
      </c>
      <c r="O318" s="9">
        <f t="shared" si="162"/>
        <v>15616.110933333337</v>
      </c>
      <c r="P318" s="13">
        <f t="shared" si="163"/>
        <v>3234.0907435373092</v>
      </c>
      <c r="Q318" s="13">
        <f t="shared" si="164"/>
        <v>0.36284782260082354</v>
      </c>
      <c r="S318" s="2">
        <f t="shared" si="156"/>
        <v>15667.355795426251</v>
      </c>
      <c r="T318" s="2">
        <f t="shared" si="157"/>
        <v>-34.400580885671694</v>
      </c>
      <c r="U318" s="2">
        <f t="shared" si="136"/>
        <v>15661.7315908525</v>
      </c>
      <c r="V318" s="3">
        <f t="shared" si="137"/>
        <v>126.52670834955812</v>
      </c>
      <c r="W318" s="3">
        <f t="shared" si="138"/>
        <v>7.1769434705460239E-2</v>
      </c>
      <c r="Y318" s="9">
        <f t="shared" si="139"/>
        <v>15729.200740090928</v>
      </c>
      <c r="Z318" s="9">
        <f t="shared" si="140"/>
        <v>-26.92831176985953</v>
      </c>
      <c r="AA318" s="9">
        <f t="shared" si="141"/>
        <v>15753.295342987039</v>
      </c>
      <c r="AB318" s="27">
        <f t="shared" si="142"/>
        <v>6450.5543191258612</v>
      </c>
      <c r="AC318" s="27">
        <f t="shared" si="143"/>
        <v>0.5124446211699365</v>
      </c>
      <c r="AE318" s="9">
        <f t="shared" si="144"/>
        <v>15653.843809900438</v>
      </c>
      <c r="AF318" s="9">
        <f t="shared" si="145"/>
        <v>-21.584469210253516</v>
      </c>
      <c r="AG318" s="9">
        <f t="shared" si="146"/>
        <v>15609.19269966813</v>
      </c>
      <c r="AH318" s="28">
        <f t="shared" si="147"/>
        <v>4068.8196836280704</v>
      </c>
      <c r="AI318" s="28">
        <f t="shared" si="148"/>
        <v>0.40698897294496084</v>
      </c>
      <c r="AK318" s="9">
        <f t="shared" si="149"/>
        <v>15663.583061040386</v>
      </c>
      <c r="AL318" s="9">
        <f t="shared" si="150"/>
        <v>-12.47929971741457</v>
      </c>
      <c r="AM318" s="9">
        <f t="shared" si="151"/>
        <v>15579.010610403857</v>
      </c>
      <c r="AN318" s="28">
        <f t="shared" si="152"/>
        <v>8830.2461810716559</v>
      </c>
      <c r="AO318">
        <f t="shared" si="153"/>
        <v>0.59956300330978995</v>
      </c>
    </row>
    <row r="319" spans="1:41">
      <c r="A319" s="1">
        <v>45248</v>
      </c>
      <c r="B319" s="2">
        <v>318</v>
      </c>
      <c r="C319" s="3">
        <v>15672.98</v>
      </c>
      <c r="D319" s="13">
        <f t="shared" si="154"/>
        <v>15765.449999999999</v>
      </c>
      <c r="E319" s="13">
        <f t="shared" si="132"/>
        <v>8550.7008999998798</v>
      </c>
      <c r="F319" s="13">
        <f t="shared" si="133"/>
        <v>0.5899962866027989</v>
      </c>
      <c r="G319" s="9">
        <f t="shared" si="155"/>
        <v>15765.998807510152</v>
      </c>
      <c r="H319" s="13">
        <f t="shared" si="134"/>
        <v>8652.4985506107714</v>
      </c>
      <c r="I319" s="13">
        <f t="shared" si="135"/>
        <v>0.5934979021867719</v>
      </c>
      <c r="K319" s="13">
        <f t="shared" si="158"/>
        <v>15715.390000000003</v>
      </c>
      <c r="L319" s="13">
        <f t="shared" si="159"/>
        <v>15789.548100000004</v>
      </c>
      <c r="M319" s="9">
        <f t="shared" si="160"/>
        <v>15641.231900000002</v>
      </c>
      <c r="N319" s="9">
        <f t="shared" si="161"/>
        <v>-16.479577777777902</v>
      </c>
      <c r="O319" s="9">
        <f t="shared" si="162"/>
        <v>15588.108100000007</v>
      </c>
      <c r="P319" s="13">
        <f t="shared" si="163"/>
        <v>7203.239409608781</v>
      </c>
      <c r="Q319" s="13">
        <f t="shared" si="164"/>
        <v>0.54151731195977293</v>
      </c>
      <c r="S319" s="2">
        <f t="shared" si="156"/>
        <v>15652.96760727029</v>
      </c>
      <c r="T319" s="2">
        <f t="shared" si="157"/>
        <v>-24.394384520816327</v>
      </c>
      <c r="U319" s="2">
        <f t="shared" si="136"/>
        <v>15632.95521454058</v>
      </c>
      <c r="V319" s="3">
        <f t="shared" si="137"/>
        <v>1601.9834510725943</v>
      </c>
      <c r="W319" s="3">
        <f t="shared" si="138"/>
        <v>0.25537444352905414</v>
      </c>
      <c r="Y319" s="9">
        <f t="shared" si="139"/>
        <v>15693.484699824745</v>
      </c>
      <c r="Z319" s="9">
        <f t="shared" si="140"/>
        <v>-33.079721717285935</v>
      </c>
      <c r="AA319" s="9">
        <f t="shared" si="141"/>
        <v>15702.272428321068</v>
      </c>
      <c r="AB319" s="27">
        <f t="shared" si="142"/>
        <v>858.04635694494505</v>
      </c>
      <c r="AC319" s="27">
        <f t="shared" si="143"/>
        <v>0.18689763096149331</v>
      </c>
      <c r="AE319" s="9">
        <f t="shared" si="144"/>
        <v>15660.763802207055</v>
      </c>
      <c r="AF319" s="9">
        <f t="shared" si="145"/>
        <v>-13.033130755192321</v>
      </c>
      <c r="AG319" s="9">
        <f t="shared" si="146"/>
        <v>15632.259340690185</v>
      </c>
      <c r="AH319" s="28">
        <f t="shared" si="147"/>
        <v>1658.1720946259773</v>
      </c>
      <c r="AI319" s="28">
        <f t="shared" si="148"/>
        <v>0.25981440230137753</v>
      </c>
      <c r="AK319" s="9">
        <f t="shared" si="149"/>
        <v>15670.792376132298</v>
      </c>
      <c r="AL319" s="9">
        <f t="shared" si="150"/>
        <v>-10.510438236481935</v>
      </c>
      <c r="AM319" s="9">
        <f t="shared" si="151"/>
        <v>15651.103761322971</v>
      </c>
      <c r="AN319" s="28">
        <f t="shared" si="152"/>
        <v>478.56981865432186</v>
      </c>
      <c r="AO319">
        <f t="shared" si="153"/>
        <v>0.13957931852799274</v>
      </c>
    </row>
    <row r="320" spans="1:41">
      <c r="A320" s="1">
        <v>45249</v>
      </c>
      <c r="B320" s="2">
        <v>319</v>
      </c>
      <c r="C320" s="3">
        <v>15672.98</v>
      </c>
      <c r="D320" s="13">
        <f t="shared" si="154"/>
        <v>15672.98</v>
      </c>
      <c r="E320" s="13">
        <f t="shared" si="132"/>
        <v>0</v>
      </c>
      <c r="F320" s="13">
        <f t="shared" si="133"/>
        <v>0</v>
      </c>
      <c r="G320" s="9">
        <f t="shared" si="155"/>
        <v>15672.98</v>
      </c>
      <c r="H320" s="13">
        <f t="shared" si="134"/>
        <v>0</v>
      </c>
      <c r="I320" s="13">
        <f t="shared" si="135"/>
        <v>0</v>
      </c>
      <c r="K320" s="13">
        <f t="shared" si="158"/>
        <v>15715.591</v>
      </c>
      <c r="L320" s="13">
        <f t="shared" si="159"/>
        <v>15771.227199999999</v>
      </c>
      <c r="M320" s="9">
        <f t="shared" si="160"/>
        <v>15659.954800000001</v>
      </c>
      <c r="N320" s="9">
        <f t="shared" si="161"/>
        <v>-12.36359999999978</v>
      </c>
      <c r="O320" s="9">
        <f t="shared" si="162"/>
        <v>15624.752322222224</v>
      </c>
      <c r="P320" s="13">
        <f t="shared" si="163"/>
        <v>2325.9089038369088</v>
      </c>
      <c r="Q320" s="13">
        <f t="shared" si="164"/>
        <v>0.30771223964922545</v>
      </c>
      <c r="S320" s="2">
        <f t="shared" si="156"/>
        <v>15650.776611374737</v>
      </c>
      <c r="T320" s="2">
        <f t="shared" si="157"/>
        <v>-13.292690208184657</v>
      </c>
      <c r="U320" s="2">
        <f t="shared" si="136"/>
        <v>15628.573222749474</v>
      </c>
      <c r="V320" s="3">
        <f t="shared" si="137"/>
        <v>1971.9618657778265</v>
      </c>
      <c r="W320" s="3">
        <f t="shared" si="138"/>
        <v>0.28333333705859332</v>
      </c>
      <c r="Y320" s="9">
        <f t="shared" si="139"/>
        <v>15664.17748467522</v>
      </c>
      <c r="Z320" s="9">
        <f t="shared" si="140"/>
        <v>-30.438967119853483</v>
      </c>
      <c r="AA320" s="9">
        <f t="shared" si="141"/>
        <v>15660.404978107459</v>
      </c>
      <c r="AB320" s="27">
        <f t="shared" si="142"/>
        <v>158.1311755978719</v>
      </c>
      <c r="AC320" s="27">
        <f t="shared" si="143"/>
        <v>8.0233764686361259E-2</v>
      </c>
      <c r="AE320" s="9">
        <f t="shared" si="144"/>
        <v>15665.405201435558</v>
      </c>
      <c r="AF320" s="9">
        <f t="shared" si="145"/>
        <v>-7.7307717600836163</v>
      </c>
      <c r="AG320" s="9">
        <f t="shared" si="146"/>
        <v>15647.730671451864</v>
      </c>
      <c r="AH320" s="28">
        <f t="shared" si="147"/>
        <v>637.52859213171371</v>
      </c>
      <c r="AI320" s="28">
        <f t="shared" si="148"/>
        <v>0.16110100662500665</v>
      </c>
      <c r="AK320" s="9">
        <f t="shared" si="149"/>
        <v>15671.710193789582</v>
      </c>
      <c r="AL320" s="9">
        <f t="shared" si="150"/>
        <v>-9.3676126471053323</v>
      </c>
      <c r="AM320" s="9">
        <f t="shared" si="151"/>
        <v>15660.281937895816</v>
      </c>
      <c r="AN320" s="28">
        <f t="shared" si="152"/>
        <v>161.24078120171171</v>
      </c>
      <c r="AO320">
        <f t="shared" si="153"/>
        <v>8.1018811382289266E-2</v>
      </c>
    </row>
    <row r="321" spans="1:41">
      <c r="A321" s="1">
        <v>45250</v>
      </c>
      <c r="B321" s="2">
        <v>320</v>
      </c>
      <c r="C321" s="3">
        <v>15581.52</v>
      </c>
      <c r="D321" s="13">
        <f t="shared" si="154"/>
        <v>15672.98</v>
      </c>
      <c r="E321" s="13">
        <f t="shared" si="132"/>
        <v>8364.9315999998398</v>
      </c>
      <c r="F321" s="13">
        <f t="shared" si="133"/>
        <v>0.58697739373308333</v>
      </c>
      <c r="G321" s="9">
        <f t="shared" si="155"/>
        <v>15672.98</v>
      </c>
      <c r="H321" s="13">
        <f t="shared" si="134"/>
        <v>8364.9315999998398</v>
      </c>
      <c r="I321" s="13">
        <f t="shared" si="135"/>
        <v>0.58697739373308333</v>
      </c>
      <c r="K321" s="13">
        <f t="shared" si="158"/>
        <v>15712.174000000003</v>
      </c>
      <c r="L321" s="13">
        <f t="shared" si="159"/>
        <v>15755.700099999998</v>
      </c>
      <c r="M321" s="9">
        <f t="shared" si="160"/>
        <v>15668.647900000007</v>
      </c>
      <c r="N321" s="9">
        <f t="shared" si="161"/>
        <v>-9.6724666666656649</v>
      </c>
      <c r="O321" s="9">
        <f t="shared" si="162"/>
        <v>15647.591200000001</v>
      </c>
      <c r="P321" s="13">
        <f t="shared" si="163"/>
        <v>4365.4034694400416</v>
      </c>
      <c r="Q321" s="13">
        <f t="shared" si="164"/>
        <v>0.42403565249090153</v>
      </c>
      <c r="S321" s="2">
        <f t="shared" si="156"/>
        <v>15609.501960583275</v>
      </c>
      <c r="T321" s="2">
        <f t="shared" si="157"/>
        <v>-27.28367049982317</v>
      </c>
      <c r="U321" s="2">
        <f t="shared" si="136"/>
        <v>15637.483921166551</v>
      </c>
      <c r="V321" s="3">
        <f t="shared" si="137"/>
        <v>3131.9604723359116</v>
      </c>
      <c r="W321" s="3">
        <f t="shared" si="138"/>
        <v>0.35916856100400207</v>
      </c>
      <c r="Y321" s="9">
        <f t="shared" si="139"/>
        <v>15618.072962288756</v>
      </c>
      <c r="Z321" s="9">
        <f t="shared" si="140"/>
        <v>-41.404855806480796</v>
      </c>
      <c r="AA321" s="9">
        <f t="shared" si="141"/>
        <v>15633.738517555366</v>
      </c>
      <c r="AB321" s="27">
        <f t="shared" si="142"/>
        <v>2726.7735756800575</v>
      </c>
      <c r="AC321" s="27">
        <f t="shared" si="143"/>
        <v>0.33513108833647748</v>
      </c>
      <c r="AE321" s="9">
        <f t="shared" si="144"/>
        <v>15604.366328902643</v>
      </c>
      <c r="AF321" s="9">
        <f t="shared" si="145"/>
        <v>-23.723201991933262</v>
      </c>
      <c r="AG321" s="9">
        <f t="shared" si="146"/>
        <v>15657.674429675475</v>
      </c>
      <c r="AH321" s="28">
        <f t="shared" si="147"/>
        <v>5799.4971591968069</v>
      </c>
      <c r="AI321" s="28">
        <f t="shared" si="148"/>
        <v>0.48874839987032459</v>
      </c>
      <c r="AK321" s="9">
        <f t="shared" si="149"/>
        <v>15589.602258114248</v>
      </c>
      <c r="AL321" s="9">
        <f t="shared" si="150"/>
        <v>-16.641644949928235</v>
      </c>
      <c r="AM321" s="9">
        <f t="shared" si="151"/>
        <v>15662.342581142477</v>
      </c>
      <c r="AN321" s="28">
        <f t="shared" si="152"/>
        <v>6532.289622532172</v>
      </c>
      <c r="AO321">
        <f t="shared" si="153"/>
        <v>0.51870793826581962</v>
      </c>
    </row>
    <row r="322" spans="1:41">
      <c r="A322" s="1">
        <v>45251</v>
      </c>
      <c r="B322" s="2">
        <v>321</v>
      </c>
      <c r="C322" s="3">
        <v>15496.09</v>
      </c>
      <c r="D322" s="13">
        <f t="shared" si="154"/>
        <v>15490.060000000001</v>
      </c>
      <c r="E322" s="13">
        <f t="shared" si="132"/>
        <v>36.360899999985961</v>
      </c>
      <c r="F322" s="13">
        <f t="shared" si="133"/>
        <v>3.891304193508708E-2</v>
      </c>
      <c r="G322" s="9">
        <f t="shared" si="155"/>
        <v>15490.593716727772</v>
      </c>
      <c r="H322" s="13">
        <f t="shared" si="134"/>
        <v>30.209129808579249</v>
      </c>
      <c r="I322" s="13">
        <f t="shared" si="135"/>
        <v>3.5468839379666342E-2</v>
      </c>
      <c r="K322" s="13">
        <f t="shared" si="158"/>
        <v>15697.600999999999</v>
      </c>
      <c r="L322" s="13">
        <f t="shared" si="159"/>
        <v>15741.398999999999</v>
      </c>
      <c r="M322" s="9">
        <f t="shared" si="160"/>
        <v>15653.802999999998</v>
      </c>
      <c r="N322" s="9">
        <f t="shared" si="161"/>
        <v>-9.7328888888890397</v>
      </c>
      <c r="O322" s="9">
        <f t="shared" si="162"/>
        <v>15658.975433333342</v>
      </c>
      <c r="P322" s="13">
        <f t="shared" si="163"/>
        <v>26531.664392190603</v>
      </c>
      <c r="Q322" s="13">
        <f t="shared" si="164"/>
        <v>1.0511389217108444</v>
      </c>
      <c r="S322" s="2">
        <f t="shared" si="156"/>
        <v>15539.154145041726</v>
      </c>
      <c r="T322" s="2">
        <f t="shared" si="157"/>
        <v>-48.815743020685936</v>
      </c>
      <c r="U322" s="2">
        <f t="shared" si="136"/>
        <v>15582.218290083452</v>
      </c>
      <c r="V322" s="3">
        <f t="shared" si="137"/>
        <v>7418.0823526992835</v>
      </c>
      <c r="W322" s="3">
        <f t="shared" si="138"/>
        <v>0.55580659433090651</v>
      </c>
      <c r="Y322" s="9">
        <f t="shared" si="139"/>
        <v>15552.494674537593</v>
      </c>
      <c r="Z322" s="9">
        <f t="shared" si="140"/>
        <v>-58.32625816775824</v>
      </c>
      <c r="AA322" s="9">
        <f t="shared" si="141"/>
        <v>15576.668106482275</v>
      </c>
      <c r="AB322" s="27">
        <f t="shared" si="142"/>
        <v>6492.8312442688421</v>
      </c>
      <c r="AC322" s="27">
        <f t="shared" si="143"/>
        <v>0.51998992315012993</v>
      </c>
      <c r="AE322" s="9">
        <f t="shared" si="144"/>
        <v>15521.455938073212</v>
      </c>
      <c r="AF322" s="9">
        <f t="shared" si="145"/>
        <v>-41.479358643182579</v>
      </c>
      <c r="AG322" s="9">
        <f t="shared" si="146"/>
        <v>15580.643126910709</v>
      </c>
      <c r="AH322" s="28">
        <f t="shared" si="147"/>
        <v>7149.2312703784064</v>
      </c>
      <c r="AI322" s="28">
        <f t="shared" si="148"/>
        <v>0.54564168710112471</v>
      </c>
      <c r="AK322" s="9">
        <f t="shared" si="149"/>
        <v>15503.777061316432</v>
      </c>
      <c r="AL322" s="9">
        <f t="shared" si="150"/>
        <v>-23.560000134716994</v>
      </c>
      <c r="AM322" s="9">
        <f t="shared" si="151"/>
        <v>15572.96061316432</v>
      </c>
      <c r="AN322" s="28">
        <f t="shared" si="152"/>
        <v>5909.0911682584301</v>
      </c>
      <c r="AO322">
        <f t="shared" si="153"/>
        <v>0.49606457605963417</v>
      </c>
    </row>
    <row r="323" spans="1:41">
      <c r="A323" s="1">
        <v>45252</v>
      </c>
      <c r="B323" s="2">
        <v>322</v>
      </c>
      <c r="C323" s="3">
        <v>15513.18</v>
      </c>
      <c r="D323" s="13">
        <f t="shared" si="154"/>
        <v>15410.66</v>
      </c>
      <c r="E323" s="13">
        <f t="shared" si="132"/>
        <v>10510.35040000009</v>
      </c>
      <c r="F323" s="13">
        <f t="shared" si="133"/>
        <v>0.66085741285797261</v>
      </c>
      <c r="G323" s="9">
        <f t="shared" si="155"/>
        <v>15411.128393641955</v>
      </c>
      <c r="H323" s="13">
        <f t="shared" si="134"/>
        <v>10414.530360257435</v>
      </c>
      <c r="I323" s="13">
        <f t="shared" si="135"/>
        <v>0.65783808579572534</v>
      </c>
      <c r="K323" s="13">
        <f t="shared" si="158"/>
        <v>15674.484999999997</v>
      </c>
      <c r="L323" s="13">
        <f t="shared" si="159"/>
        <v>15727.278699999999</v>
      </c>
      <c r="M323" s="9">
        <f t="shared" si="160"/>
        <v>15621.691299999995</v>
      </c>
      <c r="N323" s="9">
        <f t="shared" si="161"/>
        <v>-11.731933333333775</v>
      </c>
      <c r="O323" s="9">
        <f t="shared" si="162"/>
        <v>15644.070111111108</v>
      </c>
      <c r="P323" s="13">
        <f t="shared" si="163"/>
        <v>17132.221186678231</v>
      </c>
      <c r="Q323" s="13">
        <f t="shared" si="164"/>
        <v>0.8437348829260547</v>
      </c>
      <c r="S323" s="2">
        <f t="shared" si="156"/>
        <v>15501.75920101052</v>
      </c>
      <c r="T323" s="2">
        <f t="shared" si="157"/>
        <v>-43.105343525946097</v>
      </c>
      <c r="U323" s="2">
        <f t="shared" si="136"/>
        <v>15490.33840202104</v>
      </c>
      <c r="V323" s="3">
        <f t="shared" si="137"/>
        <v>521.73859823245857</v>
      </c>
      <c r="W323" s="3">
        <f t="shared" si="138"/>
        <v>0.14723994679982205</v>
      </c>
      <c r="Y323" s="9">
        <f t="shared" si="139"/>
        <v>15499.871891458883</v>
      </c>
      <c r="Z323" s="9">
        <f t="shared" si="140"/>
        <v>-54.333825605424607</v>
      </c>
      <c r="AA323" s="9">
        <f t="shared" si="141"/>
        <v>15494.168416369834</v>
      </c>
      <c r="AB323" s="27">
        <f t="shared" si="142"/>
        <v>361.4403121268175</v>
      </c>
      <c r="AC323" s="27">
        <f t="shared" si="143"/>
        <v>0.12255117023180656</v>
      </c>
      <c r="AE323" s="9">
        <f t="shared" si="144"/>
        <v>15503.218973829007</v>
      </c>
      <c r="AF323" s="9">
        <f t="shared" si="145"/>
        <v>-34.506640323489151</v>
      </c>
      <c r="AG323" s="9">
        <f t="shared" si="146"/>
        <v>15479.976579430029</v>
      </c>
      <c r="AH323" s="28">
        <f t="shared" si="147"/>
        <v>1102.4671375463772</v>
      </c>
      <c r="AI323" s="28">
        <f t="shared" si="148"/>
        <v>0.21403361896123849</v>
      </c>
      <c r="AK323" s="9">
        <f t="shared" si="149"/>
        <v>15509.883706118173</v>
      </c>
      <c r="AL323" s="9">
        <f t="shared" si="150"/>
        <v>-20.593335641071203</v>
      </c>
      <c r="AM323" s="9">
        <f t="shared" si="151"/>
        <v>15480.217061181715</v>
      </c>
      <c r="AN323" s="28">
        <f t="shared" si="152"/>
        <v>1086.5553355380457</v>
      </c>
      <c r="AO323">
        <f t="shared" si="153"/>
        <v>0.21248344193960036</v>
      </c>
    </row>
    <row r="324" spans="1:41">
      <c r="A324" s="1">
        <v>45253</v>
      </c>
      <c r="B324" s="2">
        <v>323</v>
      </c>
      <c r="C324" s="3">
        <v>15661.92</v>
      </c>
      <c r="D324" s="13">
        <f t="shared" si="154"/>
        <v>15530.27</v>
      </c>
      <c r="E324" s="13">
        <f t="shared" si="132"/>
        <v>17331.722499999905</v>
      </c>
      <c r="F324" s="13">
        <f t="shared" si="133"/>
        <v>0.84057382492056942</v>
      </c>
      <c r="G324" s="9">
        <f t="shared" si="155"/>
        <v>15530.288847857752</v>
      </c>
      <c r="H324" s="13">
        <f t="shared" si="134"/>
        <v>17326.76021429578</v>
      </c>
      <c r="I324" s="13">
        <f t="shared" si="135"/>
        <v>0.84045348298451616</v>
      </c>
      <c r="K324" s="13">
        <f t="shared" si="158"/>
        <v>15653.078</v>
      </c>
      <c r="L324" s="13">
        <f t="shared" si="159"/>
        <v>15714.002499999999</v>
      </c>
      <c r="M324" s="9">
        <f t="shared" si="160"/>
        <v>15592.1535</v>
      </c>
      <c r="N324" s="9">
        <f t="shared" si="161"/>
        <v>-13.538777777777593</v>
      </c>
      <c r="O324" s="9">
        <f t="shared" si="162"/>
        <v>15609.959366666661</v>
      </c>
      <c r="P324" s="13">
        <f t="shared" si="163"/>
        <v>2699.907416401752</v>
      </c>
      <c r="Q324" s="13">
        <f t="shared" si="164"/>
        <v>0.33176413449525666</v>
      </c>
      <c r="S324" s="2">
        <f t="shared" si="156"/>
        <v>15560.286928742287</v>
      </c>
      <c r="T324" s="2">
        <f t="shared" si="157"/>
        <v>7.7111921029106014</v>
      </c>
      <c r="U324" s="2">
        <f t="shared" si="136"/>
        <v>15458.653857484574</v>
      </c>
      <c r="V324" s="3">
        <f t="shared" si="137"/>
        <v>41317.124693101308</v>
      </c>
      <c r="W324" s="3">
        <f t="shared" si="138"/>
        <v>1.2978366797648411</v>
      </c>
      <c r="Y324" s="9">
        <f t="shared" si="139"/>
        <v>15510.452646097419</v>
      </c>
      <c r="Z324" s="9">
        <f t="shared" si="140"/>
        <v>-8.8936194346516615</v>
      </c>
      <c r="AA324" s="9">
        <f t="shared" si="141"/>
        <v>15445.538065853458</v>
      </c>
      <c r="AB324" s="27">
        <f t="shared" si="142"/>
        <v>46821.141424998583</v>
      </c>
      <c r="AC324" s="27">
        <f t="shared" si="143"/>
        <v>1.381579871092065</v>
      </c>
      <c r="AE324" s="9">
        <f t="shared" si="144"/>
        <v>15603.957700051655</v>
      </c>
      <c r="AF324" s="9">
        <f t="shared" si="145"/>
        <v>6.0669696403518536</v>
      </c>
      <c r="AG324" s="9">
        <f t="shared" si="146"/>
        <v>15468.712333505518</v>
      </c>
      <c r="AH324" s="28">
        <f t="shared" si="147"/>
        <v>37329.202392242827</v>
      </c>
      <c r="AI324" s="28">
        <f t="shared" si="148"/>
        <v>1.2336141832832859</v>
      </c>
      <c r="AK324" s="9">
        <f t="shared" si="149"/>
        <v>15644.657037047711</v>
      </c>
      <c r="AL324" s="9">
        <f t="shared" si="150"/>
        <v>-5.056668984010269</v>
      </c>
      <c r="AM324" s="9">
        <f t="shared" si="151"/>
        <v>15489.290370477102</v>
      </c>
      <c r="AN324" s="28">
        <f t="shared" si="152"/>
        <v>29800.988989213201</v>
      </c>
      <c r="AO324">
        <f t="shared" si="153"/>
        <v>1.1022252030587472</v>
      </c>
    </row>
    <row r="325" spans="1:41">
      <c r="A325" s="1">
        <v>45254</v>
      </c>
      <c r="B325" s="2">
        <v>324</v>
      </c>
      <c r="C325" s="3">
        <v>15607.97</v>
      </c>
      <c r="D325" s="13">
        <f t="shared" si="154"/>
        <v>15810.66</v>
      </c>
      <c r="E325" s="13">
        <f t="shared" ref="E325:E388" si="165">(C325-D325)^2</f>
        <v>41083.236100000206</v>
      </c>
      <c r="F325" s="13">
        <f t="shared" ref="F325:F388" si="166">ABS((C325-D325)/C325)*100</f>
        <v>1.2986314043402218</v>
      </c>
      <c r="G325" s="9">
        <f t="shared" si="155"/>
        <v>15812.086115573982</v>
      </c>
      <c r="H325" s="13">
        <f t="shared" ref="H325:H388" si="167">(C325-G325)^2</f>
        <v>41663.388637011514</v>
      </c>
      <c r="I325" s="13">
        <f t="shared" ref="I325:I388" si="168">ABS((C325-G325)/C325)*100</f>
        <v>1.3077685027199746</v>
      </c>
      <c r="K325" s="13">
        <f t="shared" si="158"/>
        <v>15642.123000000001</v>
      </c>
      <c r="L325" s="13">
        <f t="shared" si="159"/>
        <v>15701.319199999998</v>
      </c>
      <c r="M325" s="9">
        <f t="shared" si="160"/>
        <v>15582.926800000005</v>
      </c>
      <c r="N325" s="9">
        <f t="shared" si="161"/>
        <v>-13.154711111110373</v>
      </c>
      <c r="O325" s="9">
        <f t="shared" si="162"/>
        <v>15578.614722222223</v>
      </c>
      <c r="P325" s="13">
        <f t="shared" si="163"/>
        <v>861.7323334104359</v>
      </c>
      <c r="Q325" s="13">
        <f t="shared" si="164"/>
        <v>0.18807876858923225</v>
      </c>
      <c r="S325" s="2">
        <f t="shared" si="156"/>
        <v>15587.984060422597</v>
      </c>
      <c r="T325" s="2">
        <f t="shared" si="157"/>
        <v>17.704161891610362</v>
      </c>
      <c r="U325" s="2">
        <f t="shared" ref="U325:U388" si="169">S324+T324</f>
        <v>15567.998120845197</v>
      </c>
      <c r="V325" s="3">
        <f t="shared" ref="V325:V388" si="170">(C325-U325)^2</f>
        <v>1597.7511231661013</v>
      </c>
      <c r="W325" s="3">
        <f t="shared" ref="W325:W388" si="171">ABS((C325-U325)/C325)*100</f>
        <v>0.25609915418085816</v>
      </c>
      <c r="Y325" s="9">
        <f t="shared" ref="Y325:Y388" si="172">(0.3*C325)+(0.7*(Y324+Z324))</f>
        <v>15533.482318663937</v>
      </c>
      <c r="Z325" s="9">
        <f t="shared" ref="Z325:Z388" si="173">(0.7*(Y325-Y324))+(0.3*Z324)</f>
        <v>13.452684966166785</v>
      </c>
      <c r="AA325" s="9">
        <f t="shared" ref="AA325:AA388" si="174">Y324+Z324</f>
        <v>15501.559026662768</v>
      </c>
      <c r="AB325" s="27">
        <f t="shared" ref="AB325:AB388" si="175">(C325-AA325)^2</f>
        <v>11323.295246577005</v>
      </c>
      <c r="AC325" s="27">
        <f t="shared" ref="AC325:AC388" si="176">ABS((C325-AA325)/C325)*100</f>
        <v>0.68177330772183409</v>
      </c>
      <c r="AE325" s="9">
        <f t="shared" ref="AE325:AE388" si="177">(0.7*C325)+(0.3*(AE324+AF324))</f>
        <v>15608.586400907601</v>
      </c>
      <c r="AF325" s="9">
        <f t="shared" ref="AF325:AF388" si="178">(0.3*(AE325-AE324))+(0.7*AF324)</f>
        <v>5.6354890050302746</v>
      </c>
      <c r="AG325" s="9">
        <f t="shared" ref="AG325:AG388" si="179">AE324+AF324</f>
        <v>15610.024669692006</v>
      </c>
      <c r="AH325" s="28">
        <f t="shared" ref="AH325:AH388" si="180">(C325-AG325)^2</f>
        <v>4.2216675432497892</v>
      </c>
      <c r="AI325" s="28">
        <f t="shared" ref="AI325:AI388" si="181">ABS((C325-AG325)/C325)*100</f>
        <v>1.3164233990752339E-2</v>
      </c>
      <c r="AK325" s="9">
        <f t="shared" ref="AK325:AK388" si="182">(0.9*C325)+(0.1*(AK324+AL324))</f>
        <v>15611.133036806368</v>
      </c>
      <c r="AL325" s="9">
        <f t="shared" ref="AL325:AL388" si="183">(0.1*(AK325-AK324))+(0.9*AL324)</f>
        <v>-7.9034021097435367</v>
      </c>
      <c r="AM325" s="9">
        <f t="shared" ref="AM325:AM388" si="184">AK324+AL324</f>
        <v>15639.6003680637</v>
      </c>
      <c r="AN325" s="28">
        <f t="shared" ref="AN325:AN388" si="185">(C325-AM325)^2</f>
        <v>1000.4801838452024</v>
      </c>
      <c r="AO325">
        <f t="shared" ref="AO325:AO388" si="186">ABS((C325-AM325)/C325)*100</f>
        <v>0.20265523359989224</v>
      </c>
    </row>
    <row r="326" spans="1:41">
      <c r="A326" s="1">
        <v>45255</v>
      </c>
      <c r="B326" s="2">
        <v>325</v>
      </c>
      <c r="C326" s="3">
        <v>15607.97</v>
      </c>
      <c r="D326" s="13">
        <f t="shared" ref="D326:D389" si="187">C325+(C325-C324)</f>
        <v>15554.019999999999</v>
      </c>
      <c r="E326" s="13">
        <f t="shared" si="165"/>
        <v>2910.6025000000786</v>
      </c>
      <c r="F326" s="13">
        <f t="shared" si="166"/>
        <v>0.34565673819209497</v>
      </c>
      <c r="G326" s="9">
        <f t="shared" ref="G326:G389" si="188">C325*C325/C324</f>
        <v>15554.205839443694</v>
      </c>
      <c r="H326" s="13">
        <f t="shared" si="167"/>
        <v>2890.5849603242282</v>
      </c>
      <c r="I326" s="13">
        <f t="shared" si="168"/>
        <v>0.34446606801721041</v>
      </c>
      <c r="K326" s="13">
        <f t="shared" si="158"/>
        <v>15623.763000000001</v>
      </c>
      <c r="L326" s="13">
        <f t="shared" si="159"/>
        <v>15688.2873</v>
      </c>
      <c r="M326" s="9">
        <f t="shared" si="160"/>
        <v>15559.238700000002</v>
      </c>
      <c r="N326" s="9">
        <f t="shared" si="161"/>
        <v>-14.338733333333138</v>
      </c>
      <c r="O326" s="9">
        <f t="shared" si="162"/>
        <v>15569.772088888894</v>
      </c>
      <c r="P326" s="13">
        <f t="shared" si="163"/>
        <v>1459.0804132518776</v>
      </c>
      <c r="Q326" s="13">
        <f t="shared" si="164"/>
        <v>0.24473337090669053</v>
      </c>
      <c r="S326" s="2">
        <f t="shared" ref="S326:S389" si="189">0.5*C326+(0.5*(S325+T325))</f>
        <v>15606.829111157103</v>
      </c>
      <c r="T326" s="2">
        <f t="shared" si="157"/>
        <v>18.274606313058182</v>
      </c>
      <c r="U326" s="2">
        <f t="shared" si="169"/>
        <v>15605.688222314207</v>
      </c>
      <c r="V326" s="3">
        <f t="shared" si="170"/>
        <v>5.2065094073778129</v>
      </c>
      <c r="W326" s="3">
        <f t="shared" si="171"/>
        <v>1.4619311068588001E-2</v>
      </c>
      <c r="Y326" s="9">
        <f t="shared" si="172"/>
        <v>15565.245502541071</v>
      </c>
      <c r="Z326" s="9">
        <f t="shared" si="173"/>
        <v>26.270034203843831</v>
      </c>
      <c r="AA326" s="9">
        <f t="shared" si="174"/>
        <v>15546.935003630104</v>
      </c>
      <c r="AB326" s="27">
        <f t="shared" si="175"/>
        <v>3725.270781873151</v>
      </c>
      <c r="AC326" s="27">
        <f t="shared" si="176"/>
        <v>0.39105019019062348</v>
      </c>
      <c r="AE326" s="9">
        <f t="shared" si="177"/>
        <v>15609.845566973789</v>
      </c>
      <c r="AF326" s="9">
        <f t="shared" si="178"/>
        <v>4.3225921233774089</v>
      </c>
      <c r="AG326" s="9">
        <f t="shared" si="179"/>
        <v>15614.221889912631</v>
      </c>
      <c r="AH326" s="28">
        <f t="shared" si="180"/>
        <v>39.086127479665606</v>
      </c>
      <c r="AI326" s="28">
        <f t="shared" si="181"/>
        <v>4.0055753007160244E-2</v>
      </c>
      <c r="AK326" s="9">
        <f t="shared" si="182"/>
        <v>15607.495963469661</v>
      </c>
      <c r="AL326" s="9">
        <f t="shared" si="183"/>
        <v>-7.4767692324399384</v>
      </c>
      <c r="AM326" s="9">
        <f t="shared" si="184"/>
        <v>15603.229634696625</v>
      </c>
      <c r="AN326" s="28">
        <f t="shared" si="185"/>
        <v>22.471063209435361</v>
      </c>
      <c r="AO326">
        <f t="shared" si="186"/>
        <v>3.0371440381896857E-2</v>
      </c>
    </row>
    <row r="327" spans="1:41">
      <c r="A327" s="1">
        <v>45256</v>
      </c>
      <c r="B327" s="2">
        <v>326</v>
      </c>
      <c r="C327" s="3">
        <v>15607.97</v>
      </c>
      <c r="D327" s="13">
        <f t="shared" si="187"/>
        <v>15607.97</v>
      </c>
      <c r="E327" s="13">
        <f t="shared" si="165"/>
        <v>0</v>
      </c>
      <c r="F327" s="13">
        <f t="shared" si="166"/>
        <v>0</v>
      </c>
      <c r="G327" s="9">
        <f t="shared" si="188"/>
        <v>15607.97</v>
      </c>
      <c r="H327" s="13">
        <f t="shared" si="167"/>
        <v>0</v>
      </c>
      <c r="I327" s="13">
        <f t="shared" si="168"/>
        <v>0</v>
      </c>
      <c r="K327" s="13">
        <f t="shared" si="158"/>
        <v>15606.809999999998</v>
      </c>
      <c r="L327" s="13">
        <f t="shared" si="159"/>
        <v>15675.188200000001</v>
      </c>
      <c r="M327" s="9">
        <f t="shared" si="160"/>
        <v>15538.431799999995</v>
      </c>
      <c r="N327" s="9">
        <f t="shared" si="161"/>
        <v>-15.195155555556184</v>
      </c>
      <c r="O327" s="9">
        <f t="shared" si="162"/>
        <v>15544.899966666668</v>
      </c>
      <c r="P327" s="13">
        <f t="shared" si="163"/>
        <v>3977.8291046675586</v>
      </c>
      <c r="Q327" s="13">
        <f t="shared" si="164"/>
        <v>0.40408863762123837</v>
      </c>
      <c r="S327" s="2">
        <f t="shared" si="189"/>
        <v>15616.53685873508</v>
      </c>
      <c r="T327" s="2">
        <f t="shared" ref="T327:T390" si="190">(0.5*(S327-S326))+(0.5*T326)</f>
        <v>13.991176945517585</v>
      </c>
      <c r="U327" s="2">
        <f t="shared" si="169"/>
        <v>15625.103717470161</v>
      </c>
      <c r="V327" s="3">
        <f t="shared" si="170"/>
        <v>293.56427434733735</v>
      </c>
      <c r="W327" s="3">
        <f t="shared" si="171"/>
        <v>0.10977543825469989</v>
      </c>
      <c r="Y327" s="9">
        <f t="shared" si="172"/>
        <v>15596.451875721439</v>
      </c>
      <c r="Z327" s="9">
        <f t="shared" si="173"/>
        <v>29.725471487410921</v>
      </c>
      <c r="AA327" s="9">
        <f t="shared" si="174"/>
        <v>15591.515536744915</v>
      </c>
      <c r="AB327" s="27">
        <f t="shared" si="175"/>
        <v>270.74936101291587</v>
      </c>
      <c r="AC327" s="27">
        <f t="shared" si="176"/>
        <v>0.10542346797875823</v>
      </c>
      <c r="AE327" s="9">
        <f t="shared" si="177"/>
        <v>15609.829447729149</v>
      </c>
      <c r="AF327" s="9">
        <f t="shared" si="178"/>
        <v>3.0209787129723624</v>
      </c>
      <c r="AG327" s="9">
        <f t="shared" si="179"/>
        <v>15614.168159097166</v>
      </c>
      <c r="AH327" s="28">
        <f t="shared" si="180"/>
        <v>38.417176193786027</v>
      </c>
      <c r="AI327" s="28">
        <f t="shared" si="181"/>
        <v>3.9711500580577451E-2</v>
      </c>
      <c r="AK327" s="9">
        <f t="shared" si="182"/>
        <v>15607.17491942372</v>
      </c>
      <c r="AL327" s="9">
        <f t="shared" si="183"/>
        <v>-6.7611967137900102</v>
      </c>
      <c r="AM327" s="9">
        <f t="shared" si="184"/>
        <v>15600.01919423722</v>
      </c>
      <c r="AN327" s="28">
        <f t="shared" si="185"/>
        <v>63.215312277440631</v>
      </c>
      <c r="AO327">
        <f t="shared" si="186"/>
        <v>5.094067814571053E-2</v>
      </c>
    </row>
    <row r="328" spans="1:41">
      <c r="A328" s="1">
        <v>45257</v>
      </c>
      <c r="B328" s="2">
        <v>327</v>
      </c>
      <c r="C328" s="3">
        <v>15664.93</v>
      </c>
      <c r="D328" s="13">
        <f t="shared" si="187"/>
        <v>15607.97</v>
      </c>
      <c r="E328" s="13">
        <f t="shared" si="165"/>
        <v>3244.4416000001079</v>
      </c>
      <c r="F328" s="13">
        <f t="shared" si="166"/>
        <v>0.3636147751697642</v>
      </c>
      <c r="G328" s="9">
        <f t="shared" si="188"/>
        <v>15607.97</v>
      </c>
      <c r="H328" s="13">
        <f t="shared" si="167"/>
        <v>3244.4416000001079</v>
      </c>
      <c r="I328" s="13">
        <f t="shared" si="168"/>
        <v>0.3636147751697642</v>
      </c>
      <c r="K328" s="13">
        <f t="shared" si="158"/>
        <v>15609.556</v>
      </c>
      <c r="L328" s="13">
        <f t="shared" si="159"/>
        <v>15665.057100000002</v>
      </c>
      <c r="M328" s="9">
        <f t="shared" si="160"/>
        <v>15554.054899999999</v>
      </c>
      <c r="N328" s="9">
        <f t="shared" si="161"/>
        <v>-12.33357777777807</v>
      </c>
      <c r="O328" s="9">
        <f t="shared" si="162"/>
        <v>15523.236644444438</v>
      </c>
      <c r="P328" s="13">
        <f t="shared" si="163"/>
        <v>20077.007008595039</v>
      </c>
      <c r="Q328" s="13">
        <f t="shared" si="164"/>
        <v>0.90452594142177745</v>
      </c>
      <c r="S328" s="2">
        <f t="shared" si="189"/>
        <v>15647.729017840298</v>
      </c>
      <c r="T328" s="2">
        <f t="shared" si="190"/>
        <v>22.591668025367692</v>
      </c>
      <c r="U328" s="2">
        <f t="shared" si="169"/>
        <v>15630.528035680598</v>
      </c>
      <c r="V328" s="3">
        <f t="shared" si="170"/>
        <v>1183.4951490334356</v>
      </c>
      <c r="W328" s="3">
        <f t="shared" si="171"/>
        <v>0.21961135044588387</v>
      </c>
      <c r="Y328" s="9">
        <f t="shared" si="172"/>
        <v>15637.803143046196</v>
      </c>
      <c r="Z328" s="9">
        <f t="shared" si="173"/>
        <v>37.863528573553118</v>
      </c>
      <c r="AA328" s="9">
        <f t="shared" si="174"/>
        <v>15626.17734720885</v>
      </c>
      <c r="AB328" s="27">
        <f t="shared" si="175"/>
        <v>1501.7680983514622</v>
      </c>
      <c r="AC328" s="27">
        <f t="shared" si="176"/>
        <v>0.24738478110754702</v>
      </c>
      <c r="AE328" s="9">
        <f t="shared" si="177"/>
        <v>15649.306127932636</v>
      </c>
      <c r="AF328" s="9">
        <f t="shared" si="178"/>
        <v>13.957689160126595</v>
      </c>
      <c r="AG328" s="9">
        <f t="shared" si="179"/>
        <v>15612.850426442121</v>
      </c>
      <c r="AH328" s="28">
        <f t="shared" si="180"/>
        <v>2712.2819819705801</v>
      </c>
      <c r="AI328" s="28">
        <f t="shared" si="181"/>
        <v>0.33245966345128569</v>
      </c>
      <c r="AK328" s="9">
        <f t="shared" si="182"/>
        <v>15658.478372270993</v>
      </c>
      <c r="AL328" s="9">
        <f t="shared" si="183"/>
        <v>-0.95473175768374485</v>
      </c>
      <c r="AM328" s="9">
        <f t="shared" si="184"/>
        <v>15600.413722709931</v>
      </c>
      <c r="AN328" s="28">
        <f t="shared" si="185"/>
        <v>4162.3500353691261</v>
      </c>
      <c r="AO328">
        <f t="shared" si="186"/>
        <v>0.41185167945256962</v>
      </c>
    </row>
    <row r="329" spans="1:41">
      <c r="A329" s="1">
        <v>45258</v>
      </c>
      <c r="B329" s="2">
        <v>328</v>
      </c>
      <c r="C329" s="3">
        <v>15604.64</v>
      </c>
      <c r="D329" s="13">
        <f t="shared" si="187"/>
        <v>15721.890000000001</v>
      </c>
      <c r="E329" s="13">
        <f t="shared" si="165"/>
        <v>13747.562500000426</v>
      </c>
      <c r="F329" s="13">
        <f t="shared" si="166"/>
        <v>0.75137907699249595</v>
      </c>
      <c r="G329" s="9">
        <f t="shared" si="188"/>
        <v>15722.097870824971</v>
      </c>
      <c r="H329" s="13">
        <f t="shared" si="167"/>
        <v>13796.351418735787</v>
      </c>
      <c r="I329" s="13">
        <f t="shared" si="168"/>
        <v>0.75271118606370868</v>
      </c>
      <c r="K329" s="13">
        <f t="shared" si="158"/>
        <v>15608.750999999998</v>
      </c>
      <c r="L329" s="13">
        <f t="shared" si="159"/>
        <v>15654.3932</v>
      </c>
      <c r="M329" s="9">
        <f t="shared" si="160"/>
        <v>15563.108799999996</v>
      </c>
      <c r="N329" s="9">
        <f t="shared" si="161"/>
        <v>-10.142711111111566</v>
      </c>
      <c r="O329" s="9">
        <f t="shared" si="162"/>
        <v>15541.721322222222</v>
      </c>
      <c r="P329" s="13">
        <f t="shared" si="163"/>
        <v>3958.7600133038177</v>
      </c>
      <c r="Q329" s="13">
        <f t="shared" si="164"/>
        <v>0.40320492992967294</v>
      </c>
      <c r="S329" s="2">
        <f t="shared" si="189"/>
        <v>15637.480342932833</v>
      </c>
      <c r="T329" s="2">
        <f t="shared" si="190"/>
        <v>6.1714965589512953</v>
      </c>
      <c r="U329" s="2">
        <f t="shared" si="169"/>
        <v>15670.320685865667</v>
      </c>
      <c r="V329" s="3">
        <f t="shared" si="170"/>
        <v>4313.9524957844724</v>
      </c>
      <c r="W329" s="3">
        <f t="shared" si="171"/>
        <v>0.42090484539000789</v>
      </c>
      <c r="Y329" s="9">
        <f t="shared" si="172"/>
        <v>15654.358670133823</v>
      </c>
      <c r="Z329" s="9">
        <f t="shared" si="173"/>
        <v>22.947927533404567</v>
      </c>
      <c r="AA329" s="9">
        <f t="shared" si="174"/>
        <v>15675.666671619749</v>
      </c>
      <c r="AB329" s="27">
        <f t="shared" si="175"/>
        <v>5044.7880813797037</v>
      </c>
      <c r="AC329" s="27">
        <f t="shared" si="176"/>
        <v>0.45516379499782966</v>
      </c>
      <c r="AE329" s="9">
        <f t="shared" si="177"/>
        <v>15622.227145127828</v>
      </c>
      <c r="AF329" s="9">
        <f t="shared" si="178"/>
        <v>1.6466875706464226</v>
      </c>
      <c r="AG329" s="9">
        <f t="shared" si="179"/>
        <v>15663.263817092762</v>
      </c>
      <c r="AH329" s="28">
        <f t="shared" si="180"/>
        <v>3436.7519305256951</v>
      </c>
      <c r="AI329" s="28">
        <f t="shared" si="181"/>
        <v>0.37568195801224952</v>
      </c>
      <c r="AK329" s="9">
        <f t="shared" si="182"/>
        <v>15609.928364051331</v>
      </c>
      <c r="AL329" s="9">
        <f t="shared" si="183"/>
        <v>-5.7142594038815036</v>
      </c>
      <c r="AM329" s="9">
        <f t="shared" si="184"/>
        <v>15657.523640513309</v>
      </c>
      <c r="AN329" s="28">
        <f t="shared" si="185"/>
        <v>2796.6794339409739</v>
      </c>
      <c r="AO329">
        <f t="shared" si="186"/>
        <v>0.33889689549588925</v>
      </c>
    </row>
    <row r="330" spans="1:41">
      <c r="A330" s="1">
        <v>45259</v>
      </c>
      <c r="B330" s="2">
        <v>329</v>
      </c>
      <c r="C330" s="3">
        <v>15527.25</v>
      </c>
      <c r="D330" s="13">
        <f t="shared" si="187"/>
        <v>15544.349999999999</v>
      </c>
      <c r="E330" s="13">
        <f t="shared" si="165"/>
        <v>292.40999999995023</v>
      </c>
      <c r="F330" s="13">
        <f t="shared" si="166"/>
        <v>0.11012896681639404</v>
      </c>
      <c r="G330" s="9">
        <f t="shared" si="188"/>
        <v>15544.58203960056</v>
      </c>
      <c r="H330" s="13">
        <f t="shared" si="167"/>
        <v>300.39959671538577</v>
      </c>
      <c r="I330" s="13">
        <f t="shared" si="168"/>
        <v>0.11162336924156026</v>
      </c>
      <c r="K330" s="13">
        <f t="shared" si="158"/>
        <v>15601.916999999998</v>
      </c>
      <c r="L330" s="13">
        <f t="shared" si="159"/>
        <v>15643.025799999998</v>
      </c>
      <c r="M330" s="9">
        <f t="shared" si="160"/>
        <v>15560.808199999998</v>
      </c>
      <c r="N330" s="9">
        <f t="shared" si="161"/>
        <v>-9.1352888888888817</v>
      </c>
      <c r="O330" s="9">
        <f t="shared" si="162"/>
        <v>15552.966088888885</v>
      </c>
      <c r="P330" s="13">
        <f t="shared" si="163"/>
        <v>661.31722774102275</v>
      </c>
      <c r="Q330" s="13">
        <f t="shared" si="164"/>
        <v>0.16561908186501004</v>
      </c>
      <c r="S330" s="2">
        <f t="shared" si="189"/>
        <v>15585.450919745892</v>
      </c>
      <c r="T330" s="2">
        <f t="shared" si="190"/>
        <v>-22.928963313994917</v>
      </c>
      <c r="U330" s="2">
        <f t="shared" si="169"/>
        <v>15643.651839491784</v>
      </c>
      <c r="V330" s="3">
        <f t="shared" si="170"/>
        <v>13549.388237071023</v>
      </c>
      <c r="W330" s="3">
        <f t="shared" si="171"/>
        <v>0.74966165606777702</v>
      </c>
      <c r="Y330" s="9">
        <f t="shared" si="172"/>
        <v>15632.28961836706</v>
      </c>
      <c r="Z330" s="9">
        <f t="shared" si="173"/>
        <v>-8.5639579767124783</v>
      </c>
      <c r="AA330" s="9">
        <f t="shared" si="174"/>
        <v>15677.306597667228</v>
      </c>
      <c r="AB330" s="27">
        <f t="shared" si="175"/>
        <v>22516.982503464285</v>
      </c>
      <c r="AC330" s="27">
        <f t="shared" si="176"/>
        <v>0.96640807398108375</v>
      </c>
      <c r="AE330" s="9">
        <f t="shared" si="177"/>
        <v>15556.237149809542</v>
      </c>
      <c r="AF330" s="9">
        <f t="shared" si="178"/>
        <v>-18.644317296033506</v>
      </c>
      <c r="AG330" s="9">
        <f t="shared" si="179"/>
        <v>15623.873832698475</v>
      </c>
      <c r="AH330" s="28">
        <f t="shared" si="180"/>
        <v>9336.165045342861</v>
      </c>
      <c r="AI330" s="28">
        <f t="shared" si="181"/>
        <v>0.62228554765637745</v>
      </c>
      <c r="AK330" s="9">
        <f t="shared" si="182"/>
        <v>15534.946410464745</v>
      </c>
      <c r="AL330" s="9">
        <f t="shared" si="183"/>
        <v>-12.641028822151984</v>
      </c>
      <c r="AM330" s="9">
        <f t="shared" si="184"/>
        <v>15604.21410464745</v>
      </c>
      <c r="AN330" s="28">
        <f t="shared" si="185"/>
        <v>5923.4734041836127</v>
      </c>
      <c r="AO330">
        <f t="shared" si="186"/>
        <v>0.49567118870018745</v>
      </c>
    </row>
    <row r="331" spans="1:41">
      <c r="A331" s="1">
        <v>45260</v>
      </c>
      <c r="B331" s="2">
        <v>330</v>
      </c>
      <c r="C331" s="3">
        <v>15460.92</v>
      </c>
      <c r="D331" s="13">
        <f t="shared" si="187"/>
        <v>15449.86</v>
      </c>
      <c r="E331" s="13">
        <f t="shared" si="165"/>
        <v>122.32359999998873</v>
      </c>
      <c r="F331" s="13">
        <f t="shared" si="166"/>
        <v>7.1535199716443065E-2</v>
      </c>
      <c r="G331" s="9">
        <f t="shared" si="188"/>
        <v>15450.243809693784</v>
      </c>
      <c r="H331" s="13">
        <f t="shared" si="167"/>
        <v>113.98103945454231</v>
      </c>
      <c r="I331" s="13">
        <f t="shared" si="168"/>
        <v>6.9052749165095517E-2</v>
      </c>
      <c r="K331" s="13">
        <f t="shared" si="158"/>
        <v>15587.344000000001</v>
      </c>
      <c r="L331" s="13">
        <f t="shared" si="159"/>
        <v>15630.542800000001</v>
      </c>
      <c r="M331" s="9">
        <f t="shared" si="160"/>
        <v>15544.145200000001</v>
      </c>
      <c r="N331" s="9">
        <f t="shared" si="161"/>
        <v>-9.5997333333333597</v>
      </c>
      <c r="O331" s="9">
        <f t="shared" si="162"/>
        <v>15551.672911111109</v>
      </c>
      <c r="P331" s="13">
        <f t="shared" si="163"/>
        <v>8236.0908751408351</v>
      </c>
      <c r="Q331" s="13">
        <f t="shared" si="164"/>
        <v>0.58698260589349738</v>
      </c>
      <c r="S331" s="2">
        <f t="shared" si="189"/>
        <v>15511.720978215948</v>
      </c>
      <c r="T331" s="2">
        <f t="shared" si="190"/>
        <v>-48.329452421969442</v>
      </c>
      <c r="U331" s="2">
        <f t="shared" si="169"/>
        <v>15562.521956431898</v>
      </c>
      <c r="V331" s="3">
        <f t="shared" si="170"/>
        <v>10322.957550789224</v>
      </c>
      <c r="W331" s="3">
        <f t="shared" si="171"/>
        <v>0.65715336753503439</v>
      </c>
      <c r="Y331" s="9">
        <f t="shared" si="172"/>
        <v>15574.883962273243</v>
      </c>
      <c r="Z331" s="9">
        <f t="shared" si="173"/>
        <v>-42.753146658685651</v>
      </c>
      <c r="AA331" s="9">
        <f t="shared" si="174"/>
        <v>15623.725660390348</v>
      </c>
      <c r="AB331" s="27">
        <f t="shared" si="175"/>
        <v>26505.683055137277</v>
      </c>
      <c r="AC331" s="27">
        <f t="shared" si="176"/>
        <v>1.0530140534350338</v>
      </c>
      <c r="AE331" s="9">
        <f t="shared" si="177"/>
        <v>15483.921849754053</v>
      </c>
      <c r="AF331" s="9">
        <f t="shared" si="178"/>
        <v>-34.745612123869996</v>
      </c>
      <c r="AG331" s="9">
        <f t="shared" si="179"/>
        <v>15537.592832513508</v>
      </c>
      <c r="AH331" s="28">
        <f t="shared" si="180"/>
        <v>5878.7232456444772</v>
      </c>
      <c r="AI331" s="28">
        <f t="shared" si="181"/>
        <v>0.49591377818078214</v>
      </c>
      <c r="AK331" s="9">
        <f t="shared" si="182"/>
        <v>15467.05853816426</v>
      </c>
      <c r="AL331" s="9">
        <f t="shared" si="183"/>
        <v>-18.165713169985334</v>
      </c>
      <c r="AM331" s="9">
        <f t="shared" si="184"/>
        <v>15522.305381642593</v>
      </c>
      <c r="AN331" s="28">
        <f t="shared" si="185"/>
        <v>3768.1650794067468</v>
      </c>
      <c r="AO331">
        <f t="shared" si="186"/>
        <v>0.39703576270100754</v>
      </c>
    </row>
    <row r="332" spans="1:41">
      <c r="A332" s="1">
        <v>45261</v>
      </c>
      <c r="B332" s="2">
        <v>331</v>
      </c>
      <c r="C332" s="3">
        <v>15561.42</v>
      </c>
      <c r="D332" s="13">
        <f t="shared" si="187"/>
        <v>15394.59</v>
      </c>
      <c r="E332" s="13">
        <f t="shared" si="165"/>
        <v>27832.248899999977</v>
      </c>
      <c r="F332" s="13">
        <f t="shared" si="166"/>
        <v>1.0720743993800048</v>
      </c>
      <c r="G332" s="9">
        <f t="shared" si="188"/>
        <v>15394.87335145631</v>
      </c>
      <c r="H332" s="13">
        <f t="shared" si="167"/>
        <v>27737.786141135406</v>
      </c>
      <c r="I332" s="13">
        <f t="shared" si="168"/>
        <v>1.0702535407674236</v>
      </c>
      <c r="K332" s="13">
        <f t="shared" si="158"/>
        <v>15575.284</v>
      </c>
      <c r="L332" s="13">
        <f t="shared" si="159"/>
        <v>15618.311099999997</v>
      </c>
      <c r="M332" s="9">
        <f t="shared" si="160"/>
        <v>15532.256900000002</v>
      </c>
      <c r="N332" s="9">
        <f t="shared" si="161"/>
        <v>-9.5615777777772255</v>
      </c>
      <c r="O332" s="9">
        <f t="shared" si="162"/>
        <v>15534.545466666668</v>
      </c>
      <c r="P332" s="13">
        <f t="shared" si="163"/>
        <v>722.24054188436116</v>
      </c>
      <c r="Q332" s="13">
        <f t="shared" si="164"/>
        <v>0.172699749337347</v>
      </c>
      <c r="S332" s="2">
        <f t="shared" si="189"/>
        <v>15512.405762896989</v>
      </c>
      <c r="T332" s="2">
        <f t="shared" si="190"/>
        <v>-23.822333870463975</v>
      </c>
      <c r="U332" s="2">
        <f t="shared" si="169"/>
        <v>15463.391525793979</v>
      </c>
      <c r="V332" s="3">
        <f t="shared" si="170"/>
        <v>9609.5817551605633</v>
      </c>
      <c r="W332" s="3">
        <f t="shared" si="171"/>
        <v>0.62994555899153937</v>
      </c>
      <c r="Y332" s="9">
        <f t="shared" si="172"/>
        <v>15540.917570930189</v>
      </c>
      <c r="Z332" s="9">
        <f t="shared" si="173"/>
        <v>-36.602417937743532</v>
      </c>
      <c r="AA332" s="9">
        <f t="shared" si="174"/>
        <v>15532.130815614557</v>
      </c>
      <c r="AB332" s="27">
        <f t="shared" si="175"/>
        <v>857.85632196448682</v>
      </c>
      <c r="AC332" s="27">
        <f t="shared" si="176"/>
        <v>0.18821665622702266</v>
      </c>
      <c r="AE332" s="9">
        <f t="shared" si="177"/>
        <v>15527.746871289053</v>
      </c>
      <c r="AF332" s="9">
        <f t="shared" si="178"/>
        <v>-11.174422026209024</v>
      </c>
      <c r="AG332" s="9">
        <f t="shared" si="179"/>
        <v>15449.176237630183</v>
      </c>
      <c r="AH332" s="28">
        <f t="shared" si="180"/>
        <v>12598.662190931942</v>
      </c>
      <c r="AI332" s="28">
        <f t="shared" si="181"/>
        <v>0.72129511554740489</v>
      </c>
      <c r="AK332" s="9">
        <f t="shared" si="182"/>
        <v>15550.167282499428</v>
      </c>
      <c r="AL332" s="9">
        <f t="shared" si="183"/>
        <v>-8.0382674194699995</v>
      </c>
      <c r="AM332" s="9">
        <f t="shared" si="184"/>
        <v>15448.892824994275</v>
      </c>
      <c r="AN332" s="28">
        <f t="shared" si="185"/>
        <v>12662.36511476916</v>
      </c>
      <c r="AO332">
        <f t="shared" si="186"/>
        <v>0.72311636730918794</v>
      </c>
    </row>
    <row r="333" spans="1:41">
      <c r="A333" s="1">
        <v>45262</v>
      </c>
      <c r="B333" s="2">
        <v>332</v>
      </c>
      <c r="C333" s="3">
        <v>15561.42</v>
      </c>
      <c r="D333" s="13">
        <f t="shared" si="187"/>
        <v>15661.92</v>
      </c>
      <c r="E333" s="13">
        <f t="shared" si="165"/>
        <v>10100.25</v>
      </c>
      <c r="F333" s="13">
        <f t="shared" si="166"/>
        <v>0.64582795143373806</v>
      </c>
      <c r="G333" s="9">
        <f t="shared" si="188"/>
        <v>15662.573276131046</v>
      </c>
      <c r="H333" s="13">
        <f t="shared" si="167"/>
        <v>10231.985272043716</v>
      </c>
      <c r="I333" s="13">
        <f t="shared" si="168"/>
        <v>0.65002600104004882</v>
      </c>
      <c r="K333" s="13">
        <f t="shared" ref="K333:K396" si="191">AVERAGE(C323:C332)</f>
        <v>15581.817000000001</v>
      </c>
      <c r="L333" s="13">
        <f t="shared" ref="L333:L396" si="192">AVERAGE(K324:K333)</f>
        <v>15609.0443</v>
      </c>
      <c r="M333" s="9">
        <f t="shared" ref="M333:M396" si="193">2*K333-L333</f>
        <v>15554.589700000002</v>
      </c>
      <c r="N333" s="9">
        <f t="shared" ref="N333:N396" si="194">(2/9)*(K333-L333)</f>
        <v>-6.0505111111108105</v>
      </c>
      <c r="O333" s="9">
        <f t="shared" si="162"/>
        <v>15522.695322222226</v>
      </c>
      <c r="P333" s="13">
        <f t="shared" si="163"/>
        <v>1499.6006689924668</v>
      </c>
      <c r="Q333" s="13">
        <f t="shared" si="164"/>
        <v>0.24885054048907207</v>
      </c>
      <c r="S333" s="2">
        <f t="shared" si="189"/>
        <v>15525.001714513262</v>
      </c>
      <c r="T333" s="2">
        <f t="shared" si="190"/>
        <v>-5.6131911270955168</v>
      </c>
      <c r="U333" s="2">
        <f t="shared" si="169"/>
        <v>15488.583429026525</v>
      </c>
      <c r="V333" s="3">
        <f t="shared" si="170"/>
        <v>5305.1660711741069</v>
      </c>
      <c r="W333" s="3">
        <f t="shared" si="171"/>
        <v>0.46805864100753863</v>
      </c>
      <c r="Y333" s="9">
        <f t="shared" si="172"/>
        <v>15521.446607094711</v>
      </c>
      <c r="Z333" s="9">
        <f t="shared" si="173"/>
        <v>-24.610400066157631</v>
      </c>
      <c r="AA333" s="9">
        <f t="shared" si="174"/>
        <v>15504.315152992445</v>
      </c>
      <c r="AB333" s="27">
        <f t="shared" si="175"/>
        <v>3260.9635517562383</v>
      </c>
      <c r="AC333" s="27">
        <f t="shared" si="176"/>
        <v>0.36696424238632969</v>
      </c>
      <c r="AE333" s="9">
        <f t="shared" si="177"/>
        <v>15547.965734778852</v>
      </c>
      <c r="AF333" s="9">
        <f t="shared" si="178"/>
        <v>-1.756436371406517</v>
      </c>
      <c r="AG333" s="9">
        <f t="shared" si="179"/>
        <v>15516.572449262843</v>
      </c>
      <c r="AH333" s="28">
        <f t="shared" si="180"/>
        <v>2011.3028071218516</v>
      </c>
      <c r="AI333" s="28">
        <f t="shared" si="181"/>
        <v>0.2881970330288417</v>
      </c>
      <c r="AK333" s="9">
        <f t="shared" si="182"/>
        <v>15559.490901507996</v>
      </c>
      <c r="AL333" s="9">
        <f t="shared" si="183"/>
        <v>-6.3020787766661863</v>
      </c>
      <c r="AM333" s="9">
        <f t="shared" si="184"/>
        <v>15542.129015079958</v>
      </c>
      <c r="AN333" s="28">
        <f t="shared" si="185"/>
        <v>372.1420991853002</v>
      </c>
      <c r="AO333">
        <f t="shared" si="186"/>
        <v>0.12396673902537378</v>
      </c>
    </row>
    <row r="334" spans="1:41">
      <c r="A334" s="1">
        <v>45263</v>
      </c>
      <c r="B334" s="2">
        <v>333</v>
      </c>
      <c r="C334" s="3">
        <v>15561.42</v>
      </c>
      <c r="D334" s="13">
        <f t="shared" si="187"/>
        <v>15561.42</v>
      </c>
      <c r="E334" s="13">
        <f t="shared" si="165"/>
        <v>0</v>
      </c>
      <c r="F334" s="13">
        <f t="shared" si="166"/>
        <v>0</v>
      </c>
      <c r="G334" s="9">
        <f t="shared" si="188"/>
        <v>15561.42</v>
      </c>
      <c r="H334" s="13">
        <f t="shared" si="167"/>
        <v>0</v>
      </c>
      <c r="I334" s="13">
        <f t="shared" si="168"/>
        <v>0</v>
      </c>
      <c r="K334" s="13">
        <f t="shared" si="191"/>
        <v>15586.641000000003</v>
      </c>
      <c r="L334" s="13">
        <f t="shared" si="192"/>
        <v>15602.400599999999</v>
      </c>
      <c r="M334" s="9">
        <f t="shared" si="193"/>
        <v>15570.881400000007</v>
      </c>
      <c r="N334" s="9">
        <f t="shared" si="194"/>
        <v>-3.5021333333323934</v>
      </c>
      <c r="O334" s="9">
        <f t="shared" ref="O334:O397" si="195">M333+N333</f>
        <v>15548.539188888892</v>
      </c>
      <c r="P334" s="13">
        <f t="shared" ref="P334:P397" si="196">(C334-O334)^2</f>
        <v>165.91529488005398</v>
      </c>
      <c r="Q334" s="13">
        <f t="shared" ref="Q334:Q397" si="197">ABS((C334-O334)/C334)*100</f>
        <v>8.2774008484498285E-2</v>
      </c>
      <c r="S334" s="2">
        <f t="shared" si="189"/>
        <v>15540.404261693084</v>
      </c>
      <c r="T334" s="2">
        <f t="shared" si="190"/>
        <v>4.8946780263629117</v>
      </c>
      <c r="U334" s="2">
        <f t="shared" si="169"/>
        <v>15519.388523386167</v>
      </c>
      <c r="V334" s="3">
        <f t="shared" si="170"/>
        <v>1766.64502633916</v>
      </c>
      <c r="W334" s="3">
        <f t="shared" si="171"/>
        <v>0.27010052176364774</v>
      </c>
      <c r="Y334" s="9">
        <f t="shared" si="172"/>
        <v>15516.211344919986</v>
      </c>
      <c r="Z334" s="9">
        <f t="shared" si="173"/>
        <v>-11.047803542154785</v>
      </c>
      <c r="AA334" s="9">
        <f t="shared" si="174"/>
        <v>15496.836207028553</v>
      </c>
      <c r="AB334" s="27">
        <f t="shared" si="175"/>
        <v>4171.0663145787412</v>
      </c>
      <c r="AC334" s="27">
        <f t="shared" si="176"/>
        <v>0.41502506179671977</v>
      </c>
      <c r="AE334" s="9">
        <f t="shared" si="177"/>
        <v>15556.856789522233</v>
      </c>
      <c r="AF334" s="9">
        <f t="shared" si="178"/>
        <v>1.4378109630296374</v>
      </c>
      <c r="AG334" s="9">
        <f t="shared" si="179"/>
        <v>15546.209298407446</v>
      </c>
      <c r="AH334" s="28">
        <f t="shared" si="180"/>
        <v>231.36544293772357</v>
      </c>
      <c r="AI334" s="28">
        <f t="shared" si="181"/>
        <v>9.7746231337204198E-2</v>
      </c>
      <c r="AK334" s="9">
        <f t="shared" si="182"/>
        <v>15560.596882273134</v>
      </c>
      <c r="AL334" s="9">
        <f t="shared" si="183"/>
        <v>-5.5612728224857522</v>
      </c>
      <c r="AM334" s="9">
        <f t="shared" si="184"/>
        <v>15553.18882273133</v>
      </c>
      <c r="AN334" s="28">
        <f t="shared" si="185"/>
        <v>67.752279228267298</v>
      </c>
      <c r="AO334">
        <f t="shared" si="186"/>
        <v>5.2894769684706494E-2</v>
      </c>
    </row>
    <row r="335" spans="1:41">
      <c r="A335" s="1">
        <v>45264</v>
      </c>
      <c r="B335" s="2">
        <v>334</v>
      </c>
      <c r="C335" s="3">
        <v>15601.62</v>
      </c>
      <c r="D335" s="13">
        <f t="shared" si="187"/>
        <v>15561.42</v>
      </c>
      <c r="E335" s="13">
        <f t="shared" si="165"/>
        <v>1616.0400000000584</v>
      </c>
      <c r="F335" s="13">
        <f t="shared" si="166"/>
        <v>0.25766555011595416</v>
      </c>
      <c r="G335" s="9">
        <f t="shared" si="188"/>
        <v>15561.42</v>
      </c>
      <c r="H335" s="13">
        <f t="shared" si="167"/>
        <v>1616.0400000000584</v>
      </c>
      <c r="I335" s="13">
        <f t="shared" si="168"/>
        <v>0.25766555011595416</v>
      </c>
      <c r="K335" s="13">
        <f t="shared" si="191"/>
        <v>15576.591</v>
      </c>
      <c r="L335" s="13">
        <f t="shared" si="192"/>
        <v>15595.847399999999</v>
      </c>
      <c r="M335" s="9">
        <f t="shared" si="193"/>
        <v>15557.334600000002</v>
      </c>
      <c r="N335" s="9">
        <f t="shared" si="194"/>
        <v>-4.2791999999996424</v>
      </c>
      <c r="O335" s="9">
        <f t="shared" si="195"/>
        <v>15567.379266666676</v>
      </c>
      <c r="P335" s="13">
        <f t="shared" si="196"/>
        <v>1172.4278192038666</v>
      </c>
      <c r="Q335" s="13">
        <f t="shared" si="197"/>
        <v>0.21946908932101214</v>
      </c>
      <c r="S335" s="2">
        <f t="shared" si="189"/>
        <v>15573.459469859725</v>
      </c>
      <c r="T335" s="2">
        <f t="shared" si="190"/>
        <v>18.974943096501967</v>
      </c>
      <c r="U335" s="2">
        <f t="shared" si="169"/>
        <v>15545.298939719447</v>
      </c>
      <c r="V335" s="3">
        <f t="shared" si="170"/>
        <v>3172.0618311257822</v>
      </c>
      <c r="W335" s="3">
        <f t="shared" si="171"/>
        <v>0.36099494975876778</v>
      </c>
      <c r="Y335" s="9">
        <f t="shared" si="172"/>
        <v>15534.100478964479</v>
      </c>
      <c r="Z335" s="9">
        <f t="shared" si="173"/>
        <v>9.2080527684989448</v>
      </c>
      <c r="AA335" s="9">
        <f t="shared" si="174"/>
        <v>15505.163541377831</v>
      </c>
      <c r="AB335" s="27">
        <f t="shared" si="175"/>
        <v>9303.8484099303005</v>
      </c>
      <c r="AC335" s="27">
        <f t="shared" si="176"/>
        <v>0.61824642967954302</v>
      </c>
      <c r="AE335" s="9">
        <f t="shared" si="177"/>
        <v>15588.622380145578</v>
      </c>
      <c r="AF335" s="9">
        <f t="shared" si="178"/>
        <v>10.536144861124217</v>
      </c>
      <c r="AG335" s="9">
        <f t="shared" si="179"/>
        <v>15558.294600485262</v>
      </c>
      <c r="AH335" s="28">
        <f t="shared" si="180"/>
        <v>1877.0902431117308</v>
      </c>
      <c r="AI335" s="28">
        <f t="shared" si="181"/>
        <v>0.27769808208851909</v>
      </c>
      <c r="AK335" s="9">
        <f t="shared" si="182"/>
        <v>15596.961560945065</v>
      </c>
      <c r="AL335" s="9">
        <f t="shared" si="183"/>
        <v>-1.3686776730440813</v>
      </c>
      <c r="AM335" s="9">
        <f t="shared" si="184"/>
        <v>15555.035609450648</v>
      </c>
      <c r="AN335" s="28">
        <f t="shared" si="185"/>
        <v>2170.1054428546468</v>
      </c>
      <c r="AO335">
        <f t="shared" si="186"/>
        <v>0.29858688103769337</v>
      </c>
    </row>
    <row r="336" spans="1:41">
      <c r="A336" s="1">
        <v>45265</v>
      </c>
      <c r="B336" s="2">
        <v>335</v>
      </c>
      <c r="C336" s="3">
        <v>15523.23</v>
      </c>
      <c r="D336" s="13">
        <f t="shared" si="187"/>
        <v>15641.820000000002</v>
      </c>
      <c r="E336" s="13">
        <f t="shared" si="165"/>
        <v>14063.588100000467</v>
      </c>
      <c r="F336" s="13">
        <f t="shared" si="166"/>
        <v>0.7639518321895763</v>
      </c>
      <c r="G336" s="9">
        <f t="shared" si="188"/>
        <v>15641.923849134591</v>
      </c>
      <c r="H336" s="13">
        <f t="shared" si="167"/>
        <v>14088.229822385239</v>
      </c>
      <c r="I336" s="13">
        <f t="shared" si="168"/>
        <v>0.76462082398181186</v>
      </c>
      <c r="K336" s="13">
        <f t="shared" si="191"/>
        <v>15575.956</v>
      </c>
      <c r="L336" s="13">
        <f t="shared" si="192"/>
        <v>15591.066700000001</v>
      </c>
      <c r="M336" s="9">
        <f t="shared" si="193"/>
        <v>15560.845299999999</v>
      </c>
      <c r="N336" s="9">
        <f t="shared" si="194"/>
        <v>-3.357933333333575</v>
      </c>
      <c r="O336" s="9">
        <f t="shared" si="195"/>
        <v>15553.055400000003</v>
      </c>
      <c r="P336" s="13">
        <f t="shared" si="196"/>
        <v>889.55448516020022</v>
      </c>
      <c r="Q336" s="13">
        <f t="shared" si="197"/>
        <v>0.19213398242507104</v>
      </c>
      <c r="S336" s="2">
        <f t="shared" si="189"/>
        <v>15557.832206478113</v>
      </c>
      <c r="T336" s="2">
        <f t="shared" si="190"/>
        <v>1.6738398574452056</v>
      </c>
      <c r="U336" s="2">
        <f t="shared" si="169"/>
        <v>15592.434412956227</v>
      </c>
      <c r="V336" s="3">
        <f t="shared" si="170"/>
        <v>4789.2507726160429</v>
      </c>
      <c r="W336" s="3">
        <f t="shared" si="171"/>
        <v>0.44581194091839982</v>
      </c>
      <c r="Y336" s="9">
        <f t="shared" si="172"/>
        <v>15537.284972213085</v>
      </c>
      <c r="Z336" s="9">
        <f t="shared" si="173"/>
        <v>4.991561104573587</v>
      </c>
      <c r="AA336" s="9">
        <f t="shared" si="174"/>
        <v>15543.308531732979</v>
      </c>
      <c r="AB336" s="27">
        <f t="shared" si="175"/>
        <v>403.14743655225163</v>
      </c>
      <c r="AC336" s="27">
        <f t="shared" si="176"/>
        <v>0.1293450637076122</v>
      </c>
      <c r="AE336" s="9">
        <f t="shared" si="177"/>
        <v>15546.008557502009</v>
      </c>
      <c r="AF336" s="9">
        <f t="shared" si="178"/>
        <v>-5.4088453902836617</v>
      </c>
      <c r="AG336" s="9">
        <f t="shared" si="179"/>
        <v>15599.158525006702</v>
      </c>
      <c r="AH336" s="28">
        <f t="shared" si="180"/>
        <v>5765.1409096934212</v>
      </c>
      <c r="AI336" s="28">
        <f t="shared" si="181"/>
        <v>0.48912839020424437</v>
      </c>
      <c r="AK336" s="9">
        <f t="shared" si="182"/>
        <v>15530.466288327201</v>
      </c>
      <c r="AL336" s="9">
        <f t="shared" si="183"/>
        <v>-7.8813371675260253</v>
      </c>
      <c r="AM336" s="9">
        <f t="shared" si="184"/>
        <v>15595.59288327202</v>
      </c>
      <c r="AN336" s="28">
        <f t="shared" si="185"/>
        <v>5236.3868754400719</v>
      </c>
      <c r="AO336">
        <f t="shared" si="186"/>
        <v>0.46615867491508245</v>
      </c>
    </row>
    <row r="337" spans="1:41">
      <c r="A337" s="1">
        <v>45266</v>
      </c>
      <c r="B337" s="2">
        <v>336</v>
      </c>
      <c r="C337" s="3">
        <v>15581.52</v>
      </c>
      <c r="D337" s="13">
        <f t="shared" si="187"/>
        <v>15444.839999999998</v>
      </c>
      <c r="E337" s="13">
        <f t="shared" si="165"/>
        <v>18681.422400000578</v>
      </c>
      <c r="F337" s="13">
        <f t="shared" si="166"/>
        <v>0.87719298245615385</v>
      </c>
      <c r="G337" s="9">
        <f t="shared" si="188"/>
        <v>15445.233868848234</v>
      </c>
      <c r="H337" s="13">
        <f t="shared" si="167"/>
        <v>18573.909544316448</v>
      </c>
      <c r="I337" s="13">
        <f t="shared" si="168"/>
        <v>0.87466518768237189</v>
      </c>
      <c r="K337" s="13">
        <f t="shared" si="191"/>
        <v>15567.482</v>
      </c>
      <c r="L337" s="13">
        <f t="shared" si="192"/>
        <v>15587.133899999997</v>
      </c>
      <c r="M337" s="9">
        <f t="shared" si="193"/>
        <v>15547.830100000003</v>
      </c>
      <c r="N337" s="9">
        <f t="shared" si="194"/>
        <v>-4.3670888888882473</v>
      </c>
      <c r="O337" s="9">
        <f t="shared" si="195"/>
        <v>15557.487366666666</v>
      </c>
      <c r="P337" s="13">
        <f t="shared" si="196"/>
        <v>577.56746493448418</v>
      </c>
      <c r="Q337" s="13">
        <f t="shared" si="197"/>
        <v>0.15423805465278201</v>
      </c>
      <c r="S337" s="2">
        <f t="shared" si="189"/>
        <v>15570.513023167779</v>
      </c>
      <c r="T337" s="2">
        <f t="shared" si="190"/>
        <v>7.1773282735557249</v>
      </c>
      <c r="U337" s="2">
        <f t="shared" si="169"/>
        <v>15559.506046335558</v>
      </c>
      <c r="V337" s="3">
        <f t="shared" si="170"/>
        <v>484.61415594019684</v>
      </c>
      <c r="W337" s="3">
        <f t="shared" si="171"/>
        <v>0.14128245295992908</v>
      </c>
      <c r="Y337" s="9">
        <f t="shared" si="172"/>
        <v>15554.049573322362</v>
      </c>
      <c r="Z337" s="9">
        <f t="shared" si="173"/>
        <v>13.232689107865664</v>
      </c>
      <c r="AA337" s="9">
        <f t="shared" si="174"/>
        <v>15542.276533317659</v>
      </c>
      <c r="AB337" s="27">
        <f t="shared" si="175"/>
        <v>1540.0496772480099</v>
      </c>
      <c r="AC337" s="27">
        <f t="shared" si="176"/>
        <v>0.25185903995464515</v>
      </c>
      <c r="AE337" s="9">
        <f t="shared" si="177"/>
        <v>15569.243913633518</v>
      </c>
      <c r="AF337" s="9">
        <f t="shared" si="178"/>
        <v>3.1844150662539943</v>
      </c>
      <c r="AG337" s="9">
        <f t="shared" si="179"/>
        <v>15540.599712111725</v>
      </c>
      <c r="AH337" s="28">
        <f t="shared" si="180"/>
        <v>1674.4699608593219</v>
      </c>
      <c r="AI337" s="28">
        <f t="shared" si="181"/>
        <v>0.26262064219841963</v>
      </c>
      <c r="AK337" s="9">
        <f t="shared" si="182"/>
        <v>15575.626495115968</v>
      </c>
      <c r="AL337" s="9">
        <f t="shared" si="183"/>
        <v>-2.5771827718967204</v>
      </c>
      <c r="AM337" s="9">
        <f t="shared" si="184"/>
        <v>15522.584951159675</v>
      </c>
      <c r="AN337" s="28">
        <f t="shared" si="185"/>
        <v>3473.3399818115145</v>
      </c>
      <c r="AO337">
        <f t="shared" si="186"/>
        <v>0.37823683979692085</v>
      </c>
    </row>
    <row r="338" spans="1:41">
      <c r="A338" s="1">
        <v>45267</v>
      </c>
      <c r="B338" s="2">
        <v>337</v>
      </c>
      <c r="C338" s="3">
        <v>15581.52</v>
      </c>
      <c r="D338" s="13">
        <f t="shared" si="187"/>
        <v>15639.810000000001</v>
      </c>
      <c r="E338" s="13">
        <f t="shared" si="165"/>
        <v>3397.7241000001018</v>
      </c>
      <c r="F338" s="13">
        <f t="shared" si="166"/>
        <v>0.37409700722394779</v>
      </c>
      <c r="G338" s="9">
        <f t="shared" si="188"/>
        <v>15640.028879968926</v>
      </c>
      <c r="H338" s="13">
        <f t="shared" si="167"/>
        <v>3423.2890352181448</v>
      </c>
      <c r="I338" s="13">
        <f t="shared" si="168"/>
        <v>0.3755017480253891</v>
      </c>
      <c r="K338" s="13">
        <f t="shared" si="191"/>
        <v>15564.837</v>
      </c>
      <c r="L338" s="13">
        <f t="shared" si="192"/>
        <v>15582.662</v>
      </c>
      <c r="M338" s="9">
        <f t="shared" si="193"/>
        <v>15547.011999999999</v>
      </c>
      <c r="N338" s="9">
        <f t="shared" si="194"/>
        <v>-3.9611111111112725</v>
      </c>
      <c r="O338" s="9">
        <f t="shared" si="195"/>
        <v>15543.463011111115</v>
      </c>
      <c r="P338" s="13">
        <f t="shared" si="196"/>
        <v>1448.3344032887792</v>
      </c>
      <c r="Q338" s="13">
        <f t="shared" si="197"/>
        <v>0.24424439264517087</v>
      </c>
      <c r="S338" s="2">
        <f t="shared" si="189"/>
        <v>15579.605175720668</v>
      </c>
      <c r="T338" s="2">
        <f t="shared" si="190"/>
        <v>8.134740413222044</v>
      </c>
      <c r="U338" s="2">
        <f t="shared" si="169"/>
        <v>15577.690351441335</v>
      </c>
      <c r="V338" s="3">
        <f t="shared" si="170"/>
        <v>14.66620808288654</v>
      </c>
      <c r="W338" s="3">
        <f t="shared" si="171"/>
        <v>2.4578144870752099E-2</v>
      </c>
      <c r="Y338" s="9">
        <f t="shared" si="172"/>
        <v>15571.553583701159</v>
      </c>
      <c r="Z338" s="9">
        <f t="shared" si="173"/>
        <v>16.222613997518181</v>
      </c>
      <c r="AA338" s="9">
        <f t="shared" si="174"/>
        <v>15567.282262430228</v>
      </c>
      <c r="AB338" s="27">
        <f t="shared" si="175"/>
        <v>202.71317110570948</v>
      </c>
      <c r="AC338" s="27">
        <f t="shared" si="176"/>
        <v>9.1375793695175025E-2</v>
      </c>
      <c r="AE338" s="9">
        <f t="shared" si="177"/>
        <v>15578.792498609931</v>
      </c>
      <c r="AF338" s="9">
        <f t="shared" si="178"/>
        <v>5.0936660393018816</v>
      </c>
      <c r="AG338" s="9">
        <f t="shared" si="179"/>
        <v>15572.428328699772</v>
      </c>
      <c r="AH338" s="28">
        <f t="shared" si="180"/>
        <v>82.658487031388987</v>
      </c>
      <c r="AI338" s="28">
        <f t="shared" si="181"/>
        <v>5.8349065432820237E-2</v>
      </c>
      <c r="AK338" s="9">
        <f t="shared" si="182"/>
        <v>15580.672931234407</v>
      </c>
      <c r="AL338" s="9">
        <f t="shared" si="183"/>
        <v>-1.8148208828631907</v>
      </c>
      <c r="AM338" s="9">
        <f t="shared" si="184"/>
        <v>15573.049312344072</v>
      </c>
      <c r="AN338" s="28">
        <f t="shared" si="185"/>
        <v>71.752549364299242</v>
      </c>
      <c r="AO338">
        <f t="shared" si="186"/>
        <v>5.436367989726603E-2</v>
      </c>
    </row>
    <row r="339" spans="1:41">
      <c r="A339" s="1">
        <v>45268</v>
      </c>
      <c r="B339" s="2">
        <v>338</v>
      </c>
      <c r="C339" s="3">
        <v>15613.68</v>
      </c>
      <c r="D339" s="13">
        <f t="shared" si="187"/>
        <v>15581.52</v>
      </c>
      <c r="E339" s="13">
        <f t="shared" si="165"/>
        <v>1034.2655999999906</v>
      </c>
      <c r="F339" s="13">
        <f t="shared" si="166"/>
        <v>0.20597322348094657</v>
      </c>
      <c r="G339" s="9">
        <f t="shared" si="188"/>
        <v>15581.52</v>
      </c>
      <c r="H339" s="13">
        <f t="shared" si="167"/>
        <v>1034.2655999999906</v>
      </c>
      <c r="I339" s="13">
        <f t="shared" si="168"/>
        <v>0.20597322348094657</v>
      </c>
      <c r="K339" s="13">
        <f t="shared" si="191"/>
        <v>15556.495999999996</v>
      </c>
      <c r="L339" s="13">
        <f t="shared" si="192"/>
        <v>15577.4365</v>
      </c>
      <c r="M339" s="9">
        <f t="shared" si="193"/>
        <v>15535.555499999991</v>
      </c>
      <c r="N339" s="9">
        <f t="shared" si="194"/>
        <v>-4.6534444444453884</v>
      </c>
      <c r="O339" s="9">
        <f t="shared" si="195"/>
        <v>15543.050888888887</v>
      </c>
      <c r="P339" s="13">
        <f t="shared" si="196"/>
        <v>4988.4713363459687</v>
      </c>
      <c r="Q339" s="13">
        <f t="shared" si="197"/>
        <v>0.45235403256063372</v>
      </c>
      <c r="S339" s="2">
        <f t="shared" si="189"/>
        <v>15600.709958066946</v>
      </c>
      <c r="T339" s="2">
        <f t="shared" si="190"/>
        <v>14.61976137974988</v>
      </c>
      <c r="U339" s="2">
        <f t="shared" si="169"/>
        <v>15587.739916133889</v>
      </c>
      <c r="V339" s="3">
        <f t="shared" si="170"/>
        <v>672.88795098088826</v>
      </c>
      <c r="W339" s="3">
        <f t="shared" si="171"/>
        <v>0.16613689960413758</v>
      </c>
      <c r="Y339" s="9">
        <f t="shared" si="172"/>
        <v>15595.547338389075</v>
      </c>
      <c r="Z339" s="9">
        <f t="shared" si="173"/>
        <v>21.662412480796299</v>
      </c>
      <c r="AA339" s="9">
        <f t="shared" si="174"/>
        <v>15587.776197698677</v>
      </c>
      <c r="AB339" s="27">
        <f t="shared" si="175"/>
        <v>671.00697366605755</v>
      </c>
      <c r="AC339" s="27">
        <f t="shared" si="176"/>
        <v>0.16590452924181612</v>
      </c>
      <c r="AE339" s="9">
        <f t="shared" si="177"/>
        <v>15604.74184939477</v>
      </c>
      <c r="AF339" s="9">
        <f t="shared" si="178"/>
        <v>11.350371462962812</v>
      </c>
      <c r="AG339" s="9">
        <f t="shared" si="179"/>
        <v>15583.886164649233</v>
      </c>
      <c r="AH339" s="28">
        <f t="shared" si="180"/>
        <v>887.67262490861572</v>
      </c>
      <c r="AI339" s="28">
        <f t="shared" si="181"/>
        <v>0.19081879064235363</v>
      </c>
      <c r="AK339" s="9">
        <f t="shared" si="182"/>
        <v>15610.197811035154</v>
      </c>
      <c r="AL339" s="9">
        <f t="shared" si="183"/>
        <v>1.3191491854978215</v>
      </c>
      <c r="AM339" s="9">
        <f t="shared" si="184"/>
        <v>15578.858110351544</v>
      </c>
      <c r="AN339" s="28">
        <f t="shared" si="185"/>
        <v>1212.5639986892406</v>
      </c>
      <c r="AO339">
        <f t="shared" si="186"/>
        <v>0.22302166848850438</v>
      </c>
    </row>
    <row r="340" spans="1:41">
      <c r="A340" s="1">
        <v>45269</v>
      </c>
      <c r="B340" s="2">
        <v>339</v>
      </c>
      <c r="C340" s="3">
        <v>15613.68</v>
      </c>
      <c r="D340" s="13">
        <f t="shared" si="187"/>
        <v>15645.84</v>
      </c>
      <c r="E340" s="13">
        <f t="shared" si="165"/>
        <v>1034.2655999999906</v>
      </c>
      <c r="F340" s="13">
        <f t="shared" si="166"/>
        <v>0.20597322348094657</v>
      </c>
      <c r="G340" s="9">
        <f t="shared" si="188"/>
        <v>15645.906377708978</v>
      </c>
      <c r="H340" s="13">
        <f t="shared" si="167"/>
        <v>1038.5394202416787</v>
      </c>
      <c r="I340" s="13">
        <f t="shared" si="168"/>
        <v>0.20639834881320387</v>
      </c>
      <c r="K340" s="13">
        <f t="shared" si="191"/>
        <v>15557.399999999998</v>
      </c>
      <c r="L340" s="13">
        <f t="shared" si="192"/>
        <v>15572.9848</v>
      </c>
      <c r="M340" s="9">
        <f t="shared" si="193"/>
        <v>15541.815199999995</v>
      </c>
      <c r="N340" s="9">
        <f t="shared" si="194"/>
        <v>-3.4632888888894131</v>
      </c>
      <c r="O340" s="9">
        <f t="shared" si="195"/>
        <v>15530.902055555545</v>
      </c>
      <c r="P340" s="13">
        <f t="shared" si="196"/>
        <v>6852.1880864492769</v>
      </c>
      <c r="Q340" s="13">
        <f t="shared" si="197"/>
        <v>0.53016293688902927</v>
      </c>
      <c r="S340" s="2">
        <f t="shared" si="189"/>
        <v>15614.504859723347</v>
      </c>
      <c r="T340" s="2">
        <f t="shared" si="190"/>
        <v>14.207331518075758</v>
      </c>
      <c r="U340" s="2">
        <f t="shared" si="169"/>
        <v>15615.329719446696</v>
      </c>
      <c r="V340" s="3">
        <f t="shared" si="170"/>
        <v>2.7215742528056328</v>
      </c>
      <c r="W340" s="3">
        <f t="shared" si="171"/>
        <v>1.056585921253413E-2</v>
      </c>
      <c r="Y340" s="9">
        <f t="shared" si="172"/>
        <v>15616.150825608911</v>
      </c>
      <c r="Z340" s="9">
        <f t="shared" si="173"/>
        <v>20.921164798124156</v>
      </c>
      <c r="AA340" s="9">
        <f t="shared" si="174"/>
        <v>15617.209750869872</v>
      </c>
      <c r="AB340" s="27">
        <f t="shared" si="175"/>
        <v>12.459141203357552</v>
      </c>
      <c r="AC340" s="27">
        <f t="shared" si="176"/>
        <v>2.2606783729853246E-2</v>
      </c>
      <c r="AE340" s="9">
        <f t="shared" si="177"/>
        <v>15614.40366625732</v>
      </c>
      <c r="AF340" s="9">
        <f t="shared" si="178"/>
        <v>10.84380508283898</v>
      </c>
      <c r="AG340" s="9">
        <f t="shared" si="179"/>
        <v>15616.092220857732</v>
      </c>
      <c r="AH340" s="28">
        <f t="shared" si="180"/>
        <v>5.8188094664767345</v>
      </c>
      <c r="AI340" s="28">
        <f t="shared" si="181"/>
        <v>1.5449406275342401E-2</v>
      </c>
      <c r="AK340" s="9">
        <f t="shared" si="182"/>
        <v>15613.463696022065</v>
      </c>
      <c r="AL340" s="9">
        <f t="shared" si="183"/>
        <v>1.5138227656391654</v>
      </c>
      <c r="AM340" s="9">
        <f t="shared" si="184"/>
        <v>15611.516960220652</v>
      </c>
      <c r="AN340" s="28">
        <f t="shared" si="185"/>
        <v>4.678741087045152</v>
      </c>
      <c r="AO340">
        <f t="shared" si="186"/>
        <v>1.3853491165111392E-2</v>
      </c>
    </row>
    <row r="341" spans="1:41">
      <c r="A341" s="1">
        <v>45270</v>
      </c>
      <c r="B341" s="2">
        <v>340</v>
      </c>
      <c r="C341" s="3">
        <v>15613.68</v>
      </c>
      <c r="D341" s="13">
        <f t="shared" si="187"/>
        <v>15613.68</v>
      </c>
      <c r="E341" s="13">
        <f t="shared" si="165"/>
        <v>0</v>
      </c>
      <c r="F341" s="13">
        <f t="shared" si="166"/>
        <v>0</v>
      </c>
      <c r="G341" s="9">
        <f t="shared" si="188"/>
        <v>15613.68</v>
      </c>
      <c r="H341" s="13">
        <f t="shared" si="167"/>
        <v>0</v>
      </c>
      <c r="I341" s="13">
        <f t="shared" si="168"/>
        <v>0</v>
      </c>
      <c r="K341" s="13">
        <f t="shared" si="191"/>
        <v>15566.043</v>
      </c>
      <c r="L341" s="13">
        <f t="shared" si="192"/>
        <v>15570.854700000002</v>
      </c>
      <c r="M341" s="9">
        <f t="shared" si="193"/>
        <v>15561.231299999998</v>
      </c>
      <c r="N341" s="9">
        <f t="shared" si="194"/>
        <v>-1.0692666666671156</v>
      </c>
      <c r="O341" s="9">
        <f t="shared" si="195"/>
        <v>15538.351911111105</v>
      </c>
      <c r="P341" s="13">
        <f t="shared" si="196"/>
        <v>5674.3209756532442</v>
      </c>
      <c r="Q341" s="13">
        <f t="shared" si="197"/>
        <v>0.48244929375326545</v>
      </c>
      <c r="S341" s="2">
        <f t="shared" si="189"/>
        <v>15621.196095620711</v>
      </c>
      <c r="T341" s="2">
        <f t="shared" si="190"/>
        <v>10.449283707719927</v>
      </c>
      <c r="U341" s="2">
        <f t="shared" si="169"/>
        <v>15628.712191241422</v>
      </c>
      <c r="V341" s="3">
        <f t="shared" si="170"/>
        <v>225.96677351868337</v>
      </c>
      <c r="W341" s="3">
        <f t="shared" si="171"/>
        <v>9.6275773817716057E-2</v>
      </c>
      <c r="Y341" s="9">
        <f t="shared" si="172"/>
        <v>15630.054393284925</v>
      </c>
      <c r="Z341" s="9">
        <f t="shared" si="173"/>
        <v>16.008846812647089</v>
      </c>
      <c r="AA341" s="9">
        <f t="shared" si="174"/>
        <v>15637.071990407036</v>
      </c>
      <c r="AB341" s="27">
        <f t="shared" si="175"/>
        <v>547.18521520283321</v>
      </c>
      <c r="AC341" s="27">
        <f t="shared" si="176"/>
        <v>0.14981727822675589</v>
      </c>
      <c r="AE341" s="9">
        <f t="shared" si="177"/>
        <v>15617.150241402047</v>
      </c>
      <c r="AF341" s="9">
        <f t="shared" si="178"/>
        <v>8.4146361014054154</v>
      </c>
      <c r="AG341" s="9">
        <f t="shared" si="179"/>
        <v>15625.247471340159</v>
      </c>
      <c r="AH341" s="28">
        <f t="shared" si="180"/>
        <v>133.80639320539038</v>
      </c>
      <c r="AI341" s="28">
        <f t="shared" si="181"/>
        <v>7.4085490032833962E-2</v>
      </c>
      <c r="AK341" s="9">
        <f t="shared" si="182"/>
        <v>15613.809751878771</v>
      </c>
      <c r="AL341" s="9">
        <f t="shared" si="183"/>
        <v>1.3970460747458278</v>
      </c>
      <c r="AM341" s="9">
        <f t="shared" si="184"/>
        <v>15614.977518787704</v>
      </c>
      <c r="AN341" s="28">
        <f t="shared" si="185"/>
        <v>1.6835550044439911</v>
      </c>
      <c r="AO341">
        <f t="shared" si="186"/>
        <v>8.3101407720900262E-3</v>
      </c>
    </row>
    <row r="342" spans="1:41">
      <c r="A342" s="1">
        <v>45271</v>
      </c>
      <c r="B342" s="2">
        <v>341</v>
      </c>
      <c r="C342" s="3">
        <v>15577.5</v>
      </c>
      <c r="D342" s="13">
        <f t="shared" si="187"/>
        <v>15613.68</v>
      </c>
      <c r="E342" s="13">
        <f t="shared" si="165"/>
        <v>1308.992400000021</v>
      </c>
      <c r="F342" s="13">
        <f t="shared" si="166"/>
        <v>0.23225806451613087</v>
      </c>
      <c r="G342" s="9">
        <f t="shared" si="188"/>
        <v>15613.68</v>
      </c>
      <c r="H342" s="13">
        <f t="shared" si="167"/>
        <v>1308.992400000021</v>
      </c>
      <c r="I342" s="13">
        <f t="shared" si="168"/>
        <v>0.23225806451613087</v>
      </c>
      <c r="K342" s="13">
        <f t="shared" si="191"/>
        <v>15581.319</v>
      </c>
      <c r="L342" s="13">
        <f t="shared" si="192"/>
        <v>15571.458199999999</v>
      </c>
      <c r="M342" s="9">
        <f t="shared" si="193"/>
        <v>15591.1798</v>
      </c>
      <c r="N342" s="9">
        <f t="shared" si="194"/>
        <v>2.1912888888889737</v>
      </c>
      <c r="O342" s="9">
        <f t="shared" si="195"/>
        <v>15560.16203333333</v>
      </c>
      <c r="P342" s="13">
        <f t="shared" si="196"/>
        <v>300.60508813454868</v>
      </c>
      <c r="Q342" s="13">
        <f t="shared" si="197"/>
        <v>0.11130134274864177</v>
      </c>
      <c r="S342" s="2">
        <f t="shared" si="189"/>
        <v>15604.572689664215</v>
      </c>
      <c r="T342" s="2">
        <f t="shared" si="190"/>
        <v>-3.0870611243879589</v>
      </c>
      <c r="U342" s="2">
        <f t="shared" si="169"/>
        <v>15631.645379328431</v>
      </c>
      <c r="V342" s="3">
        <f t="shared" si="170"/>
        <v>2931.722102619668</v>
      </c>
      <c r="W342" s="3">
        <f t="shared" si="171"/>
        <v>0.3475870924630452</v>
      </c>
      <c r="Y342" s="9">
        <f t="shared" si="172"/>
        <v>15625.4942680683</v>
      </c>
      <c r="Z342" s="9">
        <f t="shared" si="173"/>
        <v>1.6105663921564606</v>
      </c>
      <c r="AA342" s="9">
        <f t="shared" si="174"/>
        <v>15646.063240097572</v>
      </c>
      <c r="AB342" s="27">
        <f t="shared" si="175"/>
        <v>4700.917892677292</v>
      </c>
      <c r="AC342" s="27">
        <f t="shared" si="176"/>
        <v>0.44014277064722779</v>
      </c>
      <c r="AE342" s="9">
        <f t="shared" si="177"/>
        <v>15591.919463251035</v>
      </c>
      <c r="AF342" s="9">
        <f t="shared" si="178"/>
        <v>-1.6789881743197164</v>
      </c>
      <c r="AG342" s="9">
        <f t="shared" si="179"/>
        <v>15625.564877503451</v>
      </c>
      <c r="AH342" s="28">
        <f t="shared" si="180"/>
        <v>2310.2324494217978</v>
      </c>
      <c r="AI342" s="28">
        <f t="shared" si="181"/>
        <v>0.30855321780421441</v>
      </c>
      <c r="AK342" s="9">
        <f t="shared" si="182"/>
        <v>15581.270679795352</v>
      </c>
      <c r="AL342" s="9">
        <f t="shared" si="183"/>
        <v>-1.9965657410705981</v>
      </c>
      <c r="AM342" s="9">
        <f t="shared" si="184"/>
        <v>15615.206797953517</v>
      </c>
      <c r="AN342" s="28">
        <f t="shared" si="185"/>
        <v>1421.8026119073386</v>
      </c>
      <c r="AO342">
        <f t="shared" si="186"/>
        <v>0.2420593673793407</v>
      </c>
    </row>
    <row r="343" spans="1:41">
      <c r="A343" s="1">
        <v>45272</v>
      </c>
      <c r="B343" s="2">
        <v>342</v>
      </c>
      <c r="C343" s="3">
        <v>15692.07</v>
      </c>
      <c r="D343" s="13">
        <f t="shared" si="187"/>
        <v>15541.32</v>
      </c>
      <c r="E343" s="13">
        <f t="shared" si="165"/>
        <v>22725.5625</v>
      </c>
      <c r="F343" s="13">
        <f t="shared" si="166"/>
        <v>0.96067631612655313</v>
      </c>
      <c r="G343" s="9">
        <f t="shared" si="188"/>
        <v>15541.403836251287</v>
      </c>
      <c r="H343" s="13">
        <f t="shared" si="167"/>
        <v>22700.292898753782</v>
      </c>
      <c r="I343" s="13">
        <f t="shared" si="168"/>
        <v>0.96014205741315384</v>
      </c>
      <c r="K343" s="13">
        <f t="shared" si="191"/>
        <v>15582.927</v>
      </c>
      <c r="L343" s="13">
        <f t="shared" si="192"/>
        <v>15571.569199999998</v>
      </c>
      <c r="M343" s="9">
        <f t="shared" si="193"/>
        <v>15594.284800000001</v>
      </c>
      <c r="N343" s="9">
        <f t="shared" si="194"/>
        <v>2.5239555555559083</v>
      </c>
      <c r="O343" s="9">
        <f t="shared" si="195"/>
        <v>15593.371088888889</v>
      </c>
      <c r="P343" s="13">
        <f t="shared" si="196"/>
        <v>9741.4750545189199</v>
      </c>
      <c r="Q343" s="13">
        <f t="shared" si="197"/>
        <v>0.62897317633117011</v>
      </c>
      <c r="S343" s="2">
        <f t="shared" si="189"/>
        <v>15646.777814269914</v>
      </c>
      <c r="T343" s="2">
        <f t="shared" si="190"/>
        <v>19.559031740655058</v>
      </c>
      <c r="U343" s="2">
        <f t="shared" si="169"/>
        <v>15601.485628539827</v>
      </c>
      <c r="V343" s="3">
        <f t="shared" si="170"/>
        <v>8205.5283528344971</v>
      </c>
      <c r="W343" s="3">
        <f t="shared" si="171"/>
        <v>0.57726209136316886</v>
      </c>
      <c r="Y343" s="9">
        <f t="shared" si="172"/>
        <v>15646.59438412232</v>
      </c>
      <c r="Z343" s="9">
        <f t="shared" si="173"/>
        <v>15.253251155460912</v>
      </c>
      <c r="AA343" s="9">
        <f t="shared" si="174"/>
        <v>15627.104834460457</v>
      </c>
      <c r="AB343" s="27">
        <f t="shared" si="175"/>
        <v>4220.472733580199</v>
      </c>
      <c r="AC343" s="27">
        <f t="shared" si="176"/>
        <v>0.41399997284961637</v>
      </c>
      <c r="AE343" s="9">
        <f t="shared" si="177"/>
        <v>15661.521142523014</v>
      </c>
      <c r="AF343" s="9">
        <f t="shared" si="178"/>
        <v>19.705212059569707</v>
      </c>
      <c r="AG343" s="9">
        <f t="shared" si="179"/>
        <v>15590.240475076716</v>
      </c>
      <c r="AH343" s="28">
        <f t="shared" si="180"/>
        <v>10369.252146101579</v>
      </c>
      <c r="AI343" s="28">
        <f t="shared" si="181"/>
        <v>0.64892346849895088</v>
      </c>
      <c r="AK343" s="9">
        <f t="shared" si="182"/>
        <v>15680.790411405427</v>
      </c>
      <c r="AL343" s="9">
        <f t="shared" si="183"/>
        <v>8.1550639940439424</v>
      </c>
      <c r="AM343" s="9">
        <f t="shared" si="184"/>
        <v>15579.274114054282</v>
      </c>
      <c r="AN343" s="28">
        <f t="shared" si="185"/>
        <v>12722.911886279333</v>
      </c>
      <c r="AO343">
        <f t="shared" si="186"/>
        <v>0.7188082002292725</v>
      </c>
    </row>
    <row r="344" spans="1:41">
      <c r="A344" s="1">
        <v>45273</v>
      </c>
      <c r="B344" s="2">
        <v>343</v>
      </c>
      <c r="C344" s="3">
        <v>15709.16</v>
      </c>
      <c r="D344" s="13">
        <f t="shared" si="187"/>
        <v>15806.64</v>
      </c>
      <c r="E344" s="13">
        <f t="shared" si="165"/>
        <v>9502.3503999999157</v>
      </c>
      <c r="F344" s="13">
        <f t="shared" si="166"/>
        <v>0.62052967822594951</v>
      </c>
      <c r="G344" s="9">
        <f t="shared" si="188"/>
        <v>15807.482643870968</v>
      </c>
      <c r="H344" s="13">
        <f t="shared" si="167"/>
        <v>9667.3422977772061</v>
      </c>
      <c r="I344" s="13">
        <f t="shared" si="168"/>
        <v>0.62589370705351544</v>
      </c>
      <c r="K344" s="13">
        <f t="shared" si="191"/>
        <v>15595.992000000002</v>
      </c>
      <c r="L344" s="13">
        <f t="shared" si="192"/>
        <v>15572.504300000001</v>
      </c>
      <c r="M344" s="9">
        <f t="shared" si="193"/>
        <v>15619.479700000004</v>
      </c>
      <c r="N344" s="9">
        <f t="shared" si="194"/>
        <v>5.219488888889221</v>
      </c>
      <c r="O344" s="9">
        <f t="shared" si="195"/>
        <v>15596.808755555558</v>
      </c>
      <c r="P344" s="13">
        <f t="shared" si="196"/>
        <v>12622.80212821482</v>
      </c>
      <c r="Q344" s="13">
        <f t="shared" si="197"/>
        <v>0.71519574849605116</v>
      </c>
      <c r="S344" s="2">
        <f t="shared" si="189"/>
        <v>15687.748423005283</v>
      </c>
      <c r="T344" s="2">
        <f t="shared" si="190"/>
        <v>30.264820238012405</v>
      </c>
      <c r="U344" s="2">
        <f t="shared" si="169"/>
        <v>15666.336846010568</v>
      </c>
      <c r="V344" s="3">
        <f t="shared" si="170"/>
        <v>1833.8225176025524</v>
      </c>
      <c r="W344" s="3">
        <f t="shared" si="171"/>
        <v>0.27259989706280524</v>
      </c>
      <c r="Y344" s="9">
        <f t="shared" si="172"/>
        <v>15676.041344694444</v>
      </c>
      <c r="Z344" s="9">
        <f t="shared" si="173"/>
        <v>25.18884774712523</v>
      </c>
      <c r="AA344" s="9">
        <f t="shared" si="174"/>
        <v>15661.84763527778</v>
      </c>
      <c r="AB344" s="27">
        <f t="shared" si="175"/>
        <v>2238.4598556083752</v>
      </c>
      <c r="AC344" s="27">
        <f t="shared" si="176"/>
        <v>0.30117692303229504</v>
      </c>
      <c r="AE344" s="9">
        <f t="shared" si="177"/>
        <v>15700.779906374773</v>
      </c>
      <c r="AF344" s="9">
        <f t="shared" si="178"/>
        <v>25.571277597226732</v>
      </c>
      <c r="AG344" s="9">
        <f t="shared" si="179"/>
        <v>15681.226354582583</v>
      </c>
      <c r="AH344" s="28">
        <f t="shared" si="180"/>
        <v>780.28854630599346</v>
      </c>
      <c r="AI344" s="28">
        <f t="shared" si="181"/>
        <v>0.17781756260307496</v>
      </c>
      <c r="AK344" s="9">
        <f t="shared" si="182"/>
        <v>15707.138547539947</v>
      </c>
      <c r="AL344" s="9">
        <f t="shared" si="183"/>
        <v>9.9743712080915721</v>
      </c>
      <c r="AM344" s="9">
        <f t="shared" si="184"/>
        <v>15688.945475399471</v>
      </c>
      <c r="AN344" s="28">
        <f t="shared" si="185"/>
        <v>408.62700482540549</v>
      </c>
      <c r="AO344">
        <f t="shared" si="186"/>
        <v>0.12867985685122138</v>
      </c>
    </row>
    <row r="345" spans="1:41">
      <c r="A345" s="1">
        <v>45274</v>
      </c>
      <c r="B345" s="2">
        <v>344</v>
      </c>
      <c r="C345" s="3">
        <v>15707.15</v>
      </c>
      <c r="D345" s="13">
        <f t="shared" si="187"/>
        <v>15726.25</v>
      </c>
      <c r="E345" s="13">
        <f t="shared" si="165"/>
        <v>364.81000000001387</v>
      </c>
      <c r="F345" s="13">
        <f t="shared" si="166"/>
        <v>0.12160067230529005</v>
      </c>
      <c r="G345" s="9">
        <f t="shared" si="188"/>
        <v>15726.268612464766</v>
      </c>
      <c r="H345" s="13">
        <f t="shared" si="167"/>
        <v>365.52134257792716</v>
      </c>
      <c r="I345" s="13">
        <f t="shared" si="168"/>
        <v>0.12171916907119723</v>
      </c>
      <c r="K345" s="13">
        <f t="shared" si="191"/>
        <v>15610.766</v>
      </c>
      <c r="L345" s="13">
        <f t="shared" si="192"/>
        <v>15575.9218</v>
      </c>
      <c r="M345" s="9">
        <f t="shared" si="193"/>
        <v>15645.610199999999</v>
      </c>
      <c r="N345" s="9">
        <f t="shared" si="194"/>
        <v>7.7431555555554539</v>
      </c>
      <c r="O345" s="9">
        <f t="shared" si="195"/>
        <v>15624.699188888893</v>
      </c>
      <c r="P345" s="13">
        <f t="shared" si="196"/>
        <v>6798.1362528793306</v>
      </c>
      <c r="Q345" s="13">
        <f t="shared" si="197"/>
        <v>0.52492534362444054</v>
      </c>
      <c r="S345" s="2">
        <f t="shared" si="189"/>
        <v>15712.581621621648</v>
      </c>
      <c r="T345" s="2">
        <f t="shared" si="190"/>
        <v>27.549009427188615</v>
      </c>
      <c r="U345" s="2">
        <f t="shared" si="169"/>
        <v>15718.013243243297</v>
      </c>
      <c r="V345" s="3">
        <f t="shared" si="170"/>
        <v>118.01005376303559</v>
      </c>
      <c r="W345" s="3">
        <f t="shared" si="171"/>
        <v>6.9161135172815524E-2</v>
      </c>
      <c r="Y345" s="9">
        <f t="shared" si="172"/>
        <v>15703.006134709096</v>
      </c>
      <c r="Z345" s="9">
        <f t="shared" si="173"/>
        <v>26.432007334393933</v>
      </c>
      <c r="AA345" s="9">
        <f t="shared" si="174"/>
        <v>15701.23019244157</v>
      </c>
      <c r="AB345" s="27">
        <f t="shared" si="175"/>
        <v>35.044121528844556</v>
      </c>
      <c r="AC345" s="27">
        <f t="shared" si="176"/>
        <v>3.7688616702775277E-2</v>
      </c>
      <c r="AE345" s="9">
        <f t="shared" si="177"/>
        <v>15712.910355191598</v>
      </c>
      <c r="AF345" s="9">
        <f t="shared" si="178"/>
        <v>21.539028963106016</v>
      </c>
      <c r="AG345" s="9">
        <f t="shared" si="179"/>
        <v>15726.351183971999</v>
      </c>
      <c r="AH345" s="28">
        <f t="shared" si="180"/>
        <v>368.68546592658407</v>
      </c>
      <c r="AI345" s="28">
        <f t="shared" si="181"/>
        <v>0.12224486282998413</v>
      </c>
      <c r="AK345" s="9">
        <f t="shared" si="182"/>
        <v>15708.146291874804</v>
      </c>
      <c r="AL345" s="9">
        <f t="shared" si="183"/>
        <v>9.0777085207680557</v>
      </c>
      <c r="AM345" s="9">
        <f t="shared" si="184"/>
        <v>15717.112918748038</v>
      </c>
      <c r="AN345" s="28">
        <f t="shared" si="185"/>
        <v>99.259749980019947</v>
      </c>
      <c r="AO345">
        <f t="shared" si="186"/>
        <v>6.3429194653636375E-2</v>
      </c>
    </row>
    <row r="346" spans="1:41">
      <c r="A346" s="1">
        <v>45275</v>
      </c>
      <c r="B346" s="2">
        <v>345</v>
      </c>
      <c r="C346" s="3">
        <v>15570.47</v>
      </c>
      <c r="D346" s="13">
        <f t="shared" si="187"/>
        <v>15705.14</v>
      </c>
      <c r="E346" s="13">
        <f t="shared" si="165"/>
        <v>18136.008900000019</v>
      </c>
      <c r="F346" s="13">
        <f t="shared" si="166"/>
        <v>0.86490645433310676</v>
      </c>
      <c r="G346" s="9">
        <f t="shared" si="188"/>
        <v>15705.140257181161</v>
      </c>
      <c r="H346" s="13">
        <f t="shared" si="167"/>
        <v>18136.078169240318</v>
      </c>
      <c r="I346" s="13">
        <f t="shared" si="168"/>
        <v>0.86490810605692714</v>
      </c>
      <c r="K346" s="13">
        <f t="shared" si="191"/>
        <v>15621.319</v>
      </c>
      <c r="L346" s="13">
        <f t="shared" si="192"/>
        <v>15580.458099999998</v>
      </c>
      <c r="M346" s="9">
        <f t="shared" si="193"/>
        <v>15662.179900000001</v>
      </c>
      <c r="N346" s="9">
        <f t="shared" si="194"/>
        <v>9.0802000000003318</v>
      </c>
      <c r="O346" s="9">
        <f t="shared" si="195"/>
        <v>15653.353355555555</v>
      </c>
      <c r="P346" s="13">
        <f t="shared" si="196"/>
        <v>6869.6506281486627</v>
      </c>
      <c r="Q346" s="13">
        <f t="shared" si="197"/>
        <v>0.53231119905536362</v>
      </c>
      <c r="S346" s="2">
        <f t="shared" si="189"/>
        <v>15655.300315524419</v>
      </c>
      <c r="T346" s="2">
        <f t="shared" si="190"/>
        <v>-14.866148335020387</v>
      </c>
      <c r="U346" s="2">
        <f t="shared" si="169"/>
        <v>15740.130631048836</v>
      </c>
      <c r="V346" s="3">
        <f t="shared" si="170"/>
        <v>28784.729727889553</v>
      </c>
      <c r="W346" s="3">
        <f t="shared" si="171"/>
        <v>1.089630762904632</v>
      </c>
      <c r="Y346" s="9">
        <f t="shared" si="172"/>
        <v>15681.747699430442</v>
      </c>
      <c r="Z346" s="9">
        <f t="shared" si="173"/>
        <v>-6.9513024947398714</v>
      </c>
      <c r="AA346" s="9">
        <f t="shared" si="174"/>
        <v>15729.438142043489</v>
      </c>
      <c r="AB346" s="27">
        <f t="shared" si="175"/>
        <v>25270.870184759191</v>
      </c>
      <c r="AC346" s="27">
        <f t="shared" si="176"/>
        <v>1.0209591749220797</v>
      </c>
      <c r="AE346" s="9">
        <f t="shared" si="177"/>
        <v>15619.663815246411</v>
      </c>
      <c r="AF346" s="9">
        <f t="shared" si="178"/>
        <v>-12.896641709381788</v>
      </c>
      <c r="AG346" s="9">
        <f t="shared" si="179"/>
        <v>15734.449384154705</v>
      </c>
      <c r="AH346" s="28">
        <f t="shared" si="180"/>
        <v>26889.238427756402</v>
      </c>
      <c r="AI346" s="28">
        <f t="shared" si="181"/>
        <v>1.0531434449615538</v>
      </c>
      <c r="AK346" s="9">
        <f t="shared" si="182"/>
        <v>15585.145400039557</v>
      </c>
      <c r="AL346" s="9">
        <f t="shared" si="183"/>
        <v>-4.1301515148334378</v>
      </c>
      <c r="AM346" s="9">
        <f t="shared" si="184"/>
        <v>15717.224000395572</v>
      </c>
      <c r="AN346" s="28">
        <f t="shared" si="185"/>
        <v>21536.736632103781</v>
      </c>
      <c r="AO346">
        <f t="shared" si="186"/>
        <v>0.94251490414594308</v>
      </c>
    </row>
    <row r="347" spans="1:41">
      <c r="A347" s="1">
        <v>45276</v>
      </c>
      <c r="B347" s="2">
        <v>346</v>
      </c>
      <c r="C347" s="3">
        <v>15570.47</v>
      </c>
      <c r="D347" s="13">
        <f t="shared" si="187"/>
        <v>15433.789999999999</v>
      </c>
      <c r="E347" s="13">
        <f t="shared" si="165"/>
        <v>18681.42240000008</v>
      </c>
      <c r="F347" s="13">
        <f t="shared" si="166"/>
        <v>0.87781550589031876</v>
      </c>
      <c r="G347" s="9">
        <f t="shared" si="188"/>
        <v>15434.979357865685</v>
      </c>
      <c r="H347" s="13">
        <f t="shared" si="167"/>
        <v>18357.714105968971</v>
      </c>
      <c r="I347" s="13">
        <f t="shared" si="168"/>
        <v>0.87017695762757874</v>
      </c>
      <c r="K347" s="13">
        <f t="shared" si="191"/>
        <v>15626.043</v>
      </c>
      <c r="L347" s="13">
        <f t="shared" si="192"/>
        <v>15586.314199999999</v>
      </c>
      <c r="M347" s="9">
        <f t="shared" si="193"/>
        <v>15665.7718</v>
      </c>
      <c r="N347" s="9">
        <f t="shared" si="194"/>
        <v>8.8286222222223945</v>
      </c>
      <c r="O347" s="9">
        <f t="shared" si="195"/>
        <v>15671.260100000001</v>
      </c>
      <c r="P347" s="13">
        <f t="shared" si="196"/>
        <v>10158.644258010399</v>
      </c>
      <c r="Q347" s="13">
        <f t="shared" si="197"/>
        <v>0.64731572007782678</v>
      </c>
      <c r="S347" s="2">
        <f t="shared" si="189"/>
        <v>15605.452083594699</v>
      </c>
      <c r="T347" s="2">
        <f t="shared" si="190"/>
        <v>-32.357190132370185</v>
      </c>
      <c r="U347" s="2">
        <f t="shared" si="169"/>
        <v>15640.434167189398</v>
      </c>
      <c r="V347" s="3">
        <f t="shared" si="170"/>
        <v>4894.9846905061368</v>
      </c>
      <c r="W347" s="3">
        <f t="shared" si="171"/>
        <v>0.44933882656977425</v>
      </c>
      <c r="Y347" s="9">
        <f t="shared" si="172"/>
        <v>15643.498477854992</v>
      </c>
      <c r="Z347" s="9">
        <f t="shared" si="173"/>
        <v>-28.859845851237004</v>
      </c>
      <c r="AA347" s="9">
        <f t="shared" si="174"/>
        <v>15674.796396935702</v>
      </c>
      <c r="AB347" s="27">
        <f t="shared" si="175"/>
        <v>10883.997097585878</v>
      </c>
      <c r="AC347" s="27">
        <f t="shared" si="176"/>
        <v>0.67002728200049899</v>
      </c>
      <c r="AE347" s="9">
        <f t="shared" si="177"/>
        <v>15581.359152061108</v>
      </c>
      <c r="AF347" s="9">
        <f t="shared" si="178"/>
        <v>-20.51904815215817</v>
      </c>
      <c r="AG347" s="9">
        <f t="shared" si="179"/>
        <v>15606.76717353703</v>
      </c>
      <c r="AH347" s="28">
        <f t="shared" si="180"/>
        <v>1317.4848067772837</v>
      </c>
      <c r="AI347" s="28">
        <f t="shared" si="181"/>
        <v>0.23311546496046798</v>
      </c>
      <c r="AK347" s="9">
        <f t="shared" si="182"/>
        <v>15571.524524852472</v>
      </c>
      <c r="AL347" s="9">
        <f t="shared" si="183"/>
        <v>-5.0792238820586348</v>
      </c>
      <c r="AM347" s="9">
        <f t="shared" si="184"/>
        <v>15581.015248524724</v>
      </c>
      <c r="AN347" s="28">
        <f t="shared" si="185"/>
        <v>111.20226644819853</v>
      </c>
      <c r="AO347">
        <f t="shared" si="186"/>
        <v>6.7725948701126096E-2</v>
      </c>
    </row>
    <row r="348" spans="1:41">
      <c r="A348" s="1">
        <v>45277</v>
      </c>
      <c r="B348" s="2">
        <v>347</v>
      </c>
      <c r="C348" s="3">
        <v>15570.47</v>
      </c>
      <c r="D348" s="13">
        <f t="shared" si="187"/>
        <v>15570.47</v>
      </c>
      <c r="E348" s="13">
        <f t="shared" si="165"/>
        <v>0</v>
      </c>
      <c r="F348" s="13">
        <f t="shared" si="166"/>
        <v>0</v>
      </c>
      <c r="G348" s="9">
        <f t="shared" si="188"/>
        <v>15570.47</v>
      </c>
      <c r="H348" s="13">
        <f t="shared" si="167"/>
        <v>0</v>
      </c>
      <c r="I348" s="13">
        <f t="shared" si="168"/>
        <v>0</v>
      </c>
      <c r="K348" s="13">
        <f t="shared" si="191"/>
        <v>15624.938</v>
      </c>
      <c r="L348" s="13">
        <f t="shared" si="192"/>
        <v>15592.324299999998</v>
      </c>
      <c r="M348" s="9">
        <f t="shared" si="193"/>
        <v>15657.551700000002</v>
      </c>
      <c r="N348" s="9">
        <f t="shared" si="194"/>
        <v>7.2474888888892659</v>
      </c>
      <c r="O348" s="9">
        <f t="shared" si="195"/>
        <v>15674.600422222224</v>
      </c>
      <c r="P348" s="13">
        <f t="shared" si="196"/>
        <v>10843.144832178703</v>
      </c>
      <c r="Q348" s="13">
        <f t="shared" si="197"/>
        <v>0.66876865131382868</v>
      </c>
      <c r="S348" s="2">
        <f t="shared" si="189"/>
        <v>15571.782446731164</v>
      </c>
      <c r="T348" s="2">
        <f t="shared" si="190"/>
        <v>-33.013413497952513</v>
      </c>
      <c r="U348" s="2">
        <f t="shared" si="169"/>
        <v>15573.094893462328</v>
      </c>
      <c r="V348" s="3">
        <f t="shared" si="170"/>
        <v>6.8900656885778151</v>
      </c>
      <c r="W348" s="3">
        <f t="shared" si="171"/>
        <v>1.6858151759895849E-2</v>
      </c>
      <c r="Y348" s="9">
        <f t="shared" si="172"/>
        <v>15601.388042402627</v>
      </c>
      <c r="Z348" s="9">
        <f t="shared" si="173"/>
        <v>-38.135258572026586</v>
      </c>
      <c r="AA348" s="9">
        <f t="shared" si="174"/>
        <v>15614.638632003755</v>
      </c>
      <c r="AB348" s="27">
        <f t="shared" si="175"/>
        <v>1950.8680530831475</v>
      </c>
      <c r="AC348" s="27">
        <f t="shared" si="176"/>
        <v>0.28366922773529119</v>
      </c>
      <c r="AE348" s="9">
        <f t="shared" si="177"/>
        <v>15567.581031172685</v>
      </c>
      <c r="AF348" s="9">
        <f t="shared" si="178"/>
        <v>-18.496769973037487</v>
      </c>
      <c r="AG348" s="9">
        <f t="shared" si="179"/>
        <v>15560.840103908949</v>
      </c>
      <c r="AH348" s="28">
        <f t="shared" si="180"/>
        <v>92.734898724417874</v>
      </c>
      <c r="AI348" s="28">
        <f t="shared" si="181"/>
        <v>6.1847176681563802E-2</v>
      </c>
      <c r="AK348" s="9">
        <f t="shared" si="182"/>
        <v>15570.06753009704</v>
      </c>
      <c r="AL348" s="9">
        <f t="shared" si="183"/>
        <v>-4.7170009693959587</v>
      </c>
      <c r="AM348" s="9">
        <f t="shared" si="184"/>
        <v>15566.445300970412</v>
      </c>
      <c r="AN348" s="28">
        <f t="shared" si="185"/>
        <v>16.19820227876081</v>
      </c>
      <c r="AO348">
        <f t="shared" si="186"/>
        <v>2.5848282226466394E-2</v>
      </c>
    </row>
    <row r="349" spans="1:41">
      <c r="A349" s="1">
        <v>45278</v>
      </c>
      <c r="B349" s="2">
        <v>348</v>
      </c>
      <c r="C349" s="3">
        <v>15580.51</v>
      </c>
      <c r="D349" s="13">
        <f t="shared" si="187"/>
        <v>15570.47</v>
      </c>
      <c r="E349" s="13">
        <f t="shared" si="165"/>
        <v>100.80160000001753</v>
      </c>
      <c r="F349" s="13">
        <f t="shared" si="166"/>
        <v>6.4439482404625215E-2</v>
      </c>
      <c r="G349" s="9">
        <f t="shared" si="188"/>
        <v>15570.47</v>
      </c>
      <c r="H349" s="13">
        <f t="shared" si="167"/>
        <v>100.80160000001753</v>
      </c>
      <c r="I349" s="13">
        <f t="shared" si="168"/>
        <v>6.4439482404625215E-2</v>
      </c>
      <c r="K349" s="13">
        <f t="shared" si="191"/>
        <v>15623.832999999999</v>
      </c>
      <c r="L349" s="13">
        <f t="shared" si="192"/>
        <v>15599.058000000001</v>
      </c>
      <c r="M349" s="9">
        <f t="shared" si="193"/>
        <v>15648.607999999997</v>
      </c>
      <c r="N349" s="9">
        <f t="shared" si="194"/>
        <v>5.5055555555550706</v>
      </c>
      <c r="O349" s="9">
        <f t="shared" si="195"/>
        <v>15664.799188888892</v>
      </c>
      <c r="P349" s="13">
        <f t="shared" si="196"/>
        <v>7104.6673635472571</v>
      </c>
      <c r="Q349" s="13">
        <f t="shared" si="197"/>
        <v>0.54099120560810687</v>
      </c>
      <c r="S349" s="2">
        <f t="shared" si="189"/>
        <v>15559.639516616606</v>
      </c>
      <c r="T349" s="2">
        <f t="shared" si="190"/>
        <v>-22.578171806255313</v>
      </c>
      <c r="U349" s="2">
        <f t="shared" si="169"/>
        <v>15538.769033233211</v>
      </c>
      <c r="V349" s="3">
        <f t="shared" si="170"/>
        <v>1742.3083066261768</v>
      </c>
      <c r="W349" s="3">
        <f t="shared" si="171"/>
        <v>0.26790500931477157</v>
      </c>
      <c r="Y349" s="9">
        <f t="shared" si="172"/>
        <v>15568.42994868142</v>
      </c>
      <c r="Z349" s="9">
        <f t="shared" si="173"/>
        <v>-34.511243176452702</v>
      </c>
      <c r="AA349" s="9">
        <f t="shared" si="174"/>
        <v>15563.2527838306</v>
      </c>
      <c r="AB349" s="27">
        <f t="shared" si="175"/>
        <v>297.81150991742277</v>
      </c>
      <c r="AC349" s="27">
        <f t="shared" si="176"/>
        <v>0.11076156152398499</v>
      </c>
      <c r="AE349" s="9">
        <f t="shared" si="177"/>
        <v>15571.082278359894</v>
      </c>
      <c r="AF349" s="9">
        <f t="shared" si="178"/>
        <v>-11.897364824963626</v>
      </c>
      <c r="AG349" s="9">
        <f t="shared" si="179"/>
        <v>15549.084261199649</v>
      </c>
      <c r="AH349" s="28">
        <f t="shared" si="180"/>
        <v>987.57705914792461</v>
      </c>
      <c r="AI349" s="28">
        <f t="shared" si="181"/>
        <v>0.20169903809536152</v>
      </c>
      <c r="AK349" s="9">
        <f t="shared" si="182"/>
        <v>15578.994052912765</v>
      </c>
      <c r="AL349" s="9">
        <f t="shared" si="183"/>
        <v>-3.352648590883808</v>
      </c>
      <c r="AM349" s="9">
        <f t="shared" si="184"/>
        <v>15565.350529127643</v>
      </c>
      <c r="AN349" s="28">
        <f t="shared" si="185"/>
        <v>229.80955712983743</v>
      </c>
      <c r="AO349">
        <f t="shared" si="186"/>
        <v>9.729765503412216E-2</v>
      </c>
    </row>
    <row r="350" spans="1:41">
      <c r="A350" s="1">
        <v>45279</v>
      </c>
      <c r="B350" s="2">
        <v>349</v>
      </c>
      <c r="C350" s="3">
        <v>15593.58</v>
      </c>
      <c r="D350" s="13">
        <f t="shared" si="187"/>
        <v>15590.550000000001</v>
      </c>
      <c r="E350" s="13">
        <f t="shared" si="165"/>
        <v>9.1808999999929455</v>
      </c>
      <c r="F350" s="13">
        <f t="shared" si="166"/>
        <v>1.9431073557187227E-2</v>
      </c>
      <c r="G350" s="9">
        <f t="shared" si="188"/>
        <v>15590.556473895778</v>
      </c>
      <c r="H350" s="13">
        <f t="shared" si="167"/>
        <v>9.1417101029098902</v>
      </c>
      <c r="I350" s="13">
        <f t="shared" si="168"/>
        <v>1.9389557139679749E-2</v>
      </c>
      <c r="K350" s="13">
        <f t="shared" si="191"/>
        <v>15620.516</v>
      </c>
      <c r="L350" s="13">
        <f t="shared" si="192"/>
        <v>15605.3696</v>
      </c>
      <c r="M350" s="9">
        <f t="shared" si="193"/>
        <v>15635.662399999999</v>
      </c>
      <c r="N350" s="9">
        <f t="shared" si="194"/>
        <v>3.3658666666665842</v>
      </c>
      <c r="O350" s="9">
        <f t="shared" si="195"/>
        <v>15654.113555555552</v>
      </c>
      <c r="P350" s="13">
        <f t="shared" si="196"/>
        <v>3664.3113481971104</v>
      </c>
      <c r="Q350" s="13">
        <f t="shared" si="197"/>
        <v>0.38819536986087921</v>
      </c>
      <c r="S350" s="2">
        <f t="shared" si="189"/>
        <v>15565.320672405174</v>
      </c>
      <c r="T350" s="2">
        <f t="shared" si="190"/>
        <v>-8.4485080088434046</v>
      </c>
      <c r="U350" s="2">
        <f t="shared" si="169"/>
        <v>15537.06134481035</v>
      </c>
      <c r="V350" s="3">
        <f t="shared" si="170"/>
        <v>3194.3583844464952</v>
      </c>
      <c r="W350" s="3">
        <f t="shared" si="171"/>
        <v>0.36244823311676672</v>
      </c>
      <c r="Y350" s="9">
        <f t="shared" si="172"/>
        <v>15551.817093853475</v>
      </c>
      <c r="Z350" s="9">
        <f t="shared" si="173"/>
        <v>-21.982371332497191</v>
      </c>
      <c r="AA350" s="9">
        <f t="shared" si="174"/>
        <v>15533.918705504968</v>
      </c>
      <c r="AB350" s="27">
        <f t="shared" si="175"/>
        <v>3559.4700608229418</v>
      </c>
      <c r="AC350" s="27">
        <f t="shared" si="176"/>
        <v>0.38260165077571701</v>
      </c>
      <c r="AE350" s="9">
        <f t="shared" si="177"/>
        <v>15583.261474060479</v>
      </c>
      <c r="AF350" s="9">
        <f t="shared" si="178"/>
        <v>-4.6743966672992219</v>
      </c>
      <c r="AG350" s="9">
        <f t="shared" si="179"/>
        <v>15559.184913534931</v>
      </c>
      <c r="AH350" s="28">
        <f t="shared" si="180"/>
        <v>1183.0219729395551</v>
      </c>
      <c r="AI350" s="28">
        <f t="shared" si="181"/>
        <v>0.22057209739565092</v>
      </c>
      <c r="AK350" s="9">
        <f t="shared" si="182"/>
        <v>15591.786140432188</v>
      </c>
      <c r="AL350" s="9">
        <f t="shared" si="183"/>
        <v>-1.7381749798531121</v>
      </c>
      <c r="AM350" s="9">
        <f t="shared" si="184"/>
        <v>15575.641404321881</v>
      </c>
      <c r="AN350" s="28">
        <f t="shared" si="185"/>
        <v>321.7932149030251</v>
      </c>
      <c r="AO350">
        <f t="shared" si="186"/>
        <v>0.1150383406383837</v>
      </c>
    </row>
    <row r="351" spans="1:41">
      <c r="A351" s="1">
        <v>45280</v>
      </c>
      <c r="B351" s="2">
        <v>350</v>
      </c>
      <c r="C351" s="3">
        <v>15583.53</v>
      </c>
      <c r="D351" s="13">
        <f t="shared" si="187"/>
        <v>15606.65</v>
      </c>
      <c r="E351" s="13">
        <f t="shared" si="165"/>
        <v>534.53439999995294</v>
      </c>
      <c r="F351" s="13">
        <f t="shared" si="166"/>
        <v>0.14836176399056555</v>
      </c>
      <c r="G351" s="9">
        <f t="shared" si="188"/>
        <v>15606.66096401209</v>
      </c>
      <c r="H351" s="13">
        <f t="shared" si="167"/>
        <v>535.04149612855429</v>
      </c>
      <c r="I351" s="13">
        <f t="shared" si="168"/>
        <v>0.14843212039947914</v>
      </c>
      <c r="K351" s="13">
        <f t="shared" si="191"/>
        <v>15618.505999999999</v>
      </c>
      <c r="L351" s="13">
        <f t="shared" si="192"/>
        <v>15610.615899999999</v>
      </c>
      <c r="M351" s="9">
        <f t="shared" si="193"/>
        <v>15626.3961</v>
      </c>
      <c r="N351" s="9">
        <f t="shared" si="194"/>
        <v>1.7533555555556732</v>
      </c>
      <c r="O351" s="9">
        <f t="shared" si="195"/>
        <v>15639.028266666666</v>
      </c>
      <c r="P351" s="13">
        <f t="shared" si="196"/>
        <v>3080.0576030043244</v>
      </c>
      <c r="Q351" s="13">
        <f t="shared" si="197"/>
        <v>0.35613411509886128</v>
      </c>
      <c r="S351" s="2">
        <f t="shared" si="189"/>
        <v>15570.201082198166</v>
      </c>
      <c r="T351" s="2">
        <f t="shared" si="190"/>
        <v>-1.7840491079259593</v>
      </c>
      <c r="U351" s="2">
        <f t="shared" si="169"/>
        <v>15556.872164396331</v>
      </c>
      <c r="V351" s="3">
        <f t="shared" si="170"/>
        <v>710.64019907228567</v>
      </c>
      <c r="W351" s="3">
        <f t="shared" si="171"/>
        <v>0.17106416584477208</v>
      </c>
      <c r="Y351" s="9">
        <f t="shared" si="172"/>
        <v>15545.943305764686</v>
      </c>
      <c r="Z351" s="9">
        <f t="shared" si="173"/>
        <v>-10.706363061901666</v>
      </c>
      <c r="AA351" s="9">
        <f t="shared" si="174"/>
        <v>15529.834722520978</v>
      </c>
      <c r="AB351" s="27">
        <f t="shared" si="175"/>
        <v>2883.1828235492185</v>
      </c>
      <c r="AC351" s="27">
        <f t="shared" si="176"/>
        <v>0.34456427702210268</v>
      </c>
      <c r="AE351" s="9">
        <f t="shared" si="177"/>
        <v>15582.047123217953</v>
      </c>
      <c r="AF351" s="9">
        <f t="shared" si="178"/>
        <v>-3.6363829198670041</v>
      </c>
      <c r="AG351" s="9">
        <f t="shared" si="179"/>
        <v>15578.58707739318</v>
      </c>
      <c r="AH351" s="28">
        <f t="shared" si="180"/>
        <v>24.432483897017192</v>
      </c>
      <c r="AI351" s="28">
        <f t="shared" si="181"/>
        <v>3.1718889152974342E-2</v>
      </c>
      <c r="AK351" s="9">
        <f t="shared" si="182"/>
        <v>15584.181796545236</v>
      </c>
      <c r="AL351" s="9">
        <f t="shared" si="183"/>
        <v>-2.3247918705630859</v>
      </c>
      <c r="AM351" s="9">
        <f t="shared" si="184"/>
        <v>15590.047965452335</v>
      </c>
      <c r="AN351" s="28">
        <f t="shared" si="185"/>
        <v>42.483873637825631</v>
      </c>
      <c r="AO351">
        <f t="shared" si="186"/>
        <v>4.1825988414271126E-2</v>
      </c>
    </row>
    <row r="352" spans="1:41">
      <c r="A352" s="1">
        <v>45281</v>
      </c>
      <c r="B352" s="2">
        <v>351</v>
      </c>
      <c r="C352" s="3">
        <v>15589.56</v>
      </c>
      <c r="D352" s="13">
        <f t="shared" si="187"/>
        <v>15573.480000000001</v>
      </c>
      <c r="E352" s="13">
        <f t="shared" si="165"/>
        <v>258.56639999993916</v>
      </c>
      <c r="F352" s="13">
        <f t="shared" si="166"/>
        <v>0.10314595152139064</v>
      </c>
      <c r="G352" s="9">
        <f t="shared" si="188"/>
        <v>15573.486477184842</v>
      </c>
      <c r="H352" s="13">
        <f t="shared" si="167"/>
        <v>258.35813568937414</v>
      </c>
      <c r="I352" s="13">
        <f t="shared" si="168"/>
        <v>0.10310440330039494</v>
      </c>
      <c r="K352" s="13">
        <f t="shared" si="191"/>
        <v>15615.490999999998</v>
      </c>
      <c r="L352" s="13">
        <f t="shared" si="192"/>
        <v>15614.033100000001</v>
      </c>
      <c r="M352" s="9">
        <f t="shared" si="193"/>
        <v>15616.948899999996</v>
      </c>
      <c r="N352" s="9">
        <f t="shared" si="194"/>
        <v>0.32397777777724612</v>
      </c>
      <c r="O352" s="9">
        <f t="shared" si="195"/>
        <v>15628.149455555556</v>
      </c>
      <c r="P352" s="13">
        <f t="shared" si="196"/>
        <v>1489.1460800743032</v>
      </c>
      <c r="Q352" s="13">
        <f t="shared" si="197"/>
        <v>0.24753396218723892</v>
      </c>
      <c r="S352" s="2">
        <f t="shared" si="189"/>
        <v>15578.98851654512</v>
      </c>
      <c r="T352" s="2">
        <f t="shared" si="190"/>
        <v>3.5016926195139639</v>
      </c>
      <c r="U352" s="2">
        <f t="shared" si="169"/>
        <v>15568.41703309024</v>
      </c>
      <c r="V352" s="3">
        <f t="shared" si="170"/>
        <v>447.02504974719392</v>
      </c>
      <c r="W352" s="3">
        <f t="shared" si="171"/>
        <v>0.13562260198337675</v>
      </c>
      <c r="Y352" s="9">
        <f t="shared" si="172"/>
        <v>15551.533859891948</v>
      </c>
      <c r="Z352" s="9">
        <f t="shared" si="173"/>
        <v>0.70147897051310615</v>
      </c>
      <c r="AA352" s="9">
        <f t="shared" si="174"/>
        <v>15535.236942702784</v>
      </c>
      <c r="AB352" s="27">
        <f t="shared" si="175"/>
        <v>2950.9945541165257</v>
      </c>
      <c r="AC352" s="27">
        <f t="shared" si="176"/>
        <v>0.34845792502941197</v>
      </c>
      <c r="AE352" s="9">
        <f t="shared" si="177"/>
        <v>15586.215222089424</v>
      </c>
      <c r="AF352" s="9">
        <f t="shared" si="178"/>
        <v>-1.2950383824657086</v>
      </c>
      <c r="AG352" s="9">
        <f t="shared" si="179"/>
        <v>15578.410740298086</v>
      </c>
      <c r="AH352" s="28">
        <f t="shared" si="180"/>
        <v>124.30599190070677</v>
      </c>
      <c r="AI352" s="28">
        <f t="shared" si="181"/>
        <v>7.1517475168723504E-2</v>
      </c>
      <c r="AK352" s="9">
        <f t="shared" si="182"/>
        <v>15588.789700467467</v>
      </c>
      <c r="AL352" s="9">
        <f t="shared" si="183"/>
        <v>-1.6315222912836431</v>
      </c>
      <c r="AM352" s="9">
        <f t="shared" si="184"/>
        <v>15581.857004674672</v>
      </c>
      <c r="AN352" s="28">
        <f t="shared" si="185"/>
        <v>59.336136982020705</v>
      </c>
      <c r="AO352">
        <f t="shared" si="186"/>
        <v>4.9411242686308782E-2</v>
      </c>
    </row>
    <row r="353" spans="1:41">
      <c r="A353" s="1">
        <v>45282</v>
      </c>
      <c r="B353" s="2">
        <v>352</v>
      </c>
      <c r="C353" s="3">
        <v>15610.67</v>
      </c>
      <c r="D353" s="13">
        <f t="shared" si="187"/>
        <v>15595.589999999998</v>
      </c>
      <c r="E353" s="13">
        <f t="shared" si="165"/>
        <v>227.40640000005266</v>
      </c>
      <c r="F353" s="13">
        <f t="shared" si="166"/>
        <v>9.6600594337089604E-2</v>
      </c>
      <c r="G353" s="9">
        <f t="shared" si="188"/>
        <v>15595.592333290337</v>
      </c>
      <c r="H353" s="13">
        <f t="shared" si="167"/>
        <v>227.33603340769164</v>
      </c>
      <c r="I353" s="13">
        <f t="shared" si="168"/>
        <v>9.6585647570945968E-2</v>
      </c>
      <c r="K353" s="13">
        <f t="shared" si="191"/>
        <v>15616.697</v>
      </c>
      <c r="L353" s="13">
        <f t="shared" si="192"/>
        <v>15617.410100000003</v>
      </c>
      <c r="M353" s="9">
        <f t="shared" si="193"/>
        <v>15615.983899999997</v>
      </c>
      <c r="N353" s="9">
        <f t="shared" si="194"/>
        <v>-0.15846666666725973</v>
      </c>
      <c r="O353" s="9">
        <f t="shared" si="195"/>
        <v>15617.272877777774</v>
      </c>
      <c r="P353" s="13">
        <f t="shared" si="196"/>
        <v>43.597994948218492</v>
      </c>
      <c r="Q353" s="13">
        <f t="shared" si="197"/>
        <v>4.2297209394431858E-2</v>
      </c>
      <c r="S353" s="2">
        <f t="shared" si="189"/>
        <v>15596.580104582317</v>
      </c>
      <c r="T353" s="2">
        <f t="shared" si="190"/>
        <v>10.546640328355808</v>
      </c>
      <c r="U353" s="2">
        <f t="shared" si="169"/>
        <v>15582.490209164635</v>
      </c>
      <c r="V353" s="3">
        <f t="shared" si="170"/>
        <v>794.10061152495314</v>
      </c>
      <c r="W353" s="3">
        <f t="shared" si="171"/>
        <v>0.18051621637870485</v>
      </c>
      <c r="Y353" s="9">
        <f t="shared" si="172"/>
        <v>15569.765737203721</v>
      </c>
      <c r="Z353" s="9">
        <f t="shared" si="173"/>
        <v>12.972757809395125</v>
      </c>
      <c r="AA353" s="9">
        <f t="shared" si="174"/>
        <v>15552.235338862462</v>
      </c>
      <c r="AB353" s="27">
        <f t="shared" si="175"/>
        <v>3414.6096222589604</v>
      </c>
      <c r="AC353" s="27">
        <f t="shared" si="176"/>
        <v>0.37432513234562365</v>
      </c>
      <c r="AE353" s="9">
        <f t="shared" si="177"/>
        <v>15602.945055112086</v>
      </c>
      <c r="AF353" s="9">
        <f t="shared" si="178"/>
        <v>4.1124230390726648</v>
      </c>
      <c r="AG353" s="9">
        <f t="shared" si="179"/>
        <v>15584.920183706958</v>
      </c>
      <c r="AH353" s="28">
        <f t="shared" si="180"/>
        <v>663.05303912543116</v>
      </c>
      <c r="AI353" s="28">
        <f t="shared" si="181"/>
        <v>0.16495010331422283</v>
      </c>
      <c r="AK353" s="9">
        <f t="shared" si="182"/>
        <v>15608.318817817619</v>
      </c>
      <c r="AL353" s="9">
        <f t="shared" si="183"/>
        <v>0.48454167285990768</v>
      </c>
      <c r="AM353" s="9">
        <f t="shared" si="184"/>
        <v>15587.158178176183</v>
      </c>
      <c r="AN353" s="28">
        <f t="shared" si="185"/>
        <v>552.80576547490409</v>
      </c>
      <c r="AO353">
        <f t="shared" si="186"/>
        <v>0.15061379059205479</v>
      </c>
    </row>
    <row r="354" spans="1:41">
      <c r="A354" s="1">
        <v>45283</v>
      </c>
      <c r="B354" s="2">
        <v>353</v>
      </c>
      <c r="C354" s="3">
        <v>15610.67</v>
      </c>
      <c r="D354" s="13">
        <f t="shared" si="187"/>
        <v>15631.78</v>
      </c>
      <c r="E354" s="13">
        <f t="shared" si="165"/>
        <v>445.63210000002459</v>
      </c>
      <c r="F354" s="13">
        <f t="shared" si="166"/>
        <v>0.13522802032200143</v>
      </c>
      <c r="G354" s="9">
        <f t="shared" si="188"/>
        <v>15631.808585290411</v>
      </c>
      <c r="H354" s="13">
        <f t="shared" si="167"/>
        <v>446.83978807999534</v>
      </c>
      <c r="I354" s="13">
        <f t="shared" si="168"/>
        <v>0.13541113411795494</v>
      </c>
      <c r="K354" s="13">
        <f t="shared" si="191"/>
        <v>15608.557000000001</v>
      </c>
      <c r="L354" s="13">
        <f t="shared" si="192"/>
        <v>15618.6666</v>
      </c>
      <c r="M354" s="9">
        <f t="shared" si="193"/>
        <v>15598.447400000001</v>
      </c>
      <c r="N354" s="9">
        <f t="shared" si="194"/>
        <v>-2.2465777777777274</v>
      </c>
      <c r="O354" s="9">
        <f t="shared" si="195"/>
        <v>15615.82543333333</v>
      </c>
      <c r="P354" s="13">
        <f t="shared" si="196"/>
        <v>26.578492854407095</v>
      </c>
      <c r="Q354" s="13">
        <f t="shared" si="197"/>
        <v>3.3025061277508976E-2</v>
      </c>
      <c r="S354" s="2">
        <f t="shared" si="189"/>
        <v>15608.898372455336</v>
      </c>
      <c r="T354" s="2">
        <f t="shared" si="190"/>
        <v>11.432454100687437</v>
      </c>
      <c r="U354" s="2">
        <f t="shared" si="169"/>
        <v>15607.126744910673</v>
      </c>
      <c r="V354" s="3">
        <f t="shared" si="170"/>
        <v>12.554656628044741</v>
      </c>
      <c r="W354" s="3">
        <f t="shared" si="171"/>
        <v>2.269764903958274E-2</v>
      </c>
      <c r="Y354" s="9">
        <f t="shared" si="172"/>
        <v>15591.117946509181</v>
      </c>
      <c r="Z354" s="9">
        <f t="shared" si="173"/>
        <v>18.838373856640423</v>
      </c>
      <c r="AA354" s="9">
        <f t="shared" si="174"/>
        <v>15582.738495013116</v>
      </c>
      <c r="AB354" s="27">
        <f t="shared" si="175"/>
        <v>780.16897083231106</v>
      </c>
      <c r="AC354" s="27">
        <f t="shared" si="176"/>
        <v>0.17892572827997605</v>
      </c>
      <c r="AE354" s="9">
        <f t="shared" si="177"/>
        <v>15609.586243445347</v>
      </c>
      <c r="AF354" s="9">
        <f t="shared" si="178"/>
        <v>4.8710526273289521</v>
      </c>
      <c r="AG354" s="9">
        <f t="shared" si="179"/>
        <v>15607.057478151159</v>
      </c>
      <c r="AH354" s="28">
        <f t="shared" si="180"/>
        <v>13.050314108356666</v>
      </c>
      <c r="AI354" s="28">
        <f t="shared" si="181"/>
        <v>2.3141363239639456E-2</v>
      </c>
      <c r="AK354" s="9">
        <f t="shared" si="182"/>
        <v>15610.483335949049</v>
      </c>
      <c r="AL354" s="9">
        <f t="shared" si="183"/>
        <v>0.65253931871698367</v>
      </c>
      <c r="AM354" s="9">
        <f t="shared" si="184"/>
        <v>15608.803359490479</v>
      </c>
      <c r="AN354" s="28">
        <f t="shared" si="185"/>
        <v>3.4843467917846258</v>
      </c>
      <c r="AO354">
        <f t="shared" si="186"/>
        <v>1.1957465691869397E-2</v>
      </c>
    </row>
    <row r="355" spans="1:41">
      <c r="A355" s="1">
        <v>45284</v>
      </c>
      <c r="B355" s="2">
        <v>354</v>
      </c>
      <c r="C355" s="3">
        <v>15610.67</v>
      </c>
      <c r="D355" s="13">
        <f t="shared" si="187"/>
        <v>15610.67</v>
      </c>
      <c r="E355" s="13">
        <f t="shared" si="165"/>
        <v>0</v>
      </c>
      <c r="F355" s="13">
        <f t="shared" si="166"/>
        <v>0</v>
      </c>
      <c r="G355" s="9">
        <f t="shared" si="188"/>
        <v>15610.67</v>
      </c>
      <c r="H355" s="13">
        <f t="shared" si="167"/>
        <v>0</v>
      </c>
      <c r="I355" s="13">
        <f t="shared" si="168"/>
        <v>0</v>
      </c>
      <c r="K355" s="13">
        <f t="shared" si="191"/>
        <v>15598.708000000002</v>
      </c>
      <c r="L355" s="13">
        <f t="shared" si="192"/>
        <v>15617.460800000001</v>
      </c>
      <c r="M355" s="9">
        <f t="shared" si="193"/>
        <v>15579.955200000004</v>
      </c>
      <c r="N355" s="9">
        <f t="shared" si="194"/>
        <v>-4.16728888888853</v>
      </c>
      <c r="O355" s="9">
        <f t="shared" si="195"/>
        <v>15596.200822222223</v>
      </c>
      <c r="P355" s="13">
        <f t="shared" si="196"/>
        <v>209.35710556491799</v>
      </c>
      <c r="Q355" s="13">
        <f t="shared" si="197"/>
        <v>9.2687743561148089E-2</v>
      </c>
      <c r="S355" s="2">
        <f t="shared" si="189"/>
        <v>15615.500413278012</v>
      </c>
      <c r="T355" s="2">
        <f t="shared" si="190"/>
        <v>9.0172474616816771</v>
      </c>
      <c r="U355" s="2">
        <f t="shared" si="169"/>
        <v>15620.330826556024</v>
      </c>
      <c r="V355" s="3">
        <f t="shared" si="170"/>
        <v>93.331569745586336</v>
      </c>
      <c r="W355" s="3">
        <f t="shared" si="171"/>
        <v>6.188604688987983E-2</v>
      </c>
      <c r="Y355" s="9">
        <f t="shared" si="172"/>
        <v>15610.170424256074</v>
      </c>
      <c r="Z355" s="9">
        <f t="shared" si="173"/>
        <v>18.988246579817009</v>
      </c>
      <c r="AA355" s="9">
        <f t="shared" si="174"/>
        <v>15609.956320365822</v>
      </c>
      <c r="AB355" s="27">
        <f t="shared" si="175"/>
        <v>0.50933862024092036</v>
      </c>
      <c r="AC355" s="27">
        <f t="shared" si="176"/>
        <v>4.5717424952185512E-3</v>
      </c>
      <c r="AE355" s="9">
        <f t="shared" si="177"/>
        <v>15611.806188821802</v>
      </c>
      <c r="AF355" s="9">
        <f t="shared" si="178"/>
        <v>4.0757204520668093</v>
      </c>
      <c r="AG355" s="9">
        <f t="shared" si="179"/>
        <v>15614.457296072676</v>
      </c>
      <c r="AH355" s="28">
        <f t="shared" si="180"/>
        <v>14.343611542109528</v>
      </c>
      <c r="AI355" s="28">
        <f t="shared" si="181"/>
        <v>2.426094506306473E-2</v>
      </c>
      <c r="AK355" s="9">
        <f t="shared" si="182"/>
        <v>15610.716587526778</v>
      </c>
      <c r="AL355" s="9">
        <f t="shared" si="183"/>
        <v>0.61061054461817321</v>
      </c>
      <c r="AM355" s="9">
        <f t="shared" si="184"/>
        <v>15611.135875267766</v>
      </c>
      <c r="AN355" s="28">
        <f t="shared" si="185"/>
        <v>0.21703976511606379</v>
      </c>
      <c r="AO355">
        <f t="shared" si="186"/>
        <v>2.9843387104206494E-3</v>
      </c>
    </row>
    <row r="356" spans="1:41">
      <c r="A356" s="1">
        <v>45285</v>
      </c>
      <c r="B356" s="2">
        <v>355</v>
      </c>
      <c r="C356" s="3">
        <v>15610.67</v>
      </c>
      <c r="D356" s="13">
        <f t="shared" si="187"/>
        <v>15610.67</v>
      </c>
      <c r="E356" s="13">
        <f t="shared" si="165"/>
        <v>0</v>
      </c>
      <c r="F356" s="13">
        <f t="shared" si="166"/>
        <v>0</v>
      </c>
      <c r="G356" s="9">
        <f t="shared" si="188"/>
        <v>15610.67</v>
      </c>
      <c r="H356" s="13">
        <f t="shared" si="167"/>
        <v>0</v>
      </c>
      <c r="I356" s="13">
        <f t="shared" si="168"/>
        <v>0</v>
      </c>
      <c r="K356" s="13">
        <f t="shared" si="191"/>
        <v>15589.060000000001</v>
      </c>
      <c r="L356" s="13">
        <f t="shared" si="192"/>
        <v>15614.234899999999</v>
      </c>
      <c r="M356" s="9">
        <f t="shared" si="193"/>
        <v>15563.885100000003</v>
      </c>
      <c r="N356" s="9">
        <f t="shared" si="194"/>
        <v>-5.5944222222218132</v>
      </c>
      <c r="O356" s="9">
        <f t="shared" si="195"/>
        <v>15575.787911111116</v>
      </c>
      <c r="P356" s="13">
        <f t="shared" si="196"/>
        <v>1216.7601252520064</v>
      </c>
      <c r="Q356" s="13">
        <f t="shared" si="197"/>
        <v>0.22345029962765228</v>
      </c>
      <c r="S356" s="2">
        <f t="shared" si="189"/>
        <v>15617.593830369846</v>
      </c>
      <c r="T356" s="2">
        <f t="shared" si="190"/>
        <v>5.5553322767576105</v>
      </c>
      <c r="U356" s="2">
        <f t="shared" si="169"/>
        <v>15624.517660739693</v>
      </c>
      <c r="V356" s="3">
        <f t="shared" si="170"/>
        <v>191.75770796164349</v>
      </c>
      <c r="W356" s="3">
        <f t="shared" si="171"/>
        <v>8.870638313213533E-2</v>
      </c>
      <c r="Y356" s="9">
        <f t="shared" si="172"/>
        <v>15623.612069585124</v>
      </c>
      <c r="Z356" s="9">
        <f t="shared" si="173"/>
        <v>15.105625704280463</v>
      </c>
      <c r="AA356" s="9">
        <f t="shared" si="174"/>
        <v>15629.15867083589</v>
      </c>
      <c r="AB356" s="27">
        <f t="shared" si="175"/>
        <v>341.83094927788699</v>
      </c>
      <c r="AC356" s="27">
        <f t="shared" si="176"/>
        <v>0.11843611347808859</v>
      </c>
      <c r="AE356" s="9">
        <f t="shared" si="177"/>
        <v>15612.233572782159</v>
      </c>
      <c r="AF356" s="9">
        <f t="shared" si="178"/>
        <v>2.9812195045540086</v>
      </c>
      <c r="AG356" s="9">
        <f t="shared" si="179"/>
        <v>15615.881909273869</v>
      </c>
      <c r="AH356" s="28">
        <f t="shared" si="180"/>
        <v>27.163998279036623</v>
      </c>
      <c r="AI356" s="28">
        <f t="shared" si="181"/>
        <v>3.338683909062528E-2</v>
      </c>
      <c r="AK356" s="9">
        <f t="shared" si="182"/>
        <v>15610.73571980714</v>
      </c>
      <c r="AL356" s="9">
        <f t="shared" si="183"/>
        <v>0.55146271819256598</v>
      </c>
      <c r="AM356" s="9">
        <f t="shared" si="184"/>
        <v>15611.327198071396</v>
      </c>
      <c r="AN356" s="28">
        <f t="shared" si="185"/>
        <v>0.43190930504678471</v>
      </c>
      <c r="AO356">
        <f t="shared" si="186"/>
        <v>4.2099286667140095E-3</v>
      </c>
    </row>
    <row r="357" spans="1:41">
      <c r="A357" s="1">
        <v>45286</v>
      </c>
      <c r="B357" s="2">
        <v>356</v>
      </c>
      <c r="C357" s="3">
        <v>15610.67</v>
      </c>
      <c r="D357" s="13">
        <f t="shared" si="187"/>
        <v>15610.67</v>
      </c>
      <c r="E357" s="13">
        <f t="shared" si="165"/>
        <v>0</v>
      </c>
      <c r="F357" s="13">
        <f t="shared" si="166"/>
        <v>0</v>
      </c>
      <c r="G357" s="9">
        <f t="shared" si="188"/>
        <v>15610.67</v>
      </c>
      <c r="H357" s="13">
        <f t="shared" si="167"/>
        <v>0</v>
      </c>
      <c r="I357" s="13">
        <f t="shared" si="168"/>
        <v>0</v>
      </c>
      <c r="K357" s="13">
        <f t="shared" si="191"/>
        <v>15593.080000000002</v>
      </c>
      <c r="L357" s="13">
        <f t="shared" si="192"/>
        <v>15610.938599999999</v>
      </c>
      <c r="M357" s="9">
        <f t="shared" si="193"/>
        <v>15575.221400000004</v>
      </c>
      <c r="N357" s="9">
        <f t="shared" si="194"/>
        <v>-3.9685777777772775</v>
      </c>
      <c r="O357" s="9">
        <f t="shared" si="195"/>
        <v>15558.290677777781</v>
      </c>
      <c r="P357" s="13">
        <f t="shared" si="196"/>
        <v>2743.5933964590813</v>
      </c>
      <c r="Q357" s="13">
        <f t="shared" si="197"/>
        <v>0.33553538843764774</v>
      </c>
      <c r="S357" s="2">
        <f t="shared" si="189"/>
        <v>15616.909581323302</v>
      </c>
      <c r="T357" s="2">
        <f t="shared" si="190"/>
        <v>2.4355416151067004</v>
      </c>
      <c r="U357" s="2">
        <f t="shared" si="169"/>
        <v>15623.149162646603</v>
      </c>
      <c r="V357" s="3">
        <f t="shared" si="170"/>
        <v>155.72950036037338</v>
      </c>
      <c r="W357" s="3">
        <f t="shared" si="171"/>
        <v>7.9939955470220508E-2</v>
      </c>
      <c r="Y357" s="9">
        <f t="shared" si="172"/>
        <v>15630.303386702581</v>
      </c>
      <c r="Z357" s="9">
        <f t="shared" si="173"/>
        <v>9.2156096935036835</v>
      </c>
      <c r="AA357" s="9">
        <f t="shared" si="174"/>
        <v>15638.717695289404</v>
      </c>
      <c r="AB357" s="27">
        <f t="shared" si="175"/>
        <v>786.67321104726352</v>
      </c>
      <c r="AC357" s="27">
        <f t="shared" si="176"/>
        <v>0.17967002882902622</v>
      </c>
      <c r="AE357" s="9">
        <f t="shared" si="177"/>
        <v>15612.033437686012</v>
      </c>
      <c r="AF357" s="9">
        <f t="shared" si="178"/>
        <v>2.0268131243436227</v>
      </c>
      <c r="AG357" s="9">
        <f t="shared" si="179"/>
        <v>15615.214792286713</v>
      </c>
      <c r="AH357" s="28">
        <f t="shared" si="180"/>
        <v>20.655136929369121</v>
      </c>
      <c r="AI357" s="28">
        <f t="shared" si="181"/>
        <v>2.9113371089859341E-2</v>
      </c>
      <c r="AK357" s="9">
        <f t="shared" si="182"/>
        <v>15610.731718252535</v>
      </c>
      <c r="AL357" s="9">
        <f t="shared" si="183"/>
        <v>0.49591629091275286</v>
      </c>
      <c r="AM357" s="9">
        <f t="shared" si="184"/>
        <v>15611.287182525333</v>
      </c>
      <c r="AN357" s="28">
        <f t="shared" si="185"/>
        <v>0.38091426957665586</v>
      </c>
      <c r="AO357">
        <f t="shared" si="186"/>
        <v>3.9535940823372208E-3</v>
      </c>
    </row>
    <row r="358" spans="1:41">
      <c r="A358" s="1">
        <v>45287</v>
      </c>
      <c r="B358" s="2">
        <v>357</v>
      </c>
      <c r="C358" s="3">
        <v>15566.44</v>
      </c>
      <c r="D358" s="13">
        <f t="shared" si="187"/>
        <v>15610.67</v>
      </c>
      <c r="E358" s="13">
        <f t="shared" si="165"/>
        <v>1956.2928999999615</v>
      </c>
      <c r="F358" s="13">
        <f t="shared" si="166"/>
        <v>0.2841368996379362</v>
      </c>
      <c r="G358" s="9">
        <f t="shared" si="188"/>
        <v>15610.67</v>
      </c>
      <c r="H358" s="13">
        <f t="shared" si="167"/>
        <v>1956.2928999999615</v>
      </c>
      <c r="I358" s="13">
        <f t="shared" si="168"/>
        <v>0.2841368996379362</v>
      </c>
      <c r="K358" s="13">
        <f t="shared" si="191"/>
        <v>15597.1</v>
      </c>
      <c r="L358" s="13">
        <f t="shared" si="192"/>
        <v>15608.154799999998</v>
      </c>
      <c r="M358" s="9">
        <f t="shared" si="193"/>
        <v>15586.045200000002</v>
      </c>
      <c r="N358" s="9">
        <f t="shared" si="194"/>
        <v>-2.4566222222217928</v>
      </c>
      <c r="O358" s="9">
        <f t="shared" si="195"/>
        <v>15571.252822222226</v>
      </c>
      <c r="P358" s="13">
        <f t="shared" si="196"/>
        <v>23.163257742750531</v>
      </c>
      <c r="Q358" s="13">
        <f t="shared" si="197"/>
        <v>3.0917937705896816E-2</v>
      </c>
      <c r="S358" s="2">
        <f t="shared" si="189"/>
        <v>15592.892561469205</v>
      </c>
      <c r="T358" s="2">
        <f t="shared" si="190"/>
        <v>-10.79073911949483</v>
      </c>
      <c r="U358" s="2">
        <f t="shared" si="169"/>
        <v>15619.345122938408</v>
      </c>
      <c r="V358" s="3">
        <f t="shared" si="170"/>
        <v>2798.9520331280282</v>
      </c>
      <c r="W358" s="3">
        <f t="shared" si="171"/>
        <v>0.33986655226505003</v>
      </c>
      <c r="Y358" s="9">
        <f t="shared" si="172"/>
        <v>15617.595297477259</v>
      </c>
      <c r="Z358" s="9">
        <f t="shared" si="173"/>
        <v>-6.1309795496740147</v>
      </c>
      <c r="AA358" s="9">
        <f t="shared" si="174"/>
        <v>15639.518996396084</v>
      </c>
      <c r="AB358" s="27">
        <f t="shared" si="175"/>
        <v>5340.5397142587581</v>
      </c>
      <c r="AC358" s="27">
        <f t="shared" si="176"/>
        <v>0.4694650568536114</v>
      </c>
      <c r="AE358" s="9">
        <f t="shared" si="177"/>
        <v>15580.726075243107</v>
      </c>
      <c r="AF358" s="9">
        <f t="shared" si="178"/>
        <v>-7.9734395458310496</v>
      </c>
      <c r="AG358" s="9">
        <f t="shared" si="179"/>
        <v>15614.060250810355</v>
      </c>
      <c r="AH358" s="28">
        <f t="shared" si="180"/>
        <v>2267.6882872410461</v>
      </c>
      <c r="AI358" s="28">
        <f t="shared" si="181"/>
        <v>0.30591612989453121</v>
      </c>
      <c r="AK358" s="9">
        <f t="shared" si="182"/>
        <v>15570.918763454345</v>
      </c>
      <c r="AL358" s="9">
        <f t="shared" si="183"/>
        <v>-3.5349708179975048</v>
      </c>
      <c r="AM358" s="9">
        <f t="shared" si="184"/>
        <v>15611.227634543447</v>
      </c>
      <c r="AN358" s="28">
        <f t="shared" si="185"/>
        <v>2005.9322079973656</v>
      </c>
      <c r="AO358">
        <f t="shared" si="186"/>
        <v>0.28771918655419598</v>
      </c>
    </row>
    <row r="359" spans="1:41">
      <c r="A359" s="1">
        <v>45288</v>
      </c>
      <c r="B359" s="2">
        <v>358</v>
      </c>
      <c r="C359" s="3">
        <v>15491.07</v>
      </c>
      <c r="D359" s="13">
        <f t="shared" si="187"/>
        <v>15522.210000000001</v>
      </c>
      <c r="E359" s="13">
        <f t="shared" si="165"/>
        <v>969.699600000077</v>
      </c>
      <c r="F359" s="13">
        <f t="shared" si="166"/>
        <v>0.20101903871069743</v>
      </c>
      <c r="G359" s="9">
        <f t="shared" si="188"/>
        <v>15522.335317676949</v>
      </c>
      <c r="H359" s="13">
        <f t="shared" si="167"/>
        <v>977.52008944054296</v>
      </c>
      <c r="I359" s="13">
        <f t="shared" si="168"/>
        <v>0.2018280059217927</v>
      </c>
      <c r="K359" s="13">
        <f t="shared" si="191"/>
        <v>15596.697</v>
      </c>
      <c r="L359" s="13">
        <f t="shared" si="192"/>
        <v>15605.441200000001</v>
      </c>
      <c r="M359" s="9">
        <f t="shared" si="193"/>
        <v>15587.952799999999</v>
      </c>
      <c r="N359" s="9">
        <f t="shared" si="194"/>
        <v>-1.943155555555778</v>
      </c>
      <c r="O359" s="9">
        <f t="shared" si="195"/>
        <v>15583.58857777778</v>
      </c>
      <c r="P359" s="13">
        <f t="shared" si="196"/>
        <v>8559.6872340232367</v>
      </c>
      <c r="Q359" s="13">
        <f t="shared" si="197"/>
        <v>0.59723813640878642</v>
      </c>
      <c r="S359" s="2">
        <f t="shared" si="189"/>
        <v>15536.585911174854</v>
      </c>
      <c r="T359" s="2">
        <f t="shared" si="190"/>
        <v>-33.54869470692298</v>
      </c>
      <c r="U359" s="2">
        <f t="shared" si="169"/>
        <v>15582.10182234971</v>
      </c>
      <c r="V359" s="3">
        <f t="shared" si="170"/>
        <v>8286.7926803092778</v>
      </c>
      <c r="W359" s="3">
        <f t="shared" si="171"/>
        <v>0.58764063650677867</v>
      </c>
      <c r="Y359" s="9">
        <f t="shared" si="172"/>
        <v>15575.346022549309</v>
      </c>
      <c r="Z359" s="9">
        <f t="shared" si="173"/>
        <v>-31.413786314467171</v>
      </c>
      <c r="AA359" s="9">
        <f t="shared" si="174"/>
        <v>15611.464317927584</v>
      </c>
      <c r="AB359" s="27">
        <f t="shared" si="175"/>
        <v>14494.791789248362</v>
      </c>
      <c r="AC359" s="27">
        <f t="shared" si="176"/>
        <v>0.77718529402800962</v>
      </c>
      <c r="AE359" s="9">
        <f t="shared" si="177"/>
        <v>15515.574790709183</v>
      </c>
      <c r="AF359" s="9">
        <f t="shared" si="178"/>
        <v>-25.126793042258903</v>
      </c>
      <c r="AG359" s="9">
        <f t="shared" si="179"/>
        <v>15572.752635697276</v>
      </c>
      <c r="AH359" s="28">
        <f t="shared" si="180"/>
        <v>6672.0529744539162</v>
      </c>
      <c r="AI359" s="28">
        <f t="shared" si="181"/>
        <v>0.52728853266608477</v>
      </c>
      <c r="AK359" s="9">
        <f t="shared" si="182"/>
        <v>15498.701379263635</v>
      </c>
      <c r="AL359" s="9">
        <f t="shared" si="183"/>
        <v>-10.403212155268726</v>
      </c>
      <c r="AM359" s="9">
        <f t="shared" si="184"/>
        <v>15567.383792636347</v>
      </c>
      <c r="AN359" s="28">
        <f t="shared" si="185"/>
        <v>5823.7949465433676</v>
      </c>
      <c r="AO359">
        <f t="shared" si="186"/>
        <v>0.49263086821211821</v>
      </c>
    </row>
    <row r="360" spans="1:41">
      <c r="A360" s="1">
        <v>45289</v>
      </c>
      <c r="B360" s="2">
        <v>359</v>
      </c>
      <c r="C360" s="3">
        <v>15493.08</v>
      </c>
      <c r="D360" s="13">
        <f t="shared" si="187"/>
        <v>15415.699999999999</v>
      </c>
      <c r="E360" s="13">
        <f t="shared" si="165"/>
        <v>5987.6644000001579</v>
      </c>
      <c r="F360" s="13">
        <f t="shared" si="166"/>
        <v>0.49944878616776667</v>
      </c>
      <c r="G360" s="9">
        <f t="shared" si="188"/>
        <v>15416.06492845506</v>
      </c>
      <c r="H360" s="13">
        <f t="shared" si="167"/>
        <v>5931.3212450722158</v>
      </c>
      <c r="I360" s="13">
        <f t="shared" si="168"/>
        <v>0.49709335745339162</v>
      </c>
      <c r="K360" s="13">
        <f t="shared" si="191"/>
        <v>15587.753000000001</v>
      </c>
      <c r="L360" s="13">
        <f t="shared" si="192"/>
        <v>15602.1649</v>
      </c>
      <c r="M360" s="9">
        <f t="shared" si="193"/>
        <v>15573.341100000001</v>
      </c>
      <c r="N360" s="9">
        <f t="shared" si="194"/>
        <v>-3.2026444444442554</v>
      </c>
      <c r="O360" s="9">
        <f t="shared" si="195"/>
        <v>15586.009644444443</v>
      </c>
      <c r="P360" s="13">
        <f t="shared" si="196"/>
        <v>8635.9188165705218</v>
      </c>
      <c r="Q360" s="13">
        <f t="shared" si="197"/>
        <v>0.59981388106459532</v>
      </c>
      <c r="S360" s="2">
        <f t="shared" si="189"/>
        <v>15498.058608233965</v>
      </c>
      <c r="T360" s="2">
        <f t="shared" si="190"/>
        <v>-36.037998823906022</v>
      </c>
      <c r="U360" s="2">
        <f t="shared" si="169"/>
        <v>15503.037216467932</v>
      </c>
      <c r="V360" s="3">
        <f t="shared" si="170"/>
        <v>99.146159789257908</v>
      </c>
      <c r="W360" s="3">
        <f t="shared" si="171"/>
        <v>6.4268799153764683E-2</v>
      </c>
      <c r="Y360" s="9">
        <f t="shared" si="172"/>
        <v>15528.676565364389</v>
      </c>
      <c r="Z360" s="9">
        <f t="shared" si="173"/>
        <v>-42.092755923784324</v>
      </c>
      <c r="AA360" s="9">
        <f t="shared" si="174"/>
        <v>15543.932236234841</v>
      </c>
      <c r="AB360" s="27">
        <f t="shared" si="175"/>
        <v>2585.9499300841021</v>
      </c>
      <c r="AC360" s="27">
        <f t="shared" si="176"/>
        <v>0.32822548024564036</v>
      </c>
      <c r="AE360" s="9">
        <f t="shared" si="177"/>
        <v>15492.290399300076</v>
      </c>
      <c r="AF360" s="9">
        <f t="shared" si="178"/>
        <v>-24.574072552313126</v>
      </c>
      <c r="AG360" s="9">
        <f t="shared" si="179"/>
        <v>15490.447997666924</v>
      </c>
      <c r="AH360" s="28">
        <f t="shared" si="180"/>
        <v>6.9274362813145274</v>
      </c>
      <c r="AI360" s="28">
        <f t="shared" si="181"/>
        <v>1.6988244642610985E-2</v>
      </c>
      <c r="AK360" s="9">
        <f t="shared" si="182"/>
        <v>15492.601816710838</v>
      </c>
      <c r="AL360" s="9">
        <f t="shared" si="183"/>
        <v>-9.9728471950216129</v>
      </c>
      <c r="AM360" s="9">
        <f t="shared" si="184"/>
        <v>15488.298167108367</v>
      </c>
      <c r="AN360" s="28">
        <f t="shared" si="185"/>
        <v>22.865925803501334</v>
      </c>
      <c r="AO360">
        <f t="shared" si="186"/>
        <v>3.0864314207586892E-2</v>
      </c>
    </row>
    <row r="361" spans="1:41">
      <c r="A361" s="1">
        <v>45290</v>
      </c>
      <c r="B361" s="2">
        <v>360</v>
      </c>
      <c r="C361" s="3">
        <v>15493.08</v>
      </c>
      <c r="D361" s="13">
        <f t="shared" si="187"/>
        <v>15495.09</v>
      </c>
      <c r="E361" s="13">
        <f t="shared" si="165"/>
        <v>4.0401000000008773</v>
      </c>
      <c r="F361" s="13">
        <f t="shared" si="166"/>
        <v>1.2973533990660464E-2</v>
      </c>
      <c r="G361" s="9">
        <f t="shared" si="188"/>
        <v>15495.090260801868</v>
      </c>
      <c r="H361" s="13">
        <f t="shared" si="167"/>
        <v>4.0411484915263465</v>
      </c>
      <c r="I361" s="13">
        <f t="shared" si="168"/>
        <v>1.2975217334886569E-2</v>
      </c>
      <c r="K361" s="13">
        <f t="shared" si="191"/>
        <v>15577.703</v>
      </c>
      <c r="L361" s="13">
        <f t="shared" si="192"/>
        <v>15598.084600000002</v>
      </c>
      <c r="M361" s="9">
        <f t="shared" si="193"/>
        <v>15557.321399999997</v>
      </c>
      <c r="N361" s="9">
        <f t="shared" si="194"/>
        <v>-4.5292444444449851</v>
      </c>
      <c r="O361" s="9">
        <f t="shared" si="195"/>
        <v>15570.138455555558</v>
      </c>
      <c r="P361" s="13">
        <f t="shared" si="196"/>
        <v>5938.0055726078899</v>
      </c>
      <c r="Q361" s="13">
        <f t="shared" si="197"/>
        <v>0.49737337931229869</v>
      </c>
      <c r="S361" s="2">
        <f t="shared" si="189"/>
        <v>15477.55030470503</v>
      </c>
      <c r="T361" s="2">
        <f t="shared" si="190"/>
        <v>-28.27315117642069</v>
      </c>
      <c r="U361" s="2">
        <f t="shared" si="169"/>
        <v>15462.020609410059</v>
      </c>
      <c r="V361" s="3">
        <f t="shared" si="170"/>
        <v>964.68574381848134</v>
      </c>
      <c r="W361" s="3">
        <f t="shared" si="171"/>
        <v>0.20047266644166589</v>
      </c>
      <c r="Y361" s="9">
        <f t="shared" si="172"/>
        <v>15488.532666608422</v>
      </c>
      <c r="Z361" s="9">
        <f t="shared" si="173"/>
        <v>-40.728555906312053</v>
      </c>
      <c r="AA361" s="9">
        <f t="shared" si="174"/>
        <v>15486.583809440604</v>
      </c>
      <c r="AB361" s="27">
        <f t="shared" si="175"/>
        <v>42.200491783978862</v>
      </c>
      <c r="AC361" s="27">
        <f t="shared" si="176"/>
        <v>4.1929626384137129E-2</v>
      </c>
      <c r="AE361" s="9">
        <f t="shared" si="177"/>
        <v>15485.470898024327</v>
      </c>
      <c r="AF361" s="9">
        <f t="shared" si="178"/>
        <v>-19.247701169344079</v>
      </c>
      <c r="AG361" s="9">
        <f t="shared" si="179"/>
        <v>15467.716326747763</v>
      </c>
      <c r="AH361" s="28">
        <f t="shared" si="180"/>
        <v>643.31592084625663</v>
      </c>
      <c r="AI361" s="28">
        <f t="shared" si="181"/>
        <v>0.16370969008252251</v>
      </c>
      <c r="AK361" s="9">
        <f t="shared" si="182"/>
        <v>15492.034896951584</v>
      </c>
      <c r="AL361" s="9">
        <f t="shared" si="183"/>
        <v>-9.0322544514448744</v>
      </c>
      <c r="AM361" s="9">
        <f t="shared" si="184"/>
        <v>15482.628969515816</v>
      </c>
      <c r="AN361" s="28">
        <f t="shared" si="185"/>
        <v>109.22403818134806</v>
      </c>
      <c r="AO361">
        <f t="shared" si="186"/>
        <v>6.7456119016904514E-2</v>
      </c>
    </row>
    <row r="362" spans="1:41">
      <c r="A362" s="1">
        <v>45291</v>
      </c>
      <c r="B362" s="2">
        <v>361</v>
      </c>
      <c r="C362" s="3">
        <v>15493.08</v>
      </c>
      <c r="D362" s="13">
        <f t="shared" si="187"/>
        <v>15493.08</v>
      </c>
      <c r="E362" s="13">
        <f t="shared" si="165"/>
        <v>0</v>
      </c>
      <c r="F362" s="13">
        <f t="shared" si="166"/>
        <v>0</v>
      </c>
      <c r="G362" s="9">
        <f t="shared" si="188"/>
        <v>15493.08</v>
      </c>
      <c r="H362" s="13">
        <f t="shared" si="167"/>
        <v>0</v>
      </c>
      <c r="I362" s="13">
        <f t="shared" si="168"/>
        <v>0</v>
      </c>
      <c r="K362" s="13">
        <f t="shared" si="191"/>
        <v>15568.657999999999</v>
      </c>
      <c r="L362" s="13">
        <f t="shared" si="192"/>
        <v>15593.401300000001</v>
      </c>
      <c r="M362" s="9">
        <f t="shared" si="193"/>
        <v>15543.914699999998</v>
      </c>
      <c r="N362" s="9">
        <f t="shared" si="194"/>
        <v>-5.4985111111115348</v>
      </c>
      <c r="O362" s="9">
        <f t="shared" si="195"/>
        <v>15552.792155555551</v>
      </c>
      <c r="P362" s="13">
        <f t="shared" si="196"/>
        <v>3565.5415210903634</v>
      </c>
      <c r="Q362" s="13">
        <f t="shared" si="197"/>
        <v>0.38541178097286893</v>
      </c>
      <c r="S362" s="2">
        <f t="shared" si="189"/>
        <v>15471.178576764305</v>
      </c>
      <c r="T362" s="2">
        <f t="shared" si="190"/>
        <v>-17.322439558572679</v>
      </c>
      <c r="U362" s="2">
        <f t="shared" si="169"/>
        <v>15449.277153528608</v>
      </c>
      <c r="V362" s="3">
        <f t="shared" si="170"/>
        <v>1918.6893589963038</v>
      </c>
      <c r="W362" s="3">
        <f t="shared" si="171"/>
        <v>0.28272523262896471</v>
      </c>
      <c r="Y362" s="9">
        <f t="shared" si="172"/>
        <v>15461.386877491477</v>
      </c>
      <c r="Z362" s="9">
        <f t="shared" si="173"/>
        <v>-31.220619153754974</v>
      </c>
      <c r="AA362" s="9">
        <f t="shared" si="174"/>
        <v>15447.804110702111</v>
      </c>
      <c r="AB362" s="27">
        <f t="shared" si="175"/>
        <v>2049.906151714707</v>
      </c>
      <c r="AC362" s="27">
        <f t="shared" si="176"/>
        <v>0.2922329794843187</v>
      </c>
      <c r="AE362" s="9">
        <f t="shared" si="177"/>
        <v>15485.022959056492</v>
      </c>
      <c r="AF362" s="9">
        <f t="shared" si="178"/>
        <v>-13.607772508891202</v>
      </c>
      <c r="AG362" s="9">
        <f t="shared" si="179"/>
        <v>15466.223196854982</v>
      </c>
      <c r="AH362" s="28">
        <f t="shared" si="180"/>
        <v>721.28787517023227</v>
      </c>
      <c r="AI362" s="28">
        <f t="shared" si="181"/>
        <v>0.17334708879717714</v>
      </c>
      <c r="AK362" s="9">
        <f t="shared" si="182"/>
        <v>15492.072264250015</v>
      </c>
      <c r="AL362" s="9">
        <f t="shared" si="183"/>
        <v>-8.1252922764572375</v>
      </c>
      <c r="AM362" s="9">
        <f t="shared" si="184"/>
        <v>15483.002642500138</v>
      </c>
      <c r="AN362" s="28">
        <f t="shared" si="185"/>
        <v>101.55313418002582</v>
      </c>
      <c r="AO362">
        <f t="shared" si="186"/>
        <v>6.5044248786310058E-2</v>
      </c>
    </row>
    <row r="363" spans="1:41">
      <c r="A363" s="1">
        <v>45292</v>
      </c>
      <c r="B363" s="2">
        <v>362</v>
      </c>
      <c r="C363" s="3">
        <v>15493.08</v>
      </c>
      <c r="D363" s="13">
        <f t="shared" si="187"/>
        <v>15493.08</v>
      </c>
      <c r="E363" s="13">
        <f t="shared" si="165"/>
        <v>0</v>
      </c>
      <c r="F363" s="13">
        <f t="shared" si="166"/>
        <v>0</v>
      </c>
      <c r="G363" s="9">
        <f t="shared" si="188"/>
        <v>15493.08</v>
      </c>
      <c r="H363" s="13">
        <f t="shared" si="167"/>
        <v>0</v>
      </c>
      <c r="I363" s="13">
        <f t="shared" si="168"/>
        <v>0</v>
      </c>
      <c r="K363" s="13">
        <f t="shared" si="191"/>
        <v>15559.01</v>
      </c>
      <c r="L363" s="13">
        <f t="shared" si="192"/>
        <v>15587.632600000001</v>
      </c>
      <c r="M363" s="9">
        <f t="shared" si="193"/>
        <v>15530.3874</v>
      </c>
      <c r="N363" s="9">
        <f t="shared" si="194"/>
        <v>-6.3605777777779116</v>
      </c>
      <c r="O363" s="9">
        <f t="shared" si="195"/>
        <v>15538.416188888887</v>
      </c>
      <c r="P363" s="13">
        <f t="shared" si="196"/>
        <v>2055.370022968812</v>
      </c>
      <c r="Q363" s="13">
        <f t="shared" si="197"/>
        <v>0.29262218286413472</v>
      </c>
      <c r="S363" s="2">
        <f t="shared" si="189"/>
        <v>15473.468068602866</v>
      </c>
      <c r="T363" s="2">
        <f t="shared" si="190"/>
        <v>-7.5164738600058723</v>
      </c>
      <c r="U363" s="2">
        <f t="shared" si="169"/>
        <v>15453.856137205732</v>
      </c>
      <c r="V363" s="3">
        <f t="shared" si="170"/>
        <v>1538.5114125035548</v>
      </c>
      <c r="W363" s="3">
        <f t="shared" si="171"/>
        <v>0.25317020756536412</v>
      </c>
      <c r="Y363" s="9">
        <f t="shared" si="172"/>
        <v>15449.040380836406</v>
      </c>
      <c r="Z363" s="9">
        <f t="shared" si="173"/>
        <v>-18.008733404676157</v>
      </c>
      <c r="AA363" s="9">
        <f t="shared" si="174"/>
        <v>15430.166258337722</v>
      </c>
      <c r="AB363" s="27">
        <f t="shared" si="175"/>
        <v>3958.1388899478511</v>
      </c>
      <c r="AC363" s="27">
        <f t="shared" si="176"/>
        <v>0.40607640096273934</v>
      </c>
      <c r="AE363" s="9">
        <f t="shared" si="177"/>
        <v>15486.580555964279</v>
      </c>
      <c r="AF363" s="9">
        <f t="shared" si="178"/>
        <v>-9.058161683887672</v>
      </c>
      <c r="AG363" s="9">
        <f t="shared" si="179"/>
        <v>15471.415186547601</v>
      </c>
      <c r="AH363" s="28">
        <f t="shared" si="180"/>
        <v>469.36414192722475</v>
      </c>
      <c r="AI363" s="28">
        <f t="shared" si="181"/>
        <v>0.13983541976416858</v>
      </c>
      <c r="AK363" s="9">
        <f t="shared" si="182"/>
        <v>15492.166697197357</v>
      </c>
      <c r="AL363" s="9">
        <f t="shared" si="183"/>
        <v>-7.3033197540772861</v>
      </c>
      <c r="AM363" s="9">
        <f t="shared" si="184"/>
        <v>15483.946971973557</v>
      </c>
      <c r="AN363" s="28">
        <f t="shared" si="185"/>
        <v>83.412200931790466</v>
      </c>
      <c r="AO363">
        <f t="shared" si="186"/>
        <v>5.8949079372486578E-2</v>
      </c>
    </row>
    <row r="364" spans="1:41">
      <c r="A364" s="1">
        <v>45293</v>
      </c>
      <c r="B364" s="2">
        <v>363</v>
      </c>
      <c r="C364" s="3">
        <v>15516.19</v>
      </c>
      <c r="D364" s="13">
        <f t="shared" si="187"/>
        <v>15493.08</v>
      </c>
      <c r="E364" s="13">
        <f t="shared" si="165"/>
        <v>534.07210000002692</v>
      </c>
      <c r="F364" s="13">
        <f t="shared" si="166"/>
        <v>0.14894120270504926</v>
      </c>
      <c r="G364" s="9">
        <f t="shared" si="188"/>
        <v>15493.08</v>
      </c>
      <c r="H364" s="13">
        <f t="shared" si="167"/>
        <v>534.07210000002692</v>
      </c>
      <c r="I364" s="13">
        <f t="shared" si="168"/>
        <v>0.14894120270504926</v>
      </c>
      <c r="K364" s="13">
        <f t="shared" si="191"/>
        <v>15547.250999999998</v>
      </c>
      <c r="L364" s="13">
        <f t="shared" si="192"/>
        <v>15581.501999999999</v>
      </c>
      <c r="M364" s="9">
        <f t="shared" si="193"/>
        <v>15512.999999999998</v>
      </c>
      <c r="N364" s="9">
        <f t="shared" si="194"/>
        <v>-7.6113333333333779</v>
      </c>
      <c r="O364" s="9">
        <f t="shared" si="195"/>
        <v>15524.026822222222</v>
      </c>
      <c r="P364" s="13">
        <f t="shared" si="196"/>
        <v>61.415782542706282</v>
      </c>
      <c r="Q364" s="13">
        <f t="shared" si="197"/>
        <v>5.0507387588200447E-2</v>
      </c>
      <c r="S364" s="2">
        <f t="shared" si="189"/>
        <v>15491.070797371431</v>
      </c>
      <c r="T364" s="2">
        <f t="shared" si="190"/>
        <v>5.0431274542794151</v>
      </c>
      <c r="U364" s="2">
        <f t="shared" si="169"/>
        <v>15465.951594742861</v>
      </c>
      <c r="V364" s="3">
        <f t="shared" si="170"/>
        <v>2523.8973627805995</v>
      </c>
      <c r="W364" s="3">
        <f t="shared" si="171"/>
        <v>0.32378054958813773</v>
      </c>
      <c r="Y364" s="9">
        <f t="shared" si="172"/>
        <v>15456.57915320221</v>
      </c>
      <c r="Z364" s="9">
        <f t="shared" si="173"/>
        <v>-0.12547936533997284</v>
      </c>
      <c r="AA364" s="9">
        <f t="shared" si="174"/>
        <v>15431.03164743173</v>
      </c>
      <c r="AB364" s="27">
        <f t="shared" si="175"/>
        <v>7251.9450121419241</v>
      </c>
      <c r="AC364" s="27">
        <f t="shared" si="176"/>
        <v>0.54883545875805106</v>
      </c>
      <c r="AE364" s="9">
        <f t="shared" si="177"/>
        <v>15504.589718284118</v>
      </c>
      <c r="AF364" s="9">
        <f t="shared" si="178"/>
        <v>-0.93796448276977529</v>
      </c>
      <c r="AG364" s="9">
        <f t="shared" si="179"/>
        <v>15477.522394280391</v>
      </c>
      <c r="AH364" s="28">
        <f t="shared" si="180"/>
        <v>1495.1837320871484</v>
      </c>
      <c r="AI364" s="28">
        <f t="shared" si="181"/>
        <v>0.24920812209446472</v>
      </c>
      <c r="AK364" s="9">
        <f t="shared" si="182"/>
        <v>15513.057337744329</v>
      </c>
      <c r="AL364" s="9">
        <f t="shared" si="183"/>
        <v>-4.4839237239724028</v>
      </c>
      <c r="AM364" s="9">
        <f t="shared" si="184"/>
        <v>15484.86337744328</v>
      </c>
      <c r="AN364" s="28">
        <f t="shared" si="185"/>
        <v>981.35728081122306</v>
      </c>
      <c r="AO364">
        <f t="shared" si="186"/>
        <v>0.20189635829878594</v>
      </c>
    </row>
    <row r="365" spans="1:41">
      <c r="A365" s="1">
        <v>45294</v>
      </c>
      <c r="B365" s="2">
        <v>364</v>
      </c>
      <c r="C365" s="3">
        <v>15550.36</v>
      </c>
      <c r="D365" s="13">
        <f t="shared" si="187"/>
        <v>15539.300000000001</v>
      </c>
      <c r="E365" s="13">
        <f t="shared" si="165"/>
        <v>122.32359999998873</v>
      </c>
      <c r="F365" s="13">
        <f t="shared" si="166"/>
        <v>7.1123755334278366E-2</v>
      </c>
      <c r="G365" s="9">
        <f t="shared" si="188"/>
        <v>15539.334471654443</v>
      </c>
      <c r="H365" s="13">
        <f t="shared" si="167"/>
        <v>121.56227529868478</v>
      </c>
      <c r="I365" s="13">
        <f t="shared" si="168"/>
        <v>7.0902077801138857E-2</v>
      </c>
      <c r="K365" s="13">
        <f t="shared" si="191"/>
        <v>15537.803</v>
      </c>
      <c r="L365" s="13">
        <f t="shared" si="192"/>
        <v>15575.411499999998</v>
      </c>
      <c r="M365" s="9">
        <f t="shared" si="193"/>
        <v>15500.194500000001</v>
      </c>
      <c r="N365" s="9">
        <f t="shared" si="194"/>
        <v>-8.3574444444441021</v>
      </c>
      <c r="O365" s="9">
        <f t="shared" si="195"/>
        <v>15505.388666666664</v>
      </c>
      <c r="P365" s="13">
        <f t="shared" si="196"/>
        <v>2022.4208217780706</v>
      </c>
      <c r="Q365" s="13">
        <f t="shared" si="197"/>
        <v>0.28919802071036671</v>
      </c>
      <c r="S365" s="2">
        <f t="shared" si="189"/>
        <v>15523.236962412855</v>
      </c>
      <c r="T365" s="2">
        <f t="shared" si="190"/>
        <v>18.604646247851903</v>
      </c>
      <c r="U365" s="2">
        <f t="shared" si="169"/>
        <v>15496.11392482571</v>
      </c>
      <c r="V365" s="3">
        <f t="shared" si="170"/>
        <v>2942.6366718148342</v>
      </c>
      <c r="W365" s="3">
        <f t="shared" si="171"/>
        <v>0.34884128196576181</v>
      </c>
      <c r="Y365" s="9">
        <f t="shared" si="172"/>
        <v>15484.625571685809</v>
      </c>
      <c r="Z365" s="9">
        <f t="shared" si="173"/>
        <v>19.594849128916778</v>
      </c>
      <c r="AA365" s="9">
        <f t="shared" si="174"/>
        <v>15456.45367383687</v>
      </c>
      <c r="AB365" s="27">
        <f t="shared" si="175"/>
        <v>8818.3980934563169</v>
      </c>
      <c r="AC365" s="27">
        <f t="shared" si="176"/>
        <v>0.60388522299889436</v>
      </c>
      <c r="AE365" s="9">
        <f t="shared" si="177"/>
        <v>15536.347526140406</v>
      </c>
      <c r="AF365" s="9">
        <f t="shared" si="178"/>
        <v>8.8707672189473765</v>
      </c>
      <c r="AG365" s="9">
        <f t="shared" si="179"/>
        <v>15503.651753801349</v>
      </c>
      <c r="AH365" s="28">
        <f t="shared" si="180"/>
        <v>2181.660262953887</v>
      </c>
      <c r="AI365" s="28">
        <f t="shared" si="181"/>
        <v>0.30036761977633947</v>
      </c>
      <c r="AK365" s="9">
        <f t="shared" si="182"/>
        <v>15546.181341402036</v>
      </c>
      <c r="AL365" s="9">
        <f t="shared" si="183"/>
        <v>-0.72313098580442592</v>
      </c>
      <c r="AM365" s="9">
        <f t="shared" si="184"/>
        <v>15508.573414020357</v>
      </c>
      <c r="AN365" s="28">
        <f t="shared" si="185"/>
        <v>1746.1187678341687</v>
      </c>
      <c r="AO365">
        <f t="shared" si="186"/>
        <v>0.26871780447297589</v>
      </c>
    </row>
    <row r="366" spans="1:41">
      <c r="A366" s="1">
        <v>45295</v>
      </c>
      <c r="B366" s="2">
        <v>365</v>
      </c>
      <c r="C366" s="3">
        <v>15572.48</v>
      </c>
      <c r="D366" s="13">
        <f t="shared" si="187"/>
        <v>15584.53</v>
      </c>
      <c r="E366" s="13">
        <f t="shared" si="165"/>
        <v>145.2025000000263</v>
      </c>
      <c r="F366" s="13">
        <f t="shared" si="166"/>
        <v>7.7380096169660142E-2</v>
      </c>
      <c r="G366" s="9">
        <f t="shared" si="188"/>
        <v>15584.605249716587</v>
      </c>
      <c r="H366" s="13">
        <f t="shared" si="167"/>
        <v>147.02168068961396</v>
      </c>
      <c r="I366" s="13">
        <f t="shared" si="168"/>
        <v>7.7863318601711862E-2</v>
      </c>
      <c r="K366" s="13">
        <f t="shared" si="191"/>
        <v>15531.771999999997</v>
      </c>
      <c r="L366" s="13">
        <f t="shared" si="192"/>
        <v>15569.682699999999</v>
      </c>
      <c r="M366" s="9">
        <f t="shared" si="193"/>
        <v>15493.861299999995</v>
      </c>
      <c r="N366" s="9">
        <f t="shared" si="194"/>
        <v>-8.4246000000004848</v>
      </c>
      <c r="O366" s="9">
        <f t="shared" si="195"/>
        <v>15491.837055555558</v>
      </c>
      <c r="P366" s="13">
        <f t="shared" si="196"/>
        <v>6503.2844886693647</v>
      </c>
      <c r="Q366" s="13">
        <f t="shared" si="197"/>
        <v>0.51785550178547046</v>
      </c>
      <c r="S366" s="2">
        <f t="shared" si="189"/>
        <v>15557.160804330353</v>
      </c>
      <c r="T366" s="2">
        <f t="shared" si="190"/>
        <v>26.264244082674985</v>
      </c>
      <c r="U366" s="2">
        <f t="shared" si="169"/>
        <v>15541.841608660707</v>
      </c>
      <c r="V366" s="3">
        <f t="shared" si="170"/>
        <v>938.71102385965617</v>
      </c>
      <c r="W366" s="3">
        <f t="shared" si="171"/>
        <v>0.19674702641642736</v>
      </c>
      <c r="Y366" s="9">
        <f t="shared" si="172"/>
        <v>15524.698294570306</v>
      </c>
      <c r="Z366" s="9">
        <f t="shared" si="173"/>
        <v>33.929360757823019</v>
      </c>
      <c r="AA366" s="9">
        <f t="shared" si="174"/>
        <v>15504.220420814725</v>
      </c>
      <c r="AB366" s="27">
        <f t="shared" si="175"/>
        <v>4659.3701505507679</v>
      </c>
      <c r="AC366" s="27">
        <f t="shared" si="176"/>
        <v>0.43833467235324475</v>
      </c>
      <c r="AE366" s="9">
        <f t="shared" si="177"/>
        <v>15564.301488007804</v>
      </c>
      <c r="AF366" s="9">
        <f t="shared" si="178"/>
        <v>14.595725613482834</v>
      </c>
      <c r="AG366" s="9">
        <f t="shared" si="179"/>
        <v>15545.218293359352</v>
      </c>
      <c r="AH366" s="28">
        <f t="shared" si="180"/>
        <v>743.20064896071801</v>
      </c>
      <c r="AI366" s="28">
        <f t="shared" si="181"/>
        <v>0.17506335946905946</v>
      </c>
      <c r="AK366" s="9">
        <f t="shared" si="182"/>
        <v>15569.777821041624</v>
      </c>
      <c r="AL366" s="9">
        <f t="shared" si="183"/>
        <v>1.7088300767347582</v>
      </c>
      <c r="AM366" s="9">
        <f t="shared" si="184"/>
        <v>15545.458210416231</v>
      </c>
      <c r="AN366" s="28">
        <f t="shared" si="185"/>
        <v>730.17711230946645</v>
      </c>
      <c r="AO366">
        <f t="shared" si="186"/>
        <v>0.17352271175669273</v>
      </c>
    </row>
    <row r="367" spans="1:41">
      <c r="A367" s="1">
        <v>45296</v>
      </c>
      <c r="B367" s="2">
        <v>366</v>
      </c>
      <c r="C367" s="3">
        <v>15602.63</v>
      </c>
      <c r="D367" s="13">
        <f t="shared" si="187"/>
        <v>15594.599999999999</v>
      </c>
      <c r="E367" s="13">
        <f t="shared" si="165"/>
        <v>64.480900000010521</v>
      </c>
      <c r="F367" s="13">
        <f t="shared" si="166"/>
        <v>5.1465682388165686E-2</v>
      </c>
      <c r="G367" s="9">
        <f t="shared" si="188"/>
        <v>15594.631465149359</v>
      </c>
      <c r="H367" s="13">
        <f t="shared" si="167"/>
        <v>63.976559756898986</v>
      </c>
      <c r="I367" s="13">
        <f t="shared" si="168"/>
        <v>5.1264016711540114E-2</v>
      </c>
      <c r="K367" s="13">
        <f t="shared" si="191"/>
        <v>15527.953</v>
      </c>
      <c r="L367" s="13">
        <f t="shared" si="192"/>
        <v>15563.170000000002</v>
      </c>
      <c r="M367" s="9">
        <f t="shared" si="193"/>
        <v>15492.735999999997</v>
      </c>
      <c r="N367" s="9">
        <f t="shared" si="194"/>
        <v>-7.8260000000005263</v>
      </c>
      <c r="O367" s="9">
        <f t="shared" si="195"/>
        <v>15485.436699999995</v>
      </c>
      <c r="P367" s="13">
        <f t="shared" si="196"/>
        <v>13734.269564891045</v>
      </c>
      <c r="Q367" s="13">
        <f t="shared" si="197"/>
        <v>0.75111247270495074</v>
      </c>
      <c r="S367" s="2">
        <f t="shared" si="189"/>
        <v>15593.027524206514</v>
      </c>
      <c r="T367" s="2">
        <f t="shared" si="190"/>
        <v>31.065481979418177</v>
      </c>
      <c r="U367" s="2">
        <f t="shared" si="169"/>
        <v>15583.425048413028</v>
      </c>
      <c r="V367" s="3">
        <f t="shared" si="170"/>
        <v>368.83016545790838</v>
      </c>
      <c r="W367" s="3">
        <f t="shared" si="171"/>
        <v>0.12308791265941205</v>
      </c>
      <c r="Y367" s="9">
        <f t="shared" si="172"/>
        <v>15571.82835872969</v>
      </c>
      <c r="Z367" s="9">
        <f t="shared" si="173"/>
        <v>43.169853138915947</v>
      </c>
      <c r="AA367" s="9">
        <f t="shared" si="174"/>
        <v>15558.62765532813</v>
      </c>
      <c r="AB367" s="27">
        <f t="shared" si="175"/>
        <v>1936.2063366220154</v>
      </c>
      <c r="AC367" s="27">
        <f t="shared" si="176"/>
        <v>0.28201876652762808</v>
      </c>
      <c r="AE367" s="9">
        <f t="shared" si="177"/>
        <v>15595.510164086383</v>
      </c>
      <c r="AF367" s="9">
        <f t="shared" si="178"/>
        <v>19.5796107530116</v>
      </c>
      <c r="AG367" s="9">
        <f t="shared" si="179"/>
        <v>15578.897213621287</v>
      </c>
      <c r="AH367" s="28">
        <f t="shared" si="180"/>
        <v>563.24514929759027</v>
      </c>
      <c r="AI367" s="28">
        <f t="shared" si="181"/>
        <v>0.15210760223572733</v>
      </c>
      <c r="AK367" s="9">
        <f t="shared" si="182"/>
        <v>15599.515665111836</v>
      </c>
      <c r="AL367" s="9">
        <f t="shared" si="183"/>
        <v>4.5117314760825131</v>
      </c>
      <c r="AM367" s="9">
        <f t="shared" si="184"/>
        <v>15571.486651118359</v>
      </c>
      <c r="AN367" s="28">
        <f t="shared" si="185"/>
        <v>969.90817956355511</v>
      </c>
      <c r="AO367">
        <f t="shared" si="186"/>
        <v>0.19960320075295079</v>
      </c>
    </row>
    <row r="368" spans="1:41">
      <c r="A368" s="1">
        <v>45297</v>
      </c>
      <c r="B368" s="2">
        <v>367</v>
      </c>
      <c r="C368" s="3">
        <v>15602.63</v>
      </c>
      <c r="D368" s="13">
        <f t="shared" si="187"/>
        <v>15632.779999999999</v>
      </c>
      <c r="E368" s="13">
        <f t="shared" si="165"/>
        <v>909.02249999997809</v>
      </c>
      <c r="F368" s="13">
        <f t="shared" si="166"/>
        <v>0.19323665305143839</v>
      </c>
      <c r="G368" s="9">
        <f t="shared" si="188"/>
        <v>15632.838373650182</v>
      </c>
      <c r="H368" s="13">
        <f t="shared" si="167"/>
        <v>912.5458385890521</v>
      </c>
      <c r="I368" s="13">
        <f t="shared" si="168"/>
        <v>0.19361078004274085</v>
      </c>
      <c r="K368" s="13">
        <f t="shared" si="191"/>
        <v>15527.149000000001</v>
      </c>
      <c r="L368" s="13">
        <f t="shared" si="192"/>
        <v>15556.174900000002</v>
      </c>
      <c r="M368" s="9">
        <f t="shared" si="193"/>
        <v>15498.123100000001</v>
      </c>
      <c r="N368" s="9">
        <f t="shared" si="194"/>
        <v>-6.4502000000001214</v>
      </c>
      <c r="O368" s="9">
        <f t="shared" si="195"/>
        <v>15484.909999999996</v>
      </c>
      <c r="P368" s="13">
        <f t="shared" si="196"/>
        <v>13857.998400000703</v>
      </c>
      <c r="Q368" s="13">
        <f t="shared" si="197"/>
        <v>0.75448818564564424</v>
      </c>
      <c r="S368" s="2">
        <f t="shared" si="189"/>
        <v>15613.361503092965</v>
      </c>
      <c r="T368" s="2">
        <f t="shared" si="190"/>
        <v>25.699730432934338</v>
      </c>
      <c r="U368" s="2">
        <f t="shared" si="169"/>
        <v>15624.093006185933</v>
      </c>
      <c r="V368" s="3">
        <f t="shared" si="170"/>
        <v>460.66063453741577</v>
      </c>
      <c r="W368" s="3">
        <f t="shared" si="171"/>
        <v>0.13756018175098308</v>
      </c>
      <c r="Y368" s="9">
        <f t="shared" si="172"/>
        <v>15611.287748308023</v>
      </c>
      <c r="Z368" s="9">
        <f t="shared" si="173"/>
        <v>40.572528646507728</v>
      </c>
      <c r="AA368" s="9">
        <f t="shared" si="174"/>
        <v>15614.998211868606</v>
      </c>
      <c r="AB368" s="27">
        <f t="shared" si="175"/>
        <v>152.97266482673925</v>
      </c>
      <c r="AC368" s="27">
        <f t="shared" si="176"/>
        <v>7.9270045297533315E-2</v>
      </c>
      <c r="AE368" s="9">
        <f t="shared" si="177"/>
        <v>15606.367932451816</v>
      </c>
      <c r="AF368" s="9">
        <f t="shared" si="178"/>
        <v>16.963058036738023</v>
      </c>
      <c r="AG368" s="9">
        <f t="shared" si="179"/>
        <v>15615.089774839395</v>
      </c>
      <c r="AH368" s="28">
        <f t="shared" si="180"/>
        <v>155.24598904842873</v>
      </c>
      <c r="AI368" s="28">
        <f t="shared" si="181"/>
        <v>7.9856888482232311E-2</v>
      </c>
      <c r="AK368" s="9">
        <f t="shared" si="182"/>
        <v>15602.769739658792</v>
      </c>
      <c r="AL368" s="9">
        <f t="shared" si="183"/>
        <v>4.3859657831698584</v>
      </c>
      <c r="AM368" s="9">
        <f t="shared" si="184"/>
        <v>15604.027396587919</v>
      </c>
      <c r="AN368" s="28">
        <f t="shared" si="185"/>
        <v>1.9527172239290667</v>
      </c>
      <c r="AO368">
        <f t="shared" si="186"/>
        <v>8.9561605185760496E-3</v>
      </c>
    </row>
    <row r="369" spans="1:41">
      <c r="A369" s="1">
        <v>45298</v>
      </c>
      <c r="B369" s="2">
        <v>368</v>
      </c>
      <c r="C369" s="3">
        <v>15602.63</v>
      </c>
      <c r="D369" s="13">
        <f t="shared" si="187"/>
        <v>15602.63</v>
      </c>
      <c r="E369" s="13">
        <f t="shared" si="165"/>
        <v>0</v>
      </c>
      <c r="F369" s="13">
        <f t="shared" si="166"/>
        <v>0</v>
      </c>
      <c r="G369" s="9">
        <f t="shared" si="188"/>
        <v>15602.63</v>
      </c>
      <c r="H369" s="13">
        <f t="shared" si="167"/>
        <v>0</v>
      </c>
      <c r="I369" s="13">
        <f t="shared" si="168"/>
        <v>0</v>
      </c>
      <c r="K369" s="13">
        <f t="shared" si="191"/>
        <v>15530.768</v>
      </c>
      <c r="L369" s="13">
        <f t="shared" si="192"/>
        <v>15549.582</v>
      </c>
      <c r="M369" s="9">
        <f t="shared" si="193"/>
        <v>15511.954</v>
      </c>
      <c r="N369" s="9">
        <f t="shared" si="194"/>
        <v>-4.1808888888889566</v>
      </c>
      <c r="O369" s="9">
        <f t="shared" si="195"/>
        <v>15491.672900000001</v>
      </c>
      <c r="P369" s="13">
        <f t="shared" si="196"/>
        <v>12311.478040409515</v>
      </c>
      <c r="Q369" s="13">
        <f t="shared" si="197"/>
        <v>0.71114357002632134</v>
      </c>
      <c r="S369" s="2">
        <f t="shared" si="189"/>
        <v>15620.845616762948</v>
      </c>
      <c r="T369" s="2">
        <f t="shared" si="190"/>
        <v>16.591922051458841</v>
      </c>
      <c r="U369" s="2">
        <f t="shared" si="169"/>
        <v>15639.061233525899</v>
      </c>
      <c r="V369" s="3">
        <f t="shared" si="170"/>
        <v>1327.2347762186673</v>
      </c>
      <c r="W369" s="3">
        <f t="shared" si="171"/>
        <v>0.23349418351842027</v>
      </c>
      <c r="Y369" s="9">
        <f t="shared" si="172"/>
        <v>15637.091193868171</v>
      </c>
      <c r="Z369" s="9">
        <f t="shared" si="173"/>
        <v>30.234170486056087</v>
      </c>
      <c r="AA369" s="9">
        <f t="shared" si="174"/>
        <v>15651.86027695453</v>
      </c>
      <c r="AB369" s="27">
        <f t="shared" si="175"/>
        <v>2423.6201690198545</v>
      </c>
      <c r="AC369" s="27">
        <f t="shared" si="176"/>
        <v>0.31552550406265673</v>
      </c>
      <c r="AE369" s="9">
        <f t="shared" si="177"/>
        <v>15608.840297146566</v>
      </c>
      <c r="AF369" s="9">
        <f t="shared" si="178"/>
        <v>12.615850034141483</v>
      </c>
      <c r="AG369" s="9">
        <f t="shared" si="179"/>
        <v>15623.330990488554</v>
      </c>
      <c r="AH369" s="28">
        <f t="shared" si="180"/>
        <v>428.53100720722193</v>
      </c>
      <c r="AI369" s="28">
        <f t="shared" si="181"/>
        <v>0.1326762891163506</v>
      </c>
      <c r="AK369" s="9">
        <f t="shared" si="182"/>
        <v>15603.082570544197</v>
      </c>
      <c r="AL369" s="9">
        <f t="shared" si="183"/>
        <v>3.978652293393349</v>
      </c>
      <c r="AM369" s="9">
        <f t="shared" si="184"/>
        <v>15607.155705441961</v>
      </c>
      <c r="AN369" s="28">
        <f t="shared" si="185"/>
        <v>20.482009747401662</v>
      </c>
      <c r="AO369">
        <f t="shared" si="186"/>
        <v>2.9006042199050359E-2</v>
      </c>
    </row>
    <row r="370" spans="1:41">
      <c r="A370" s="1">
        <v>45299</v>
      </c>
      <c r="B370" s="2">
        <v>369</v>
      </c>
      <c r="C370" s="3">
        <v>15595.59</v>
      </c>
      <c r="D370" s="13">
        <f t="shared" si="187"/>
        <v>15602.63</v>
      </c>
      <c r="E370" s="13">
        <f t="shared" si="165"/>
        <v>49.561599999986683</v>
      </c>
      <c r="F370" s="13">
        <f t="shared" si="166"/>
        <v>4.5140966132086409E-2</v>
      </c>
      <c r="G370" s="9">
        <f t="shared" si="188"/>
        <v>15602.63</v>
      </c>
      <c r="H370" s="13">
        <f t="shared" si="167"/>
        <v>49.561599999986683</v>
      </c>
      <c r="I370" s="13">
        <f t="shared" si="168"/>
        <v>4.5140966132086409E-2</v>
      </c>
      <c r="K370" s="13">
        <f t="shared" si="191"/>
        <v>15541.923999999999</v>
      </c>
      <c r="L370" s="13">
        <f t="shared" si="192"/>
        <v>15544.999099999997</v>
      </c>
      <c r="M370" s="9">
        <f t="shared" si="193"/>
        <v>15538.848900000001</v>
      </c>
      <c r="N370" s="9">
        <f t="shared" si="194"/>
        <v>-0.68335555555515581</v>
      </c>
      <c r="O370" s="9">
        <f t="shared" si="195"/>
        <v>15507.773111111112</v>
      </c>
      <c r="P370" s="13">
        <f t="shared" si="196"/>
        <v>7711.805974123401</v>
      </c>
      <c r="Q370" s="13">
        <f t="shared" si="197"/>
        <v>0.56308795556236457</v>
      </c>
      <c r="S370" s="2">
        <f t="shared" si="189"/>
        <v>15616.513769407204</v>
      </c>
      <c r="T370" s="2">
        <f t="shared" si="190"/>
        <v>6.130037347857078</v>
      </c>
      <c r="U370" s="2">
        <f t="shared" si="169"/>
        <v>15637.437538814407</v>
      </c>
      <c r="V370" s="3">
        <f t="shared" si="170"/>
        <v>1751.2165048233019</v>
      </c>
      <c r="W370" s="3">
        <f t="shared" si="171"/>
        <v>0.26832930856996762</v>
      </c>
      <c r="Y370" s="9">
        <f t="shared" si="172"/>
        <v>15645.804755047957</v>
      </c>
      <c r="Z370" s="9">
        <f t="shared" si="173"/>
        <v>15.169743971666854</v>
      </c>
      <c r="AA370" s="9">
        <f t="shared" si="174"/>
        <v>15667.325364354227</v>
      </c>
      <c r="AB370" s="27">
        <f t="shared" si="175"/>
        <v>5145.962499033627</v>
      </c>
      <c r="AC370" s="27">
        <f t="shared" si="176"/>
        <v>0.45997210977094477</v>
      </c>
      <c r="AE370" s="9">
        <f t="shared" si="177"/>
        <v>15603.349844154211</v>
      </c>
      <c r="AF370" s="9">
        <f t="shared" si="178"/>
        <v>7.183959126192498</v>
      </c>
      <c r="AG370" s="9">
        <f t="shared" si="179"/>
        <v>15621.456147180706</v>
      </c>
      <c r="AH370" s="28">
        <f t="shared" si="180"/>
        <v>669.05756997396156</v>
      </c>
      <c r="AI370" s="28">
        <f t="shared" si="181"/>
        <v>0.16585552185397487</v>
      </c>
      <c r="AK370" s="9">
        <f t="shared" si="182"/>
        <v>15596.737122283761</v>
      </c>
      <c r="AL370" s="9">
        <f t="shared" si="183"/>
        <v>2.946242238010448</v>
      </c>
      <c r="AM370" s="9">
        <f t="shared" si="184"/>
        <v>15607.06122283759</v>
      </c>
      <c r="AN370" s="28">
        <f t="shared" si="185"/>
        <v>131.58895338965041</v>
      </c>
      <c r="AO370">
        <f t="shared" si="186"/>
        <v>7.355427295530452E-2</v>
      </c>
    </row>
    <row r="371" spans="1:41">
      <c r="A371" s="1">
        <v>45300</v>
      </c>
      <c r="B371" s="2">
        <v>370</v>
      </c>
      <c r="C371" s="3">
        <v>15599.61</v>
      </c>
      <c r="D371" s="13">
        <f t="shared" si="187"/>
        <v>15588.550000000001</v>
      </c>
      <c r="E371" s="13">
        <f t="shared" si="165"/>
        <v>122.32359999998873</v>
      </c>
      <c r="F371" s="13">
        <f t="shared" si="166"/>
        <v>7.0899208377642062E-2</v>
      </c>
      <c r="G371" s="9">
        <f t="shared" si="188"/>
        <v>15588.553176490119</v>
      </c>
      <c r="H371" s="13">
        <f t="shared" si="167"/>
        <v>122.2533461286732</v>
      </c>
      <c r="I371" s="13">
        <f t="shared" si="168"/>
        <v>7.0878845752436914E-2</v>
      </c>
      <c r="K371" s="13">
        <f t="shared" si="191"/>
        <v>15552.174999999999</v>
      </c>
      <c r="L371" s="13">
        <f t="shared" si="192"/>
        <v>15542.4463</v>
      </c>
      <c r="M371" s="9">
        <f t="shared" si="193"/>
        <v>15561.903699999999</v>
      </c>
      <c r="N371" s="9">
        <f t="shared" si="194"/>
        <v>2.1619333333332582</v>
      </c>
      <c r="O371" s="9">
        <f t="shared" si="195"/>
        <v>15538.165544444446</v>
      </c>
      <c r="P371" s="13">
        <f t="shared" si="196"/>
        <v>3775.4211185185331</v>
      </c>
      <c r="Q371" s="13">
        <f t="shared" si="197"/>
        <v>0.39388456221376478</v>
      </c>
      <c r="S371" s="2">
        <f t="shared" si="189"/>
        <v>15611.126903377532</v>
      </c>
      <c r="T371" s="2">
        <f t="shared" si="190"/>
        <v>0.37158565909249308</v>
      </c>
      <c r="U371" s="2">
        <f t="shared" si="169"/>
        <v>15622.643806755061</v>
      </c>
      <c r="V371" s="3">
        <f t="shared" si="170"/>
        <v>530.5562536294542</v>
      </c>
      <c r="W371" s="3">
        <f t="shared" si="171"/>
        <v>0.14765629881170197</v>
      </c>
      <c r="Y371" s="9">
        <f t="shared" si="172"/>
        <v>15642.565149313736</v>
      </c>
      <c r="Z371" s="9">
        <f t="shared" si="173"/>
        <v>2.2831991775452258</v>
      </c>
      <c r="AA371" s="9">
        <f t="shared" si="174"/>
        <v>15660.974499019623</v>
      </c>
      <c r="AB371" s="27">
        <f t="shared" si="175"/>
        <v>3765.6017399292627</v>
      </c>
      <c r="AC371" s="27">
        <f t="shared" si="176"/>
        <v>0.39337200750289658</v>
      </c>
      <c r="AE371" s="9">
        <f t="shared" si="177"/>
        <v>15602.887140984119</v>
      </c>
      <c r="AF371" s="9">
        <f t="shared" si="178"/>
        <v>4.8899604373074128</v>
      </c>
      <c r="AG371" s="9">
        <f t="shared" si="179"/>
        <v>15610.533803280403</v>
      </c>
      <c r="AH371" s="28">
        <f t="shared" si="180"/>
        <v>119.32947810892921</v>
      </c>
      <c r="AI371" s="28">
        <f t="shared" si="181"/>
        <v>7.0026130655845578E-2</v>
      </c>
      <c r="AK371" s="9">
        <f t="shared" si="182"/>
        <v>15599.617336452178</v>
      </c>
      <c r="AL371" s="9">
        <f t="shared" si="183"/>
        <v>2.9396394310511331</v>
      </c>
      <c r="AM371" s="9">
        <f t="shared" si="184"/>
        <v>15599.683364521772</v>
      </c>
      <c r="AN371" s="28">
        <f t="shared" si="185"/>
        <v>5.3823530547622645E-3</v>
      </c>
      <c r="AO371">
        <f t="shared" si="186"/>
        <v>4.7029715340004852E-4</v>
      </c>
    </row>
    <row r="372" spans="1:41">
      <c r="A372" s="1">
        <v>45301</v>
      </c>
      <c r="B372" s="2">
        <v>371</v>
      </c>
      <c r="C372" s="3">
        <v>15595.59</v>
      </c>
      <c r="D372" s="13">
        <f t="shared" si="187"/>
        <v>15603.630000000001</v>
      </c>
      <c r="E372" s="13">
        <f t="shared" si="165"/>
        <v>64.641600000014037</v>
      </c>
      <c r="F372" s="13">
        <f t="shared" si="166"/>
        <v>5.1553035184952113E-2</v>
      </c>
      <c r="G372" s="9">
        <f t="shared" si="188"/>
        <v>15603.631036216009</v>
      </c>
      <c r="H372" s="13">
        <f t="shared" si="167"/>
        <v>64.658263427170922</v>
      </c>
      <c r="I372" s="13">
        <f t="shared" si="168"/>
        <v>5.1559679473550932E-2</v>
      </c>
      <c r="K372" s="13">
        <f t="shared" si="191"/>
        <v>15562.828000000003</v>
      </c>
      <c r="L372" s="13">
        <f t="shared" si="192"/>
        <v>15541.863300000001</v>
      </c>
      <c r="M372" s="9">
        <f t="shared" si="193"/>
        <v>15583.792700000005</v>
      </c>
      <c r="N372" s="9">
        <f t="shared" si="194"/>
        <v>4.6588222222227254</v>
      </c>
      <c r="O372" s="9">
        <f t="shared" si="195"/>
        <v>15564.065633333332</v>
      </c>
      <c r="P372" s="13">
        <f t="shared" si="196"/>
        <v>993.78569373455105</v>
      </c>
      <c r="Q372" s="13">
        <f t="shared" si="197"/>
        <v>0.20213641591416776</v>
      </c>
      <c r="S372" s="2">
        <f t="shared" si="189"/>
        <v>15603.544244518313</v>
      </c>
      <c r="T372" s="2">
        <f t="shared" si="190"/>
        <v>-3.605536600063258</v>
      </c>
      <c r="U372" s="2">
        <f t="shared" si="169"/>
        <v>15611.498489036625</v>
      </c>
      <c r="V372" s="3">
        <f t="shared" si="170"/>
        <v>253.08002342841192</v>
      </c>
      <c r="W372" s="3">
        <f t="shared" si="171"/>
        <v>0.10200633022940983</v>
      </c>
      <c r="Y372" s="9">
        <f t="shared" si="172"/>
        <v>15630.070843943897</v>
      </c>
      <c r="Z372" s="9">
        <f t="shared" si="173"/>
        <v>-8.061054005623669</v>
      </c>
      <c r="AA372" s="9">
        <f t="shared" si="174"/>
        <v>15644.848348491281</v>
      </c>
      <c r="AB372" s="27">
        <f t="shared" si="175"/>
        <v>2426.3848960884989</v>
      </c>
      <c r="AC372" s="27">
        <f t="shared" si="176"/>
        <v>0.31584793195564348</v>
      </c>
      <c r="AE372" s="9">
        <f t="shared" si="177"/>
        <v>15599.246130426425</v>
      </c>
      <c r="AF372" s="9">
        <f t="shared" si="178"/>
        <v>2.3306691388069156</v>
      </c>
      <c r="AG372" s="9">
        <f t="shared" si="179"/>
        <v>15607.777101421427</v>
      </c>
      <c r="AH372" s="28">
        <f t="shared" si="180"/>
        <v>148.52544105613904</v>
      </c>
      <c r="AI372" s="28">
        <f t="shared" si="181"/>
        <v>7.8144535868323234E-2</v>
      </c>
      <c r="AK372" s="9">
        <f t="shared" si="182"/>
        <v>15596.286697588324</v>
      </c>
      <c r="AL372" s="9">
        <f t="shared" si="183"/>
        <v>2.3126116015606306</v>
      </c>
      <c r="AM372" s="9">
        <f t="shared" si="184"/>
        <v>15602.55697588323</v>
      </c>
      <c r="AN372" s="28">
        <f t="shared" si="185"/>
        <v>48.538752957503974</v>
      </c>
      <c r="AO372">
        <f t="shared" si="186"/>
        <v>4.4672730452837497E-2</v>
      </c>
    </row>
    <row r="373" spans="1:41">
      <c r="A373" s="1">
        <v>45302</v>
      </c>
      <c r="B373" s="2">
        <v>372</v>
      </c>
      <c r="C373" s="3">
        <v>15645.84</v>
      </c>
      <c r="D373" s="13">
        <f t="shared" si="187"/>
        <v>15591.57</v>
      </c>
      <c r="E373" s="13">
        <f t="shared" si="165"/>
        <v>2945.2329000000473</v>
      </c>
      <c r="F373" s="13">
        <f t="shared" si="166"/>
        <v>0.34686536485097913</v>
      </c>
      <c r="G373" s="9">
        <f t="shared" si="188"/>
        <v>15591.571035948975</v>
      </c>
      <c r="H373" s="13">
        <f t="shared" si="167"/>
        <v>2945.1204591714709</v>
      </c>
      <c r="I373" s="13">
        <f t="shared" si="168"/>
        <v>0.34685874360868607</v>
      </c>
      <c r="K373" s="13">
        <f t="shared" si="191"/>
        <v>15573.079000000002</v>
      </c>
      <c r="L373" s="13">
        <f t="shared" si="192"/>
        <v>15543.270199999999</v>
      </c>
      <c r="M373" s="9">
        <f t="shared" si="193"/>
        <v>15602.887800000004</v>
      </c>
      <c r="N373" s="9">
        <f t="shared" si="194"/>
        <v>6.6241777777783373</v>
      </c>
      <c r="O373" s="9">
        <f t="shared" si="195"/>
        <v>15588.451522222229</v>
      </c>
      <c r="P373" s="13">
        <f t="shared" si="196"/>
        <v>3293.4373816497373</v>
      </c>
      <c r="Q373" s="13">
        <f t="shared" si="197"/>
        <v>0.36679703855958634</v>
      </c>
      <c r="S373" s="2">
        <f t="shared" si="189"/>
        <v>15622.889353959124</v>
      </c>
      <c r="T373" s="2">
        <f t="shared" si="190"/>
        <v>7.8697864203743402</v>
      </c>
      <c r="U373" s="2">
        <f t="shared" si="169"/>
        <v>15599.938707918249</v>
      </c>
      <c r="V373" s="3">
        <f t="shared" si="170"/>
        <v>2106.9286147742455</v>
      </c>
      <c r="W373" s="3">
        <f t="shared" si="171"/>
        <v>0.29337697484923347</v>
      </c>
      <c r="Y373" s="9">
        <f t="shared" si="172"/>
        <v>15629.158852956789</v>
      </c>
      <c r="Z373" s="9">
        <f t="shared" si="173"/>
        <v>-3.0567098926626</v>
      </c>
      <c r="AA373" s="9">
        <f t="shared" si="174"/>
        <v>15622.009789938273</v>
      </c>
      <c r="AB373" s="27">
        <f t="shared" si="175"/>
        <v>567.87891158605782</v>
      </c>
      <c r="AC373" s="27">
        <f t="shared" si="176"/>
        <v>0.1523101991438458</v>
      </c>
      <c r="AE373" s="9">
        <f t="shared" si="177"/>
        <v>15632.561039869568</v>
      </c>
      <c r="AF373" s="9">
        <f t="shared" si="178"/>
        <v>11.625941230107689</v>
      </c>
      <c r="AG373" s="9">
        <f t="shared" si="179"/>
        <v>15601.576799565231</v>
      </c>
      <c r="AH373" s="28">
        <f t="shared" si="180"/>
        <v>1959.2309127285173</v>
      </c>
      <c r="AI373" s="28">
        <f t="shared" si="181"/>
        <v>0.28290715253875026</v>
      </c>
      <c r="AK373" s="9">
        <f t="shared" si="182"/>
        <v>15641.11593091899</v>
      </c>
      <c r="AL373" s="9">
        <f t="shared" si="183"/>
        <v>6.564273774471105</v>
      </c>
      <c r="AM373" s="9">
        <f t="shared" si="184"/>
        <v>15598.599309189885</v>
      </c>
      <c r="AN373" s="28">
        <f t="shared" si="185"/>
        <v>2231.6828682168607</v>
      </c>
      <c r="AO373">
        <f t="shared" si="186"/>
        <v>0.30193770874631698</v>
      </c>
    </row>
    <row r="374" spans="1:41">
      <c r="A374" s="1">
        <v>45303</v>
      </c>
      <c r="B374" s="2">
        <v>373</v>
      </c>
      <c r="C374" s="3">
        <v>15635.79</v>
      </c>
      <c r="D374" s="13">
        <f t="shared" si="187"/>
        <v>15696.09</v>
      </c>
      <c r="E374" s="13">
        <f t="shared" si="165"/>
        <v>3636.0899999999124</v>
      </c>
      <c r="F374" s="13">
        <f t="shared" si="166"/>
        <v>0.38565368299266789</v>
      </c>
      <c r="G374" s="9">
        <f t="shared" si="188"/>
        <v>15696.251908751128</v>
      </c>
      <c r="H374" s="13">
        <f t="shared" si="167"/>
        <v>3655.6424098296488</v>
      </c>
      <c r="I374" s="13">
        <f t="shared" si="168"/>
        <v>0.38668918392436413</v>
      </c>
      <c r="K374" s="13">
        <f t="shared" si="191"/>
        <v>15588.355</v>
      </c>
      <c r="L374" s="13">
        <f t="shared" si="192"/>
        <v>15547.3806</v>
      </c>
      <c r="M374" s="9">
        <f t="shared" si="193"/>
        <v>15629.329399999999</v>
      </c>
      <c r="N374" s="9">
        <f t="shared" si="194"/>
        <v>9.1054222222220336</v>
      </c>
      <c r="O374" s="9">
        <f t="shared" si="195"/>
        <v>15609.511977777782</v>
      </c>
      <c r="P374" s="13">
        <f t="shared" si="196"/>
        <v>690.53445191143976</v>
      </c>
      <c r="Q374" s="13">
        <f t="shared" si="197"/>
        <v>0.16806328444049887</v>
      </c>
      <c r="S374" s="2">
        <f t="shared" si="189"/>
        <v>15633.274570189751</v>
      </c>
      <c r="T374" s="2">
        <f t="shared" si="190"/>
        <v>9.1275013255004751</v>
      </c>
      <c r="U374" s="2">
        <f t="shared" si="169"/>
        <v>15630.7591403795</v>
      </c>
      <c r="V374" s="3">
        <f t="shared" si="170"/>
        <v>25.30954852119109</v>
      </c>
      <c r="W374" s="3">
        <f t="shared" si="171"/>
        <v>3.2175282608050887E-2</v>
      </c>
      <c r="Y374" s="9">
        <f t="shared" si="172"/>
        <v>15629.00850014489</v>
      </c>
      <c r="Z374" s="9">
        <f t="shared" si="173"/>
        <v>-1.0222599361282274</v>
      </c>
      <c r="AA374" s="9">
        <f t="shared" si="174"/>
        <v>15626.102143064127</v>
      </c>
      <c r="AB374" s="27">
        <f t="shared" si="175"/>
        <v>93.854572009964897</v>
      </c>
      <c r="AC374" s="27">
        <f t="shared" si="176"/>
        <v>6.1959497638905042E-2</v>
      </c>
      <c r="AE374" s="9">
        <f t="shared" si="177"/>
        <v>15638.309094329903</v>
      </c>
      <c r="AF374" s="9">
        <f t="shared" si="178"/>
        <v>9.8625751991758737</v>
      </c>
      <c r="AG374" s="9">
        <f t="shared" si="179"/>
        <v>15644.186981099676</v>
      </c>
      <c r="AH374" s="28">
        <f t="shared" si="180"/>
        <v>70.509291588299689</v>
      </c>
      <c r="AI374" s="28">
        <f t="shared" si="181"/>
        <v>5.3703593484403608E-2</v>
      </c>
      <c r="AK374" s="9">
        <f t="shared" si="182"/>
        <v>15636.979020469347</v>
      </c>
      <c r="AL374" s="9">
        <f t="shared" si="183"/>
        <v>5.4941553520597415</v>
      </c>
      <c r="AM374" s="9">
        <f t="shared" si="184"/>
        <v>15647.680204693461</v>
      </c>
      <c r="AN374" s="28">
        <f t="shared" si="185"/>
        <v>141.37696765237735</v>
      </c>
      <c r="AO374">
        <f t="shared" si="186"/>
        <v>7.6044796543442719E-2</v>
      </c>
    </row>
    <row r="375" spans="1:41">
      <c r="A375" s="1">
        <v>45304</v>
      </c>
      <c r="B375" s="2">
        <v>374</v>
      </c>
      <c r="C375" s="3">
        <v>15635.79</v>
      </c>
      <c r="D375" s="13">
        <f t="shared" si="187"/>
        <v>15625.740000000002</v>
      </c>
      <c r="E375" s="13">
        <f t="shared" si="165"/>
        <v>101.00249999998537</v>
      </c>
      <c r="F375" s="13">
        <f t="shared" si="166"/>
        <v>6.4275613832107434E-2</v>
      </c>
      <c r="G375" s="9">
        <f t="shared" si="188"/>
        <v>15625.746455549848</v>
      </c>
      <c r="H375" s="13">
        <f t="shared" si="167"/>
        <v>100.87278512219299</v>
      </c>
      <c r="I375" s="13">
        <f t="shared" si="168"/>
        <v>6.4234326824245486E-2</v>
      </c>
      <c r="K375" s="13">
        <f t="shared" si="191"/>
        <v>15600.314999999999</v>
      </c>
      <c r="L375" s="13">
        <f t="shared" si="192"/>
        <v>15553.631799999999</v>
      </c>
      <c r="M375" s="9">
        <f t="shared" si="193"/>
        <v>15646.998199999998</v>
      </c>
      <c r="N375" s="9">
        <f t="shared" si="194"/>
        <v>10.37404444444433</v>
      </c>
      <c r="O375" s="9">
        <f t="shared" si="195"/>
        <v>15638.434822222222</v>
      </c>
      <c r="P375" s="13">
        <f t="shared" si="196"/>
        <v>6.9950845871523484</v>
      </c>
      <c r="Q375" s="13">
        <f t="shared" si="197"/>
        <v>1.6915181274631357E-2</v>
      </c>
      <c r="S375" s="2">
        <f t="shared" si="189"/>
        <v>15639.096035757626</v>
      </c>
      <c r="T375" s="2">
        <f t="shared" si="190"/>
        <v>7.4744834466876569</v>
      </c>
      <c r="U375" s="2">
        <f t="shared" si="169"/>
        <v>15642.402071515251</v>
      </c>
      <c r="V375" s="3">
        <f t="shared" si="170"/>
        <v>43.719489722782228</v>
      </c>
      <c r="W375" s="3">
        <f t="shared" si="171"/>
        <v>4.2288055258161796E-2</v>
      </c>
      <c r="Y375" s="9">
        <f t="shared" si="172"/>
        <v>15630.327368146132</v>
      </c>
      <c r="Z375" s="9">
        <f t="shared" si="173"/>
        <v>0.61652962003139589</v>
      </c>
      <c r="AA375" s="9">
        <f t="shared" si="174"/>
        <v>15627.986240208762</v>
      </c>
      <c r="AB375" s="27">
        <f t="shared" si="175"/>
        <v>60.898666879357272</v>
      </c>
      <c r="AC375" s="27">
        <f t="shared" si="176"/>
        <v>4.9909597092560834E-2</v>
      </c>
      <c r="AE375" s="9">
        <f t="shared" si="177"/>
        <v>15639.504500858724</v>
      </c>
      <c r="AF375" s="9">
        <f t="shared" si="178"/>
        <v>7.2624245980694022</v>
      </c>
      <c r="AG375" s="9">
        <f t="shared" si="179"/>
        <v>15648.17166952908</v>
      </c>
      <c r="AH375" s="28">
        <f t="shared" si="180"/>
        <v>153.30574032732</v>
      </c>
      <c r="AI375" s="28">
        <f t="shared" si="181"/>
        <v>7.9188000920189267E-2</v>
      </c>
      <c r="AK375" s="9">
        <f t="shared" si="182"/>
        <v>15636.458317582143</v>
      </c>
      <c r="AL375" s="9">
        <f t="shared" si="183"/>
        <v>4.8926695281333066</v>
      </c>
      <c r="AM375" s="9">
        <f t="shared" si="184"/>
        <v>15642.473175821407</v>
      </c>
      <c r="AN375" s="28">
        <f t="shared" si="185"/>
        <v>44.664839059834065</v>
      </c>
      <c r="AO375">
        <f t="shared" si="186"/>
        <v>4.274280878296921E-2</v>
      </c>
    </row>
    <row r="376" spans="1:41">
      <c r="A376" s="1">
        <v>45305</v>
      </c>
      <c r="B376" s="2">
        <v>375</v>
      </c>
      <c r="C376" s="3">
        <v>15635.79</v>
      </c>
      <c r="D376" s="13">
        <f t="shared" si="187"/>
        <v>15635.79</v>
      </c>
      <c r="E376" s="13">
        <f t="shared" si="165"/>
        <v>0</v>
      </c>
      <c r="F376" s="13">
        <f t="shared" si="166"/>
        <v>0</v>
      </c>
      <c r="G376" s="9">
        <f t="shared" si="188"/>
        <v>15635.79</v>
      </c>
      <c r="H376" s="13">
        <f t="shared" si="167"/>
        <v>0</v>
      </c>
      <c r="I376" s="13">
        <f t="shared" si="168"/>
        <v>0</v>
      </c>
      <c r="K376" s="13">
        <f t="shared" si="191"/>
        <v>15608.857999999998</v>
      </c>
      <c r="L376" s="13">
        <f t="shared" si="192"/>
        <v>15561.340400000001</v>
      </c>
      <c r="M376" s="9">
        <f t="shared" si="193"/>
        <v>15656.375599999996</v>
      </c>
      <c r="N376" s="9">
        <f t="shared" si="194"/>
        <v>10.559466666666088</v>
      </c>
      <c r="O376" s="9">
        <f t="shared" si="195"/>
        <v>15657.372244444443</v>
      </c>
      <c r="P376" s="13">
        <f t="shared" si="196"/>
        <v>465.79327525964931</v>
      </c>
      <c r="Q376" s="13">
        <f t="shared" si="197"/>
        <v>0.13803104572549285</v>
      </c>
      <c r="S376" s="2">
        <f t="shared" si="189"/>
        <v>15641.180259602157</v>
      </c>
      <c r="T376" s="2">
        <f t="shared" si="190"/>
        <v>4.7793536456094046</v>
      </c>
      <c r="U376" s="2">
        <f t="shared" si="169"/>
        <v>15646.570519204313</v>
      </c>
      <c r="V376" s="3">
        <f t="shared" si="170"/>
        <v>116.21959431454934</v>
      </c>
      <c r="W376" s="3">
        <f t="shared" si="171"/>
        <v>6.8947710376721857E-2</v>
      </c>
      <c r="Y376" s="9">
        <f t="shared" si="172"/>
        <v>15632.397728436314</v>
      </c>
      <c r="Z376" s="9">
        <f t="shared" si="173"/>
        <v>1.6342110891363077</v>
      </c>
      <c r="AA376" s="9">
        <f t="shared" si="174"/>
        <v>15630.943897766163</v>
      </c>
      <c r="AB376" s="27">
        <f t="shared" si="175"/>
        <v>23.484706860808515</v>
      </c>
      <c r="AC376" s="27">
        <f t="shared" si="176"/>
        <v>3.099365132070642E-2</v>
      </c>
      <c r="AE376" s="9">
        <f t="shared" si="177"/>
        <v>15639.083077637039</v>
      </c>
      <c r="AF376" s="9">
        <f t="shared" si="178"/>
        <v>4.9572702521429388</v>
      </c>
      <c r="AG376" s="9">
        <f t="shared" si="179"/>
        <v>15646.766925456794</v>
      </c>
      <c r="AH376" s="28">
        <f t="shared" si="180"/>
        <v>120.49289248398455</v>
      </c>
      <c r="AI376" s="28">
        <f t="shared" si="181"/>
        <v>7.0203842957680687E-2</v>
      </c>
      <c r="AK376" s="9">
        <f t="shared" si="182"/>
        <v>15636.346098711028</v>
      </c>
      <c r="AL376" s="9">
        <f t="shared" si="183"/>
        <v>4.392180688208553</v>
      </c>
      <c r="AM376" s="9">
        <f t="shared" si="184"/>
        <v>15641.350987110276</v>
      </c>
      <c r="AN376" s="28">
        <f t="shared" si="185"/>
        <v>30.924577640646518</v>
      </c>
      <c r="AO376">
        <f t="shared" si="186"/>
        <v>3.5565757216457654E-2</v>
      </c>
    </row>
    <row r="377" spans="1:41">
      <c r="A377" s="1">
        <v>45306</v>
      </c>
      <c r="B377" s="2">
        <v>376</v>
      </c>
      <c r="C377" s="3">
        <v>15636.8</v>
      </c>
      <c r="D377" s="13">
        <f t="shared" si="187"/>
        <v>15635.79</v>
      </c>
      <c r="E377" s="13">
        <f t="shared" si="165"/>
        <v>1.0200999999967666</v>
      </c>
      <c r="F377" s="13">
        <f t="shared" si="166"/>
        <v>6.4591220710017352E-3</v>
      </c>
      <c r="G377" s="9">
        <f t="shared" si="188"/>
        <v>15635.79</v>
      </c>
      <c r="H377" s="13">
        <f t="shared" si="167"/>
        <v>1.0200999999967666</v>
      </c>
      <c r="I377" s="13">
        <f t="shared" si="168"/>
        <v>6.4591220710017352E-3</v>
      </c>
      <c r="K377" s="13">
        <f t="shared" si="191"/>
        <v>15615.189000000002</v>
      </c>
      <c r="L377" s="13">
        <f t="shared" si="192"/>
        <v>15570.064000000002</v>
      </c>
      <c r="M377" s="9">
        <f t="shared" si="193"/>
        <v>15660.314000000002</v>
      </c>
      <c r="N377" s="9">
        <f t="shared" si="194"/>
        <v>10.027777777777777</v>
      </c>
      <c r="O377" s="9">
        <f t="shared" si="195"/>
        <v>15666.935066666661</v>
      </c>
      <c r="P377" s="13">
        <f t="shared" si="196"/>
        <v>908.12224300417336</v>
      </c>
      <c r="Q377" s="13">
        <f t="shared" si="197"/>
        <v>0.19271888536441067</v>
      </c>
      <c r="S377" s="2">
        <f t="shared" si="189"/>
        <v>15641.379806623883</v>
      </c>
      <c r="T377" s="2">
        <f t="shared" si="190"/>
        <v>2.48945033366779</v>
      </c>
      <c r="U377" s="2">
        <f t="shared" si="169"/>
        <v>15645.959613247767</v>
      </c>
      <c r="V377" s="3">
        <f t="shared" si="170"/>
        <v>83.898514848686915</v>
      </c>
      <c r="W377" s="3">
        <f t="shared" si="171"/>
        <v>5.8577287218407811E-2</v>
      </c>
      <c r="Y377" s="9">
        <f t="shared" si="172"/>
        <v>15634.862357667815</v>
      </c>
      <c r="Z377" s="9">
        <f t="shared" si="173"/>
        <v>2.2155037887916071</v>
      </c>
      <c r="AA377" s="9">
        <f t="shared" si="174"/>
        <v>15634.03193952545</v>
      </c>
      <c r="AB377" s="27">
        <f t="shared" si="175"/>
        <v>7.6621587907615529</v>
      </c>
      <c r="AC377" s="27">
        <f t="shared" si="176"/>
        <v>1.7702218321838239E-2</v>
      </c>
      <c r="AE377" s="9">
        <f t="shared" si="177"/>
        <v>15638.972104366752</v>
      </c>
      <c r="AF377" s="9">
        <f t="shared" si="178"/>
        <v>3.4367971954141985</v>
      </c>
      <c r="AG377" s="9">
        <f t="shared" si="179"/>
        <v>15644.040347889182</v>
      </c>
      <c r="AH377" s="28">
        <f t="shared" si="180"/>
        <v>52.422637556395067</v>
      </c>
      <c r="AI377" s="28">
        <f t="shared" si="181"/>
        <v>4.6303258270124867E-2</v>
      </c>
      <c r="AK377" s="9">
        <f t="shared" si="182"/>
        <v>15637.193827939922</v>
      </c>
      <c r="AL377" s="9">
        <f t="shared" si="183"/>
        <v>4.0377355422770496</v>
      </c>
      <c r="AM377" s="9">
        <f t="shared" si="184"/>
        <v>15640.738279399236</v>
      </c>
      <c r="AN377" s="28">
        <f t="shared" si="185"/>
        <v>15.510044626456256</v>
      </c>
      <c r="AO377">
        <f t="shared" si="186"/>
        <v>2.5185967712301863E-2</v>
      </c>
    </row>
    <row r="378" spans="1:41">
      <c r="A378" s="1">
        <v>45307</v>
      </c>
      <c r="B378" s="2">
        <v>377</v>
      </c>
      <c r="C378" s="3">
        <v>15632.77</v>
      </c>
      <c r="D378" s="13">
        <f t="shared" si="187"/>
        <v>15637.809999999998</v>
      </c>
      <c r="E378" s="13">
        <f t="shared" si="165"/>
        <v>25.401599999972131</v>
      </c>
      <c r="F378" s="13">
        <f t="shared" si="166"/>
        <v>3.223996770884005E-2</v>
      </c>
      <c r="G378" s="9">
        <f t="shared" si="188"/>
        <v>15637.810065241345</v>
      </c>
      <c r="H378" s="13">
        <f t="shared" si="167"/>
        <v>25.40225763700964</v>
      </c>
      <c r="I378" s="13">
        <f t="shared" si="168"/>
        <v>3.2240385045929569E-2</v>
      </c>
      <c r="K378" s="13">
        <f t="shared" si="191"/>
        <v>15618.606</v>
      </c>
      <c r="L378" s="13">
        <f t="shared" si="192"/>
        <v>15579.209700000001</v>
      </c>
      <c r="M378" s="9">
        <f t="shared" si="193"/>
        <v>15658.002299999998</v>
      </c>
      <c r="N378" s="9">
        <f t="shared" si="194"/>
        <v>8.7547333333330037</v>
      </c>
      <c r="O378" s="9">
        <f t="shared" si="195"/>
        <v>15670.341777777779</v>
      </c>
      <c r="P378" s="13">
        <f t="shared" si="196"/>
        <v>1411.6384853828126</v>
      </c>
      <c r="Q378" s="13">
        <f t="shared" si="197"/>
        <v>0.24033986157142376</v>
      </c>
      <c r="S378" s="2">
        <f t="shared" si="189"/>
        <v>15638.319628478775</v>
      </c>
      <c r="T378" s="2">
        <f t="shared" si="190"/>
        <v>-0.28536390571999704</v>
      </c>
      <c r="U378" s="2">
        <f t="shared" si="169"/>
        <v>15643.869256957551</v>
      </c>
      <c r="V378" s="3">
        <f t="shared" si="170"/>
        <v>123.19350500972422</v>
      </c>
      <c r="W378" s="3">
        <f t="shared" si="171"/>
        <v>7.0999937679311453E-2</v>
      </c>
      <c r="Y378" s="9">
        <f t="shared" si="172"/>
        <v>15635.785503019624</v>
      </c>
      <c r="Z378" s="9">
        <f t="shared" si="173"/>
        <v>1.3108528829041883</v>
      </c>
      <c r="AA378" s="9">
        <f t="shared" si="174"/>
        <v>15637.077861456606</v>
      </c>
      <c r="AB378" s="27">
        <f t="shared" si="175"/>
        <v>18.557670329308799</v>
      </c>
      <c r="AC378" s="27">
        <f t="shared" si="176"/>
        <v>2.7556609971269831E-2</v>
      </c>
      <c r="AE378" s="9">
        <f t="shared" si="177"/>
        <v>15635.661670468649</v>
      </c>
      <c r="AF378" s="9">
        <f t="shared" si="178"/>
        <v>1.4126278673590602</v>
      </c>
      <c r="AG378" s="9">
        <f t="shared" si="179"/>
        <v>15642.408901562167</v>
      </c>
      <c r="AH378" s="28">
        <f t="shared" si="180"/>
        <v>92.908423325130229</v>
      </c>
      <c r="AI378" s="28">
        <f t="shared" si="181"/>
        <v>6.1658308554185928E-2</v>
      </c>
      <c r="AK378" s="9">
        <f t="shared" si="182"/>
        <v>15633.61615634822</v>
      </c>
      <c r="AL378" s="9">
        <f t="shared" si="183"/>
        <v>3.2761948288791647</v>
      </c>
      <c r="AM378" s="9">
        <f t="shared" si="184"/>
        <v>15641.231563482199</v>
      </c>
      <c r="AN378" s="28">
        <f t="shared" si="185"/>
        <v>71.598056563274724</v>
      </c>
      <c r="AO378">
        <f t="shared" si="186"/>
        <v>5.4127089966771541E-2</v>
      </c>
    </row>
    <row r="379" spans="1:41">
      <c r="A379" s="1">
        <v>45308</v>
      </c>
      <c r="B379" s="2">
        <v>378</v>
      </c>
      <c r="C379" s="3">
        <v>15669.96</v>
      </c>
      <c r="D379" s="13">
        <f t="shared" si="187"/>
        <v>15628.740000000002</v>
      </c>
      <c r="E379" s="13">
        <f t="shared" si="165"/>
        <v>1699.0883999997961</v>
      </c>
      <c r="F379" s="13">
        <f t="shared" si="166"/>
        <v>0.26305108628227214</v>
      </c>
      <c r="G379" s="9">
        <f t="shared" si="188"/>
        <v>15628.741038633225</v>
      </c>
      <c r="H379" s="13">
        <f t="shared" si="167"/>
        <v>1699.0027761556271</v>
      </c>
      <c r="I379" s="13">
        <f t="shared" si="168"/>
        <v>0.26304445810183458</v>
      </c>
      <c r="K379" s="13">
        <f t="shared" si="191"/>
        <v>15621.619999999999</v>
      </c>
      <c r="L379" s="13">
        <f t="shared" si="192"/>
        <v>15588.294899999999</v>
      </c>
      <c r="M379" s="9">
        <f t="shared" si="193"/>
        <v>15654.945099999999</v>
      </c>
      <c r="N379" s="9">
        <f t="shared" si="194"/>
        <v>7.4055777777777818</v>
      </c>
      <c r="O379" s="9">
        <f t="shared" si="195"/>
        <v>15666.757033333331</v>
      </c>
      <c r="P379" s="13">
        <f t="shared" si="196"/>
        <v>10.258995467783979</v>
      </c>
      <c r="Q379" s="13">
        <f t="shared" si="197"/>
        <v>2.0440171300166912E-2</v>
      </c>
      <c r="S379" s="2">
        <f t="shared" si="189"/>
        <v>15653.997132286528</v>
      </c>
      <c r="T379" s="2">
        <f t="shared" si="190"/>
        <v>7.6960699510160744</v>
      </c>
      <c r="U379" s="2">
        <f t="shared" si="169"/>
        <v>15638.034264573056</v>
      </c>
      <c r="V379" s="3">
        <f t="shared" si="170"/>
        <v>1019.2525825511628</v>
      </c>
      <c r="W379" s="3">
        <f t="shared" si="171"/>
        <v>0.20373846153367969</v>
      </c>
      <c r="Y379" s="9">
        <f t="shared" si="172"/>
        <v>15646.955449131769</v>
      </c>
      <c r="Z379" s="9">
        <f t="shared" si="173"/>
        <v>8.2122181433722776</v>
      </c>
      <c r="AA379" s="9">
        <f t="shared" si="174"/>
        <v>15637.096355902528</v>
      </c>
      <c r="AB379" s="27">
        <f t="shared" si="175"/>
        <v>1080.019103365272</v>
      </c>
      <c r="AC379" s="27">
        <f t="shared" si="176"/>
        <v>0.20972385441616623</v>
      </c>
      <c r="AE379" s="9">
        <f t="shared" si="177"/>
        <v>15660.094289500801</v>
      </c>
      <c r="AF379" s="9">
        <f t="shared" si="178"/>
        <v>8.3186252167968533</v>
      </c>
      <c r="AG379" s="9">
        <f t="shared" si="179"/>
        <v>15637.074298336009</v>
      </c>
      <c r="AH379" s="28">
        <f t="shared" si="180"/>
        <v>1081.4693739329812</v>
      </c>
      <c r="AI379" s="28">
        <f t="shared" si="181"/>
        <v>0.20986461780368557</v>
      </c>
      <c r="AK379" s="9">
        <f t="shared" si="182"/>
        <v>15666.65323511771</v>
      </c>
      <c r="AL379" s="9">
        <f t="shared" si="183"/>
        <v>6.2522832229402594</v>
      </c>
      <c r="AM379" s="9">
        <f t="shared" si="184"/>
        <v>15636.892351177099</v>
      </c>
      <c r="AN379" s="28">
        <f t="shared" si="185"/>
        <v>1093.4693986746452</v>
      </c>
      <c r="AO379">
        <f t="shared" si="186"/>
        <v>0.21102573856538295</v>
      </c>
    </row>
    <row r="380" spans="1:41">
      <c r="A380" s="1">
        <v>45309</v>
      </c>
      <c r="B380" s="2">
        <v>379</v>
      </c>
      <c r="C380" s="3">
        <v>15717.19</v>
      </c>
      <c r="D380" s="13">
        <f t="shared" si="187"/>
        <v>15707.149999999998</v>
      </c>
      <c r="E380" s="13">
        <f t="shared" si="165"/>
        <v>100.80160000005405</v>
      </c>
      <c r="F380" s="13">
        <f t="shared" si="166"/>
        <v>6.3879103071240423E-2</v>
      </c>
      <c r="G380" s="9">
        <f t="shared" si="188"/>
        <v>15707.23847415397</v>
      </c>
      <c r="H380" s="13">
        <f t="shared" si="167"/>
        <v>99.032866664214311</v>
      </c>
      <c r="I380" s="13">
        <f t="shared" si="168"/>
        <v>6.3316189764395306E-2</v>
      </c>
      <c r="K380" s="13">
        <f t="shared" si="191"/>
        <v>15628.353000000003</v>
      </c>
      <c r="L380" s="13">
        <f t="shared" si="192"/>
        <v>15596.9378</v>
      </c>
      <c r="M380" s="9">
        <f t="shared" si="193"/>
        <v>15659.768200000006</v>
      </c>
      <c r="N380" s="9">
        <f t="shared" si="194"/>
        <v>6.981155555556243</v>
      </c>
      <c r="O380" s="9">
        <f t="shared" si="195"/>
        <v>15662.350677777777</v>
      </c>
      <c r="P380" s="13">
        <f t="shared" si="196"/>
        <v>3007.3512617929032</v>
      </c>
      <c r="Q380" s="13">
        <f t="shared" si="197"/>
        <v>0.34891301958062432</v>
      </c>
      <c r="S380" s="2">
        <f t="shared" si="189"/>
        <v>15689.441601118771</v>
      </c>
      <c r="T380" s="2">
        <f t="shared" si="190"/>
        <v>21.5702693916299</v>
      </c>
      <c r="U380" s="2">
        <f t="shared" si="169"/>
        <v>15661.693202237544</v>
      </c>
      <c r="V380" s="3">
        <f t="shared" si="170"/>
        <v>3079.8945618869948</v>
      </c>
      <c r="W380" s="3">
        <f t="shared" si="171"/>
        <v>0.35309618171223023</v>
      </c>
      <c r="Y380" s="9">
        <f t="shared" si="172"/>
        <v>15673.774367092599</v>
      </c>
      <c r="Z380" s="9">
        <f t="shared" si="173"/>
        <v>21.236908015593194</v>
      </c>
      <c r="AA380" s="9">
        <f t="shared" si="174"/>
        <v>15655.16766727514</v>
      </c>
      <c r="AB380" s="27">
        <f t="shared" si="175"/>
        <v>3846.7697566332968</v>
      </c>
      <c r="AC380" s="27">
        <f t="shared" si="176"/>
        <v>0.39461463992520585</v>
      </c>
      <c r="AE380" s="9">
        <f t="shared" si="177"/>
        <v>15702.556874415279</v>
      </c>
      <c r="AF380" s="9">
        <f t="shared" si="178"/>
        <v>18.561813126101107</v>
      </c>
      <c r="AG380" s="9">
        <f t="shared" si="179"/>
        <v>15668.412914717597</v>
      </c>
      <c r="AH380" s="28">
        <f t="shared" si="180"/>
        <v>2379.2040486468422</v>
      </c>
      <c r="AI380" s="28">
        <f t="shared" si="181"/>
        <v>0.31034227671996883</v>
      </c>
      <c r="AK380" s="9">
        <f t="shared" si="182"/>
        <v>15712.761551834066</v>
      </c>
      <c r="AL380" s="9">
        <f t="shared" si="183"/>
        <v>10.237886572281839</v>
      </c>
      <c r="AM380" s="9">
        <f t="shared" si="184"/>
        <v>15672.905518340651</v>
      </c>
      <c r="AN380" s="28">
        <f t="shared" si="185"/>
        <v>1961.1153158372795</v>
      </c>
      <c r="AO380">
        <f t="shared" si="186"/>
        <v>0.28175826378220087</v>
      </c>
    </row>
    <row r="381" spans="1:41">
      <c r="A381" s="1">
        <v>45310</v>
      </c>
      <c r="B381" s="2">
        <v>380</v>
      </c>
      <c r="C381" s="3">
        <v>15708.15</v>
      </c>
      <c r="D381" s="13">
        <f t="shared" si="187"/>
        <v>15764.420000000002</v>
      </c>
      <c r="E381" s="13">
        <f t="shared" si="165"/>
        <v>3166.3129000002536</v>
      </c>
      <c r="F381" s="13">
        <f t="shared" si="166"/>
        <v>0.35822168746798483</v>
      </c>
      <c r="G381" s="9">
        <f t="shared" si="188"/>
        <v>15764.562353452084</v>
      </c>
      <c r="H381" s="13">
        <f t="shared" si="167"/>
        <v>3182.3536220028604</v>
      </c>
      <c r="I381" s="13">
        <f t="shared" si="168"/>
        <v>0.3591279269174541</v>
      </c>
      <c r="K381" s="13">
        <f t="shared" si="191"/>
        <v>15640.513000000001</v>
      </c>
      <c r="L381" s="13">
        <f t="shared" si="192"/>
        <v>15605.771599999998</v>
      </c>
      <c r="M381" s="9">
        <f t="shared" si="193"/>
        <v>15675.254400000003</v>
      </c>
      <c r="N381" s="9">
        <f t="shared" si="194"/>
        <v>7.7203111111116911</v>
      </c>
      <c r="O381" s="9">
        <f t="shared" si="195"/>
        <v>15666.749355555563</v>
      </c>
      <c r="P381" s="13">
        <f t="shared" si="196"/>
        <v>1714.0133604146667</v>
      </c>
      <c r="Q381" s="13">
        <f t="shared" si="197"/>
        <v>0.26356155527186009</v>
      </c>
      <c r="S381" s="2">
        <f t="shared" si="189"/>
        <v>15709.580935255201</v>
      </c>
      <c r="T381" s="2">
        <f t="shared" si="190"/>
        <v>20.854801764029535</v>
      </c>
      <c r="U381" s="2">
        <f t="shared" si="169"/>
        <v>15711.011870510401</v>
      </c>
      <c r="V381" s="3">
        <f t="shared" si="170"/>
        <v>8.1903028183073801</v>
      </c>
      <c r="W381" s="3">
        <f t="shared" si="171"/>
        <v>1.8219016945991644E-2</v>
      </c>
      <c r="Y381" s="9">
        <f t="shared" si="172"/>
        <v>15698.952892575733</v>
      </c>
      <c r="Z381" s="9">
        <f t="shared" si="173"/>
        <v>23.996040242871654</v>
      </c>
      <c r="AA381" s="9">
        <f t="shared" si="174"/>
        <v>15695.011275108192</v>
      </c>
      <c r="AB381" s="27">
        <f t="shared" si="175"/>
        <v>172.6260917825945</v>
      </c>
      <c r="AC381" s="27">
        <f t="shared" si="176"/>
        <v>8.3642726175948257E-2</v>
      </c>
      <c r="AE381" s="9">
        <f t="shared" si="177"/>
        <v>15712.040606262413</v>
      </c>
      <c r="AF381" s="9">
        <f t="shared" si="178"/>
        <v>15.838388742411139</v>
      </c>
      <c r="AG381" s="9">
        <f t="shared" si="179"/>
        <v>15721.11868754138</v>
      </c>
      <c r="AH381" s="28">
        <f t="shared" si="180"/>
        <v>168.18685654596712</v>
      </c>
      <c r="AI381" s="28">
        <f t="shared" si="181"/>
        <v>8.2560247650938265E-2</v>
      </c>
      <c r="AK381" s="9">
        <f t="shared" si="182"/>
        <v>15709.634943840634</v>
      </c>
      <c r="AL381" s="9">
        <f t="shared" si="183"/>
        <v>8.9014371157104435</v>
      </c>
      <c r="AM381" s="9">
        <f t="shared" si="184"/>
        <v>15722.999438406348</v>
      </c>
      <c r="AN381" s="28">
        <f t="shared" si="185"/>
        <v>220.50582098394625</v>
      </c>
      <c r="AO381">
        <f t="shared" si="186"/>
        <v>9.4533337193423675E-2</v>
      </c>
    </row>
    <row r="382" spans="1:41">
      <c r="A382" s="1">
        <v>45311</v>
      </c>
      <c r="B382" s="2">
        <v>381</v>
      </c>
      <c r="C382" s="3">
        <v>15708.15</v>
      </c>
      <c r="D382" s="13">
        <f t="shared" si="187"/>
        <v>15699.109999999999</v>
      </c>
      <c r="E382" s="13">
        <f t="shared" si="165"/>
        <v>81.721600000015783</v>
      </c>
      <c r="F382" s="13">
        <f t="shared" si="166"/>
        <v>5.7549743286134096E-2</v>
      </c>
      <c r="G382" s="9">
        <f t="shared" si="188"/>
        <v>15699.115199504489</v>
      </c>
      <c r="H382" s="13">
        <f t="shared" si="167"/>
        <v>81.627619993674131</v>
      </c>
      <c r="I382" s="13">
        <f t="shared" si="168"/>
        <v>5.7516642605974312E-2</v>
      </c>
      <c r="K382" s="13">
        <f t="shared" si="191"/>
        <v>15651.367000000002</v>
      </c>
      <c r="L382" s="13">
        <f t="shared" si="192"/>
        <v>15614.6255</v>
      </c>
      <c r="M382" s="9">
        <f t="shared" si="193"/>
        <v>15688.108500000004</v>
      </c>
      <c r="N382" s="9">
        <f t="shared" si="194"/>
        <v>8.1647777777782018</v>
      </c>
      <c r="O382" s="9">
        <f t="shared" si="195"/>
        <v>15682.974711111116</v>
      </c>
      <c r="P382" s="13">
        <f t="shared" si="196"/>
        <v>633.79517063877108</v>
      </c>
      <c r="Q382" s="13">
        <f t="shared" si="197"/>
        <v>0.16026896158289869</v>
      </c>
      <c r="S382" s="2">
        <f t="shared" si="189"/>
        <v>15719.292868509616</v>
      </c>
      <c r="T382" s="2">
        <f t="shared" si="190"/>
        <v>15.283367509222403</v>
      </c>
      <c r="U382" s="2">
        <f t="shared" si="169"/>
        <v>15730.43573701923</v>
      </c>
      <c r="V382" s="3">
        <f t="shared" si="170"/>
        <v>496.65407449030118</v>
      </c>
      <c r="W382" s="3">
        <f t="shared" si="171"/>
        <v>0.14187372172554064</v>
      </c>
      <c r="Y382" s="9">
        <f t="shared" si="172"/>
        <v>15718.509252973023</v>
      </c>
      <c r="Z382" s="9">
        <f t="shared" si="173"/>
        <v>20.888264350964221</v>
      </c>
      <c r="AA382" s="9">
        <f t="shared" si="174"/>
        <v>15722.948932818605</v>
      </c>
      <c r="AB382" s="27">
        <f t="shared" si="175"/>
        <v>219.00841256958276</v>
      </c>
      <c r="AC382" s="27">
        <f t="shared" si="176"/>
        <v>9.4211812457895769E-2</v>
      </c>
      <c r="AE382" s="9">
        <f t="shared" si="177"/>
        <v>15714.068698501447</v>
      </c>
      <c r="AF382" s="9">
        <f t="shared" si="178"/>
        <v>11.695299791397957</v>
      </c>
      <c r="AG382" s="9">
        <f t="shared" si="179"/>
        <v>15727.878995004825</v>
      </c>
      <c r="AH382" s="28">
        <f t="shared" si="180"/>
        <v>389.23324390042023</v>
      </c>
      <c r="AI382" s="28">
        <f t="shared" si="181"/>
        <v>0.12559719002444761</v>
      </c>
      <c r="AK382" s="9">
        <f t="shared" si="182"/>
        <v>15709.188638095633</v>
      </c>
      <c r="AL382" s="9">
        <f t="shared" si="183"/>
        <v>7.9666628296392838</v>
      </c>
      <c r="AM382" s="9">
        <f t="shared" si="184"/>
        <v>15718.536380956344</v>
      </c>
      <c r="AN382" s="28">
        <f t="shared" si="185"/>
        <v>107.8769093703159</v>
      </c>
      <c r="AO382">
        <f t="shared" si="186"/>
        <v>6.6120968773181507E-2</v>
      </c>
    </row>
    <row r="383" spans="1:41">
      <c r="A383" s="1">
        <v>45312</v>
      </c>
      <c r="B383" s="2">
        <v>382</v>
      </c>
      <c r="C383" s="3">
        <v>15708.15</v>
      </c>
      <c r="D383" s="13">
        <f t="shared" si="187"/>
        <v>15708.15</v>
      </c>
      <c r="E383" s="13">
        <f t="shared" si="165"/>
        <v>0</v>
      </c>
      <c r="F383" s="13">
        <f t="shared" si="166"/>
        <v>0</v>
      </c>
      <c r="G383" s="9">
        <f t="shared" si="188"/>
        <v>15708.15</v>
      </c>
      <c r="H383" s="13">
        <f t="shared" si="167"/>
        <v>0</v>
      </c>
      <c r="I383" s="13">
        <f t="shared" si="168"/>
        <v>0</v>
      </c>
      <c r="K383" s="13">
        <f t="shared" si="191"/>
        <v>15662.622999999998</v>
      </c>
      <c r="L383" s="13">
        <f t="shared" si="192"/>
        <v>15623.579900000001</v>
      </c>
      <c r="M383" s="9">
        <f t="shared" si="193"/>
        <v>15701.666099999995</v>
      </c>
      <c r="N383" s="9">
        <f t="shared" si="194"/>
        <v>8.6762444444438085</v>
      </c>
      <c r="O383" s="9">
        <f t="shared" si="195"/>
        <v>15696.273277777782</v>
      </c>
      <c r="P383" s="13">
        <f t="shared" si="196"/>
        <v>141.05653074372029</v>
      </c>
      <c r="Q383" s="13">
        <f t="shared" si="197"/>
        <v>7.5608663160319473E-2</v>
      </c>
      <c r="S383" s="2">
        <f t="shared" si="189"/>
        <v>15721.36311800942</v>
      </c>
      <c r="T383" s="2">
        <f t="shared" si="190"/>
        <v>8.6768085045132253</v>
      </c>
      <c r="U383" s="2">
        <f t="shared" si="169"/>
        <v>15734.576236018838</v>
      </c>
      <c r="V383" s="3">
        <f t="shared" si="170"/>
        <v>698.34595012336297</v>
      </c>
      <c r="W383" s="3">
        <f t="shared" si="171"/>
        <v>0.16823264368393864</v>
      </c>
      <c r="Y383" s="9">
        <f t="shared" si="172"/>
        <v>15730.02326212679</v>
      </c>
      <c r="Z383" s="9">
        <f t="shared" si="173"/>
        <v>14.32628571292609</v>
      </c>
      <c r="AA383" s="9">
        <f t="shared" si="174"/>
        <v>15739.397517323987</v>
      </c>
      <c r="AB383" s="27">
        <f t="shared" si="175"/>
        <v>976.40733891288437</v>
      </c>
      <c r="AC383" s="27">
        <f t="shared" si="176"/>
        <v>0.19892550888543381</v>
      </c>
      <c r="AE383" s="9">
        <f t="shared" si="177"/>
        <v>15713.434199487852</v>
      </c>
      <c r="AF383" s="9">
        <f t="shared" si="178"/>
        <v>7.9963601499000987</v>
      </c>
      <c r="AG383" s="9">
        <f t="shared" si="179"/>
        <v>15725.763998292845</v>
      </c>
      <c r="AH383" s="28">
        <f t="shared" si="180"/>
        <v>310.25293586035644</v>
      </c>
      <c r="AI383" s="28">
        <f t="shared" si="181"/>
        <v>0.11213286283136641</v>
      </c>
      <c r="AK383" s="9">
        <f t="shared" si="182"/>
        <v>15709.050530092527</v>
      </c>
      <c r="AL383" s="9">
        <f t="shared" si="183"/>
        <v>7.1561857463647529</v>
      </c>
      <c r="AM383" s="9">
        <f t="shared" si="184"/>
        <v>15717.155300925273</v>
      </c>
      <c r="AN383" s="28">
        <f t="shared" si="185"/>
        <v>81.095444754728732</v>
      </c>
      <c r="AO383">
        <f t="shared" si="186"/>
        <v>5.7328844741572571E-2</v>
      </c>
    </row>
    <row r="384" spans="1:41">
      <c r="A384" s="1">
        <v>45313</v>
      </c>
      <c r="B384" s="2">
        <v>383</v>
      </c>
      <c r="C384" s="3">
        <v>15706.14</v>
      </c>
      <c r="D384" s="13">
        <f t="shared" si="187"/>
        <v>15708.15</v>
      </c>
      <c r="E384" s="13">
        <f t="shared" si="165"/>
        <v>4.0401000000008773</v>
      </c>
      <c r="F384" s="13">
        <f t="shared" si="166"/>
        <v>1.2797542871770011E-2</v>
      </c>
      <c r="G384" s="9">
        <f t="shared" si="188"/>
        <v>15708.15</v>
      </c>
      <c r="H384" s="13">
        <f t="shared" si="167"/>
        <v>4.0401000000008773</v>
      </c>
      <c r="I384" s="13">
        <f t="shared" si="168"/>
        <v>1.2797542871770011E-2</v>
      </c>
      <c r="K384" s="13">
        <f t="shared" si="191"/>
        <v>15668.853999999998</v>
      </c>
      <c r="L384" s="13">
        <f t="shared" si="192"/>
        <v>15631.629799999999</v>
      </c>
      <c r="M384" s="9">
        <f t="shared" si="193"/>
        <v>15706.078199999996</v>
      </c>
      <c r="N384" s="9">
        <f t="shared" si="194"/>
        <v>8.2720444444441661</v>
      </c>
      <c r="O384" s="9">
        <f t="shared" si="195"/>
        <v>15710.342344444438</v>
      </c>
      <c r="P384" s="13">
        <f t="shared" si="196"/>
        <v>17.659698829703082</v>
      </c>
      <c r="Q384" s="13">
        <f t="shared" si="197"/>
        <v>2.675606128837827E-2</v>
      </c>
      <c r="S384" s="2">
        <f t="shared" si="189"/>
        <v>15718.089963256967</v>
      </c>
      <c r="T384" s="2">
        <f t="shared" si="190"/>
        <v>2.7018268760302711</v>
      </c>
      <c r="U384" s="2">
        <f t="shared" si="169"/>
        <v>15730.039926513933</v>
      </c>
      <c r="V384" s="3">
        <f t="shared" si="170"/>
        <v>571.20648737143006</v>
      </c>
      <c r="W384" s="3">
        <f t="shared" si="171"/>
        <v>0.15216932049461979</v>
      </c>
      <c r="Y384" s="9">
        <f t="shared" si="172"/>
        <v>15732.886683487799</v>
      </c>
      <c r="Z384" s="9">
        <f t="shared" si="173"/>
        <v>6.302280666584398</v>
      </c>
      <c r="AA384" s="9">
        <f t="shared" si="174"/>
        <v>15744.349547839716</v>
      </c>
      <c r="AB384" s="27">
        <f t="shared" si="175"/>
        <v>1459.9695461156093</v>
      </c>
      <c r="AC384" s="27">
        <f t="shared" si="176"/>
        <v>0.24327777442272153</v>
      </c>
      <c r="AE384" s="9">
        <f t="shared" si="177"/>
        <v>15710.727167891324</v>
      </c>
      <c r="AF384" s="9">
        <f t="shared" si="178"/>
        <v>4.7853426259715501</v>
      </c>
      <c r="AG384" s="9">
        <f t="shared" si="179"/>
        <v>15721.430559637753</v>
      </c>
      <c r="AH384" s="28">
        <f t="shared" si="180"/>
        <v>233.80121403568654</v>
      </c>
      <c r="AI384" s="28">
        <f t="shared" si="181"/>
        <v>9.735402611814982E-2</v>
      </c>
      <c r="AK384" s="9">
        <f t="shared" si="182"/>
        <v>15707.146671583889</v>
      </c>
      <c r="AL384" s="9">
        <f t="shared" si="183"/>
        <v>6.2501813208644554</v>
      </c>
      <c r="AM384" s="9">
        <f t="shared" si="184"/>
        <v>15716.206715838891</v>
      </c>
      <c r="AN384" s="28">
        <f t="shared" si="185"/>
        <v>101.33876778098836</v>
      </c>
      <c r="AO384">
        <f t="shared" si="186"/>
        <v>6.4094143047823765E-2</v>
      </c>
    </row>
    <row r="385" spans="1:41">
      <c r="A385" s="1">
        <v>45314</v>
      </c>
      <c r="B385" s="2">
        <v>384</v>
      </c>
      <c r="C385" s="3">
        <v>15705.14</v>
      </c>
      <c r="D385" s="13">
        <f t="shared" si="187"/>
        <v>15704.13</v>
      </c>
      <c r="E385" s="13">
        <f t="shared" si="165"/>
        <v>1.020100000000441</v>
      </c>
      <c r="F385" s="13">
        <f t="shared" si="166"/>
        <v>6.4310155783407113E-3</v>
      </c>
      <c r="G385" s="9">
        <f t="shared" si="188"/>
        <v>15704.130257197696</v>
      </c>
      <c r="H385" s="13">
        <f t="shared" si="167"/>
        <v>1.0195805268040539</v>
      </c>
      <c r="I385" s="13">
        <f t="shared" si="168"/>
        <v>6.4293779126048077E-3</v>
      </c>
      <c r="K385" s="13">
        <f t="shared" si="191"/>
        <v>15675.889000000001</v>
      </c>
      <c r="L385" s="13">
        <f t="shared" si="192"/>
        <v>15639.1872</v>
      </c>
      <c r="M385" s="9">
        <f t="shared" si="193"/>
        <v>15712.590800000002</v>
      </c>
      <c r="N385" s="9">
        <f t="shared" si="194"/>
        <v>8.1559555555557175</v>
      </c>
      <c r="O385" s="9">
        <f t="shared" si="195"/>
        <v>15714.35024444444</v>
      </c>
      <c r="P385" s="13">
        <f t="shared" si="196"/>
        <v>84.828602726353211</v>
      </c>
      <c r="Q385" s="13">
        <f t="shared" si="197"/>
        <v>5.8644777725259577E-2</v>
      </c>
      <c r="S385" s="2">
        <f t="shared" si="189"/>
        <v>15712.965895066498</v>
      </c>
      <c r="T385" s="2">
        <f t="shared" si="190"/>
        <v>-1.2111206572194586</v>
      </c>
      <c r="U385" s="2">
        <f t="shared" si="169"/>
        <v>15720.791790132997</v>
      </c>
      <c r="V385" s="3">
        <f t="shared" si="170"/>
        <v>244.97853436738603</v>
      </c>
      <c r="W385" s="3">
        <f t="shared" si="171"/>
        <v>9.9660303142774409E-2</v>
      </c>
      <c r="Y385" s="9">
        <f t="shared" si="172"/>
        <v>15728.974274908067</v>
      </c>
      <c r="Z385" s="9">
        <f t="shared" si="173"/>
        <v>-0.84800180583713169</v>
      </c>
      <c r="AA385" s="9">
        <f t="shared" si="174"/>
        <v>15739.188964154384</v>
      </c>
      <c r="AB385" s="27">
        <f t="shared" si="175"/>
        <v>1159.331959986562</v>
      </c>
      <c r="AC385" s="27">
        <f t="shared" si="176"/>
        <v>0.21680140485461782</v>
      </c>
      <c r="AE385" s="9">
        <f t="shared" si="177"/>
        <v>15708.251753155186</v>
      </c>
      <c r="AF385" s="9">
        <f t="shared" si="178"/>
        <v>2.6071154173386275</v>
      </c>
      <c r="AG385" s="9">
        <f t="shared" si="179"/>
        <v>15715.512510517296</v>
      </c>
      <c r="AH385" s="28">
        <f t="shared" si="180"/>
        <v>107.58897443141981</v>
      </c>
      <c r="AI385" s="28">
        <f t="shared" si="181"/>
        <v>6.6045323488336791E-2</v>
      </c>
      <c r="AK385" s="9">
        <f t="shared" si="182"/>
        <v>15705.965685290475</v>
      </c>
      <c r="AL385" s="9">
        <f t="shared" si="183"/>
        <v>5.5070645594366798</v>
      </c>
      <c r="AM385" s="9">
        <f t="shared" si="184"/>
        <v>15713.396852904752</v>
      </c>
      <c r="AN385" s="28">
        <f t="shared" si="185"/>
        <v>68.175619890728584</v>
      </c>
      <c r="AO385">
        <f t="shared" si="186"/>
        <v>5.2574207582696063E-2</v>
      </c>
    </row>
    <row r="386" spans="1:41">
      <c r="A386" s="1">
        <v>45315</v>
      </c>
      <c r="B386" s="2">
        <v>385</v>
      </c>
      <c r="C386" s="3">
        <v>15734.28</v>
      </c>
      <c r="D386" s="13">
        <f t="shared" si="187"/>
        <v>15704.14</v>
      </c>
      <c r="E386" s="13">
        <f t="shared" si="165"/>
        <v>908.41960000007452</v>
      </c>
      <c r="F386" s="13">
        <f t="shared" si="166"/>
        <v>0.19155627076676679</v>
      </c>
      <c r="G386" s="9">
        <f t="shared" si="188"/>
        <v>15704.140063669367</v>
      </c>
      <c r="H386" s="13">
        <f t="shared" si="167"/>
        <v>908.41576201464989</v>
      </c>
      <c r="I386" s="13">
        <f t="shared" si="168"/>
        <v>0.19155586611293077</v>
      </c>
      <c r="K386" s="13">
        <f t="shared" si="191"/>
        <v>15682.823999999999</v>
      </c>
      <c r="L386" s="13">
        <f t="shared" si="192"/>
        <v>15646.583799999999</v>
      </c>
      <c r="M386" s="9">
        <f t="shared" si="193"/>
        <v>15719.064199999999</v>
      </c>
      <c r="N386" s="9">
        <f t="shared" si="194"/>
        <v>8.0533777777778184</v>
      </c>
      <c r="O386" s="9">
        <f t="shared" si="195"/>
        <v>15720.746755555558</v>
      </c>
      <c r="P386" s="13">
        <f t="shared" si="196"/>
        <v>183.14870519304654</v>
      </c>
      <c r="Q386" s="13">
        <f t="shared" si="197"/>
        <v>8.6011208930074773E-2</v>
      </c>
      <c r="S386" s="2">
        <f t="shared" si="189"/>
        <v>15723.01738720464</v>
      </c>
      <c r="T386" s="2">
        <f t="shared" si="190"/>
        <v>4.4201857404611902</v>
      </c>
      <c r="U386" s="2">
        <f t="shared" si="169"/>
        <v>15711.754774409279</v>
      </c>
      <c r="V386" s="3">
        <f t="shared" si="170"/>
        <v>507.38578791290263</v>
      </c>
      <c r="W386" s="3">
        <f t="shared" si="171"/>
        <v>0.14316019284467846</v>
      </c>
      <c r="Y386" s="9">
        <f t="shared" si="172"/>
        <v>15729.972391171561</v>
      </c>
      <c r="Z386" s="9">
        <f t="shared" si="173"/>
        <v>0.44428084269466878</v>
      </c>
      <c r="AA386" s="9">
        <f t="shared" si="174"/>
        <v>15728.126273102231</v>
      </c>
      <c r="AB386" s="27">
        <f t="shared" si="175"/>
        <v>37.868354732337458</v>
      </c>
      <c r="AC386" s="27">
        <f t="shared" si="176"/>
        <v>3.9110317712472108E-2</v>
      </c>
      <c r="AE386" s="9">
        <f t="shared" si="177"/>
        <v>15727.253660571756</v>
      </c>
      <c r="AF386" s="9">
        <f t="shared" si="178"/>
        <v>7.5255530171081126</v>
      </c>
      <c r="AG386" s="9">
        <f t="shared" si="179"/>
        <v>15710.858868572524</v>
      </c>
      <c r="AH386" s="28">
        <f t="shared" si="180"/>
        <v>548.54939734311392</v>
      </c>
      <c r="AI386" s="28">
        <f t="shared" si="181"/>
        <v>0.14885416700018184</v>
      </c>
      <c r="AK386" s="9">
        <f t="shared" si="182"/>
        <v>15731.999274984992</v>
      </c>
      <c r="AL386" s="9">
        <f t="shared" si="183"/>
        <v>7.5597170729446317</v>
      </c>
      <c r="AM386" s="9">
        <f t="shared" si="184"/>
        <v>15711.472749849912</v>
      </c>
      <c r="AN386" s="28">
        <f t="shared" si="185"/>
        <v>520.17065940870248</v>
      </c>
      <c r="AO386">
        <f t="shared" si="186"/>
        <v>0.14495261397463557</v>
      </c>
    </row>
    <row r="387" spans="1:41">
      <c r="A387" s="1">
        <v>45316</v>
      </c>
      <c r="B387" s="2">
        <v>386</v>
      </c>
      <c r="C387" s="3">
        <v>15797.59</v>
      </c>
      <c r="D387" s="13">
        <f t="shared" si="187"/>
        <v>15763.420000000002</v>
      </c>
      <c r="E387" s="13">
        <f t="shared" si="165"/>
        <v>1167.5888999998806</v>
      </c>
      <c r="F387" s="13">
        <f t="shared" si="166"/>
        <v>0.21629881519901617</v>
      </c>
      <c r="G387" s="9">
        <f t="shared" si="188"/>
        <v>15763.474067623722</v>
      </c>
      <c r="H387" s="13">
        <f t="shared" si="167"/>
        <v>1163.8968419028129</v>
      </c>
      <c r="I387" s="13">
        <f t="shared" si="168"/>
        <v>0.21595656284457682</v>
      </c>
      <c r="K387" s="13">
        <f t="shared" si="191"/>
        <v>15692.672999999999</v>
      </c>
      <c r="L387" s="13">
        <f t="shared" si="192"/>
        <v>15654.332199999999</v>
      </c>
      <c r="M387" s="9">
        <f t="shared" si="193"/>
        <v>15731.013799999999</v>
      </c>
      <c r="N387" s="9">
        <f t="shared" si="194"/>
        <v>8.5201777777777643</v>
      </c>
      <c r="O387" s="9">
        <f t="shared" si="195"/>
        <v>15727.117577777777</v>
      </c>
      <c r="P387" s="13">
        <f t="shared" si="196"/>
        <v>4966.3622938672743</v>
      </c>
      <c r="Q387" s="13">
        <f t="shared" si="197"/>
        <v>0.44609603251016788</v>
      </c>
      <c r="S387" s="2">
        <f t="shared" si="189"/>
        <v>15762.513786472551</v>
      </c>
      <c r="T387" s="2">
        <f t="shared" si="190"/>
        <v>21.958292504186261</v>
      </c>
      <c r="U387" s="2">
        <f t="shared" si="169"/>
        <v>15727.4375729451</v>
      </c>
      <c r="V387" s="3">
        <f t="shared" si="170"/>
        <v>4921.3630216930396</v>
      </c>
      <c r="W387" s="3">
        <f t="shared" si="171"/>
        <v>0.44407043767371995</v>
      </c>
      <c r="Y387" s="9">
        <f t="shared" si="172"/>
        <v>15750.568670409977</v>
      </c>
      <c r="Z387" s="9">
        <f t="shared" si="173"/>
        <v>14.550679719699719</v>
      </c>
      <c r="AA387" s="9">
        <f t="shared" si="174"/>
        <v>15730.416672014255</v>
      </c>
      <c r="AB387" s="27">
        <f t="shared" si="175"/>
        <v>4512.2559926805188</v>
      </c>
      <c r="AC387" s="27">
        <f t="shared" si="176"/>
        <v>0.42521250384232878</v>
      </c>
      <c r="AE387" s="9">
        <f t="shared" si="177"/>
        <v>15778.746764076659</v>
      </c>
      <c r="AF387" s="9">
        <f t="shared" si="178"/>
        <v>20.715818163446592</v>
      </c>
      <c r="AG387" s="9">
        <f t="shared" si="179"/>
        <v>15734.779213588865</v>
      </c>
      <c r="AH387" s="28">
        <f t="shared" si="180"/>
        <v>3945.1948895852547</v>
      </c>
      <c r="AI387" s="28">
        <f t="shared" si="181"/>
        <v>0.39759726902100423</v>
      </c>
      <c r="AK387" s="9">
        <f t="shared" si="182"/>
        <v>15791.786899205794</v>
      </c>
      <c r="AL387" s="9">
        <f t="shared" si="183"/>
        <v>12.782507787730387</v>
      </c>
      <c r="AM387" s="9">
        <f t="shared" si="184"/>
        <v>15739.558992057937</v>
      </c>
      <c r="AN387" s="28">
        <f t="shared" si="185"/>
        <v>3367.5978827718136</v>
      </c>
      <c r="AO387">
        <f t="shared" si="186"/>
        <v>0.36734089150347171</v>
      </c>
    </row>
    <row r="388" spans="1:41">
      <c r="A388" s="1">
        <v>45317</v>
      </c>
      <c r="B388" s="2">
        <v>387</v>
      </c>
      <c r="C388" s="3">
        <v>15845.83</v>
      </c>
      <c r="D388" s="13">
        <f t="shared" si="187"/>
        <v>15860.9</v>
      </c>
      <c r="E388" s="13">
        <f t="shared" si="165"/>
        <v>227.10489999999123</v>
      </c>
      <c r="F388" s="13">
        <f t="shared" si="166"/>
        <v>9.510388537551967E-2</v>
      </c>
      <c r="G388" s="9">
        <f t="shared" si="188"/>
        <v>15861.154740356724</v>
      </c>
      <c r="H388" s="13">
        <f t="shared" si="167"/>
        <v>234.84766700100064</v>
      </c>
      <c r="I388" s="13">
        <f t="shared" si="168"/>
        <v>9.6711503005673105E-2</v>
      </c>
      <c r="K388" s="13">
        <f t="shared" si="191"/>
        <v>15708.751999999999</v>
      </c>
      <c r="L388" s="13">
        <f t="shared" si="192"/>
        <v>15663.346799999999</v>
      </c>
      <c r="M388" s="9">
        <f t="shared" si="193"/>
        <v>15754.157199999998</v>
      </c>
      <c r="N388" s="9">
        <f t="shared" si="194"/>
        <v>10.090044444444276</v>
      </c>
      <c r="O388" s="9">
        <f t="shared" si="195"/>
        <v>15739.533977777777</v>
      </c>
      <c r="P388" s="13">
        <f t="shared" si="196"/>
        <v>11298.844340267271</v>
      </c>
      <c r="Q388" s="13">
        <f t="shared" si="197"/>
        <v>0.67081384958833179</v>
      </c>
      <c r="S388" s="2">
        <f t="shared" si="189"/>
        <v>15815.15103948837</v>
      </c>
      <c r="T388" s="2">
        <f t="shared" si="190"/>
        <v>37.297772760002488</v>
      </c>
      <c r="U388" s="2">
        <f t="shared" si="169"/>
        <v>15784.472078976738</v>
      </c>
      <c r="V388" s="3">
        <f t="shared" si="170"/>
        <v>3764.7944722968509</v>
      </c>
      <c r="W388" s="3">
        <f t="shared" si="171"/>
        <v>0.38721809474960894</v>
      </c>
      <c r="Y388" s="9">
        <f t="shared" si="172"/>
        <v>15789.332545090772</v>
      </c>
      <c r="Z388" s="9">
        <f t="shared" si="173"/>
        <v>31.499916192466554</v>
      </c>
      <c r="AA388" s="9">
        <f t="shared" si="174"/>
        <v>15765.119350129677</v>
      </c>
      <c r="AB388" s="27">
        <f t="shared" si="175"/>
        <v>6514.2090024899226</v>
      </c>
      <c r="AC388" s="27">
        <f t="shared" si="176"/>
        <v>0.50934946210027077</v>
      </c>
      <c r="AE388" s="9">
        <f t="shared" si="177"/>
        <v>15831.919774672031</v>
      </c>
      <c r="AF388" s="9">
        <f t="shared" si="178"/>
        <v>30.452975893024224</v>
      </c>
      <c r="AG388" s="9">
        <f t="shared" si="179"/>
        <v>15799.462582240105</v>
      </c>
      <c r="AH388" s="28">
        <f t="shared" si="180"/>
        <v>2149.9374297206296</v>
      </c>
      <c r="AI388" s="28">
        <f t="shared" si="181"/>
        <v>0.29261589806210869</v>
      </c>
      <c r="AK388" s="9">
        <f t="shared" si="182"/>
        <v>15841.703940699352</v>
      </c>
      <c r="AL388" s="9">
        <f t="shared" si="183"/>
        <v>16.49596115831314</v>
      </c>
      <c r="AM388" s="9">
        <f t="shared" si="184"/>
        <v>15804.569406993523</v>
      </c>
      <c r="AN388" s="28">
        <f t="shared" si="185"/>
        <v>1702.4365352460961</v>
      </c>
      <c r="AO388">
        <f t="shared" si="186"/>
        <v>0.26038770456628957</v>
      </c>
    </row>
    <row r="389" spans="1:41">
      <c r="A389" s="1">
        <v>45318</v>
      </c>
      <c r="B389" s="2">
        <v>388</v>
      </c>
      <c r="C389" s="3">
        <v>15845.83</v>
      </c>
      <c r="D389" s="13">
        <f t="shared" si="187"/>
        <v>15894.07</v>
      </c>
      <c r="E389" s="13">
        <f t="shared" ref="E389:E452" si="198">(C389-D389)^2</f>
        <v>2327.0975999999791</v>
      </c>
      <c r="F389" s="13">
        <f t="shared" ref="F389:F452" si="199">ABS((C389-D389)/C389)*100</f>
        <v>0.30443340613902703</v>
      </c>
      <c r="G389" s="9">
        <f t="shared" si="188"/>
        <v>15894.217307127226</v>
      </c>
      <c r="H389" s="13">
        <f t="shared" ref="H389:H452" si="200">(C389-G389)^2</f>
        <v>2341.3314910245394</v>
      </c>
      <c r="I389" s="13">
        <f t="shared" ref="I389:I452" si="201">ABS((C389-G389)/C389)*100</f>
        <v>0.30536303322215658</v>
      </c>
      <c r="K389" s="13">
        <f t="shared" si="191"/>
        <v>15730.057999999999</v>
      </c>
      <c r="L389" s="13">
        <f t="shared" si="192"/>
        <v>15674.190599999998</v>
      </c>
      <c r="M389" s="9">
        <f t="shared" si="193"/>
        <v>15785.9254</v>
      </c>
      <c r="N389" s="9">
        <f t="shared" si="194"/>
        <v>12.414977777777999</v>
      </c>
      <c r="O389" s="9">
        <f t="shared" si="195"/>
        <v>15764.247244444443</v>
      </c>
      <c r="P389" s="13">
        <f t="shared" si="196"/>
        <v>6655.7460040377691</v>
      </c>
      <c r="Q389" s="13">
        <f t="shared" si="197"/>
        <v>0.51485315414564603</v>
      </c>
      <c r="S389" s="2">
        <f t="shared" si="189"/>
        <v>15849.139406124186</v>
      </c>
      <c r="T389" s="2">
        <f t="shared" si="190"/>
        <v>35.643069697909453</v>
      </c>
      <c r="U389" s="2">
        <f t="shared" ref="U389:U452" si="202">S388+T388</f>
        <v>15852.448812248373</v>
      </c>
      <c r="V389" s="3">
        <f t="shared" ref="V389:V452" si="203">(C389-U389)^2</f>
        <v>43.808675579208554</v>
      </c>
      <c r="W389" s="3">
        <f t="shared" ref="W389:W452" si="204">ABS((C389-U389)/C389)*100</f>
        <v>4.1770057159345425E-2</v>
      </c>
      <c r="Y389" s="9">
        <f t="shared" ref="Y389:Y452" si="205">(0.3*C389)+(0.7*(Y388+Z388))</f>
        <v>15828.331722898267</v>
      </c>
      <c r="Z389" s="9">
        <f t="shared" ref="Z389:Z452" si="206">(0.7*(Y389-Y388))+(0.3*Z388)</f>
        <v>36.749399322986157</v>
      </c>
      <c r="AA389" s="9">
        <f t="shared" ref="AA389:AA452" si="207">Y388+Z388</f>
        <v>15820.832461283238</v>
      </c>
      <c r="AB389" s="27">
        <f t="shared" ref="AB389:AB452" si="208">(C389-AA389)^2</f>
        <v>624.87694189598926</v>
      </c>
      <c r="AC389" s="27">
        <f t="shared" ref="AC389:AC452" si="209">ABS((C389-AA389)/C389)*100</f>
        <v>0.15775468193689748</v>
      </c>
      <c r="AE389" s="9">
        <f t="shared" ref="AE389:AE452" si="210">(0.7*C389)+(0.3*(AE388+AF388))</f>
        <v>15850.792825169516</v>
      </c>
      <c r="AF389" s="9">
        <f t="shared" ref="AF389:AF452" si="211">(0.3*(AE389-AE388))+(0.7*AF388)</f>
        <v>26.97899827436235</v>
      </c>
      <c r="AG389" s="9">
        <f t="shared" ref="AG389:AG422" si="212">AE388+AF388</f>
        <v>15862.372750565055</v>
      </c>
      <c r="AH389" s="28">
        <f t="shared" ref="AH389:AH452" si="213">(C389-AG389)^2</f>
        <v>273.66259625762854</v>
      </c>
      <c r="AI389" s="28">
        <f t="shared" ref="AI389:AI452" si="214">ABS((C389-AG389)/C389)*100</f>
        <v>0.10439813228499252</v>
      </c>
      <c r="AK389" s="9">
        <f t="shared" ref="AK389:AK452" si="215">(0.9*C389)+(0.1*(AK388+AL388))</f>
        <v>15847.066990185765</v>
      </c>
      <c r="AL389" s="9">
        <f t="shared" ref="AL389:AL452" si="216">(0.1*(AK389-AK388))+(0.9*AL388)</f>
        <v>15.382669991123199</v>
      </c>
      <c r="AM389" s="9">
        <f t="shared" ref="AM389:AM422" si="217">AK388+AL388</f>
        <v>15858.199901857664</v>
      </c>
      <c r="AN389" s="28">
        <f t="shared" ref="AN389:AN452" si="218">(C389-AM389)^2</f>
        <v>153.01447196825029</v>
      </c>
      <c r="AO389">
        <f t="shared" ref="AO389:AO452" si="219">ABS((C389-AM389)/C389)*100</f>
        <v>7.8064082838604512E-2</v>
      </c>
    </row>
    <row r="390" spans="1:41">
      <c r="A390" s="1">
        <v>45319</v>
      </c>
      <c r="B390" s="2">
        <v>389</v>
      </c>
      <c r="C390" s="3">
        <v>15845.83</v>
      </c>
      <c r="D390" s="13">
        <f t="shared" ref="D390:D423" si="220">C389+(C389-C388)</f>
        <v>15845.83</v>
      </c>
      <c r="E390" s="13">
        <f t="shared" si="198"/>
        <v>0</v>
      </c>
      <c r="F390" s="13">
        <f t="shared" si="199"/>
        <v>0</v>
      </c>
      <c r="G390" s="9">
        <f t="shared" ref="G390:G423" si="221">C389*C389/C388</f>
        <v>15845.83</v>
      </c>
      <c r="H390" s="13">
        <f t="shared" si="200"/>
        <v>0</v>
      </c>
      <c r="I390" s="13">
        <f t="shared" si="201"/>
        <v>0</v>
      </c>
      <c r="K390" s="13">
        <f t="shared" si="191"/>
        <v>15747.644999999999</v>
      </c>
      <c r="L390" s="13">
        <f t="shared" si="192"/>
        <v>15686.119799999997</v>
      </c>
      <c r="M390" s="9">
        <f t="shared" si="193"/>
        <v>15809.1702</v>
      </c>
      <c r="N390" s="9">
        <f t="shared" si="194"/>
        <v>13.672266666667079</v>
      </c>
      <c r="O390" s="9">
        <f t="shared" si="195"/>
        <v>15798.340377777778</v>
      </c>
      <c r="P390" s="13">
        <f t="shared" si="196"/>
        <v>2255.2642188093087</v>
      </c>
      <c r="Q390" s="13">
        <f t="shared" si="197"/>
        <v>0.29969791561705156</v>
      </c>
      <c r="S390" s="2">
        <f t="shared" ref="S390:S453" si="222">0.5*C390+(0.5*(S389+T389))</f>
        <v>15865.306237911049</v>
      </c>
      <c r="T390" s="2">
        <f t="shared" si="190"/>
        <v>25.904950742385992</v>
      </c>
      <c r="U390" s="2">
        <f t="shared" si="202"/>
        <v>15884.782475822096</v>
      </c>
      <c r="V390" s="3">
        <f t="shared" si="203"/>
        <v>1517.2953726709695</v>
      </c>
      <c r="W390" s="3">
        <f t="shared" si="204"/>
        <v>0.24582161882398049</v>
      </c>
      <c r="Y390" s="9">
        <f t="shared" si="205"/>
        <v>15859.305785554876</v>
      </c>
      <c r="Z390" s="9">
        <f t="shared" si="206"/>
        <v>32.70666365652216</v>
      </c>
      <c r="AA390" s="9">
        <f t="shared" si="207"/>
        <v>15865.081122221252</v>
      </c>
      <c r="AB390" s="27">
        <f t="shared" si="208"/>
        <v>370.60570677759966</v>
      </c>
      <c r="AC390" s="27">
        <f t="shared" si="209"/>
        <v>0.12149014738421682</v>
      </c>
      <c r="AE390" s="9">
        <f t="shared" si="210"/>
        <v>15855.412547033164</v>
      </c>
      <c r="AF390" s="9">
        <f t="shared" si="211"/>
        <v>20.271215351148047</v>
      </c>
      <c r="AG390" s="9">
        <f t="shared" si="212"/>
        <v>15877.771823443878</v>
      </c>
      <c r="AH390" s="28">
        <f t="shared" si="213"/>
        <v>1020.2800849198801</v>
      </c>
      <c r="AI390" s="28">
        <f t="shared" si="214"/>
        <v>0.20157873360927195</v>
      </c>
      <c r="AK390" s="9">
        <f t="shared" si="215"/>
        <v>15847.491966017689</v>
      </c>
      <c r="AL390" s="9">
        <f t="shared" si="216"/>
        <v>13.88690057520326</v>
      </c>
      <c r="AM390" s="9">
        <f t="shared" si="217"/>
        <v>15862.449660176888</v>
      </c>
      <c r="AN390" s="28">
        <f t="shared" si="218"/>
        <v>276.21310439523415</v>
      </c>
      <c r="AO390">
        <f t="shared" si="219"/>
        <v>0.10488349412361435</v>
      </c>
    </row>
    <row r="391" spans="1:41">
      <c r="A391" s="1">
        <v>45320</v>
      </c>
      <c r="B391" s="2">
        <v>390</v>
      </c>
      <c r="C391" s="3">
        <v>15908.15</v>
      </c>
      <c r="D391" s="13">
        <f t="shared" si="220"/>
        <v>15845.83</v>
      </c>
      <c r="E391" s="13">
        <f t="shared" si="198"/>
        <v>3883.7823999999637</v>
      </c>
      <c r="F391" s="13">
        <f t="shared" si="199"/>
        <v>0.39174888343396125</v>
      </c>
      <c r="G391" s="9">
        <f t="shared" si="221"/>
        <v>15845.83</v>
      </c>
      <c r="H391" s="13">
        <f t="shared" si="200"/>
        <v>3883.7823999999637</v>
      </c>
      <c r="I391" s="13">
        <f t="shared" si="201"/>
        <v>0.39174888343396125</v>
      </c>
      <c r="K391" s="13">
        <f t="shared" si="191"/>
        <v>15760.508999999996</v>
      </c>
      <c r="L391" s="13">
        <f t="shared" si="192"/>
        <v>15698.1194</v>
      </c>
      <c r="M391" s="9">
        <f t="shared" si="193"/>
        <v>15822.898599999993</v>
      </c>
      <c r="N391" s="9">
        <f t="shared" si="194"/>
        <v>13.864355555554841</v>
      </c>
      <c r="O391" s="9">
        <f t="shared" si="195"/>
        <v>15822.842466666667</v>
      </c>
      <c r="P391" s="13">
        <f t="shared" si="196"/>
        <v>7277.3752434176677</v>
      </c>
      <c r="Q391" s="13">
        <f t="shared" si="197"/>
        <v>0.53625049633887456</v>
      </c>
      <c r="S391" s="2">
        <f t="shared" si="222"/>
        <v>15899.680594326717</v>
      </c>
      <c r="T391" s="2">
        <f t="shared" ref="T391:T454" si="223">(0.5*(S391-S390))+(0.5*T390)</f>
        <v>30.139653579027218</v>
      </c>
      <c r="U391" s="2">
        <f t="shared" si="202"/>
        <v>15891.211188653435</v>
      </c>
      <c r="V391" s="3">
        <f t="shared" si="203"/>
        <v>286.92332983451115</v>
      </c>
      <c r="W391" s="3">
        <f t="shared" si="204"/>
        <v>0.10647882592611185</v>
      </c>
      <c r="Y391" s="9">
        <f t="shared" si="205"/>
        <v>15896.853714447978</v>
      </c>
      <c r="Z391" s="9">
        <f t="shared" si="206"/>
        <v>36.095549322127994</v>
      </c>
      <c r="AA391" s="9">
        <f t="shared" si="207"/>
        <v>15892.012449211397</v>
      </c>
      <c r="AB391" s="27">
        <f t="shared" si="208"/>
        <v>260.4205454547191</v>
      </c>
      <c r="AC391" s="27">
        <f t="shared" si="209"/>
        <v>0.10144203310002929</v>
      </c>
      <c r="AE391" s="9">
        <f t="shared" si="210"/>
        <v>15898.410128715293</v>
      </c>
      <c r="AF391" s="9">
        <f t="shared" si="211"/>
        <v>27.089125250442557</v>
      </c>
      <c r="AG391" s="9">
        <f t="shared" si="212"/>
        <v>15875.683762384311</v>
      </c>
      <c r="AH391" s="28">
        <f t="shared" si="213"/>
        <v>1054.0565849183431</v>
      </c>
      <c r="AI391" s="28">
        <f t="shared" si="214"/>
        <v>0.20408556378767134</v>
      </c>
      <c r="AK391" s="9">
        <f t="shared" si="215"/>
        <v>15903.472886659289</v>
      </c>
      <c r="AL391" s="9">
        <f t="shared" si="216"/>
        <v>18.09630258184287</v>
      </c>
      <c r="AM391" s="9">
        <f t="shared" si="217"/>
        <v>15861.378866592893</v>
      </c>
      <c r="AN391" s="28">
        <f t="shared" si="218"/>
        <v>2187.5389201853436</v>
      </c>
      <c r="AO391">
        <f t="shared" si="219"/>
        <v>0.29400736985197146</v>
      </c>
    </row>
    <row r="392" spans="1:41">
      <c r="A392" s="1">
        <v>45321</v>
      </c>
      <c r="B392" s="2">
        <v>391</v>
      </c>
      <c r="C392" s="3">
        <v>15904.13</v>
      </c>
      <c r="D392" s="13">
        <f t="shared" si="220"/>
        <v>15970.47</v>
      </c>
      <c r="E392" s="13">
        <f t="shared" si="198"/>
        <v>4400.9956000000193</v>
      </c>
      <c r="F392" s="13">
        <f t="shared" si="199"/>
        <v>0.41712435700664008</v>
      </c>
      <c r="G392" s="9">
        <f t="shared" si="221"/>
        <v>15970.71509807312</v>
      </c>
      <c r="H392" s="13">
        <f t="shared" si="200"/>
        <v>4433.575285407157</v>
      </c>
      <c r="I392" s="13">
        <f t="shared" si="201"/>
        <v>0.41866545402433908</v>
      </c>
      <c r="K392" s="13">
        <f t="shared" si="191"/>
        <v>15780.509</v>
      </c>
      <c r="L392" s="13">
        <f t="shared" si="192"/>
        <v>15711.033599999999</v>
      </c>
      <c r="M392" s="9">
        <f t="shared" si="193"/>
        <v>15849.984400000001</v>
      </c>
      <c r="N392" s="9">
        <f t="shared" si="194"/>
        <v>15.438977777778037</v>
      </c>
      <c r="O392" s="9">
        <f t="shared" si="195"/>
        <v>15836.762955555549</v>
      </c>
      <c r="P392" s="13">
        <f t="shared" si="196"/>
        <v>4538.3186771805804</v>
      </c>
      <c r="Q392" s="13">
        <f t="shared" si="197"/>
        <v>0.42358207864529901</v>
      </c>
      <c r="S392" s="2">
        <f t="shared" si="222"/>
        <v>15916.97512395287</v>
      </c>
      <c r="T392" s="2">
        <f t="shared" si="223"/>
        <v>23.717091602590227</v>
      </c>
      <c r="U392" s="2">
        <f t="shared" si="202"/>
        <v>15929.820247905744</v>
      </c>
      <c r="V392" s="3">
        <f t="shared" si="203"/>
        <v>659.98883745860451</v>
      </c>
      <c r="W392" s="3">
        <f t="shared" si="204"/>
        <v>0.16153192853519432</v>
      </c>
      <c r="Y392" s="9">
        <f t="shared" si="205"/>
        <v>15924.303484639073</v>
      </c>
      <c r="Z392" s="9">
        <f t="shared" si="206"/>
        <v>30.043503930404903</v>
      </c>
      <c r="AA392" s="9">
        <f t="shared" si="207"/>
        <v>15932.949263770106</v>
      </c>
      <c r="AB392" s="27">
        <f t="shared" si="208"/>
        <v>830.54996425098886</v>
      </c>
      <c r="AC392" s="27">
        <f t="shared" si="209"/>
        <v>0.18120616324254626</v>
      </c>
      <c r="AE392" s="9">
        <f t="shared" si="210"/>
        <v>15910.54077618972</v>
      </c>
      <c r="AF392" s="9">
        <f t="shared" si="211"/>
        <v>22.601581917637873</v>
      </c>
      <c r="AG392" s="9">
        <f t="shared" si="212"/>
        <v>15925.499253965736</v>
      </c>
      <c r="AH392" s="28">
        <f t="shared" si="213"/>
        <v>456.64501505215748</v>
      </c>
      <c r="AI392" s="28">
        <f t="shared" si="214"/>
        <v>0.13436292312585971</v>
      </c>
      <c r="AK392" s="9">
        <f t="shared" si="215"/>
        <v>15905.873918924111</v>
      </c>
      <c r="AL392" s="9">
        <f t="shared" si="216"/>
        <v>16.526775550140865</v>
      </c>
      <c r="AM392" s="9">
        <f t="shared" si="217"/>
        <v>15921.569189241132</v>
      </c>
      <c r="AN392" s="28">
        <f t="shared" si="218"/>
        <v>304.12532138805369</v>
      </c>
      <c r="AO392">
        <f t="shared" si="219"/>
        <v>0.10965195355629724</v>
      </c>
    </row>
    <row r="393" spans="1:41">
      <c r="A393" s="1">
        <v>45322</v>
      </c>
      <c r="B393" s="2">
        <v>392</v>
      </c>
      <c r="C393" s="3">
        <v>15874.98</v>
      </c>
      <c r="D393" s="13">
        <f t="shared" si="220"/>
        <v>15900.109999999999</v>
      </c>
      <c r="E393" s="13">
        <f t="shared" si="198"/>
        <v>631.51689999995972</v>
      </c>
      <c r="F393" s="13">
        <f t="shared" si="199"/>
        <v>0.15829941203075029</v>
      </c>
      <c r="G393" s="9">
        <f t="shared" si="221"/>
        <v>15900.11101585665</v>
      </c>
      <c r="H393" s="13">
        <f t="shared" si="200"/>
        <v>631.56795798720702</v>
      </c>
      <c r="I393" s="13">
        <f t="shared" si="201"/>
        <v>0.15830581113582673</v>
      </c>
      <c r="K393" s="13">
        <f t="shared" si="191"/>
        <v>15800.107</v>
      </c>
      <c r="L393" s="13">
        <f t="shared" si="192"/>
        <v>15724.781999999997</v>
      </c>
      <c r="M393" s="9">
        <f t="shared" si="193"/>
        <v>15875.432000000003</v>
      </c>
      <c r="N393" s="9">
        <f t="shared" si="194"/>
        <v>16.738888888889456</v>
      </c>
      <c r="O393" s="9">
        <f t="shared" si="195"/>
        <v>15865.423377777779</v>
      </c>
      <c r="P393" s="13">
        <f t="shared" si="196"/>
        <v>91.32902829823945</v>
      </c>
      <c r="Q393" s="13">
        <f t="shared" si="197"/>
        <v>6.0199270942203009E-2</v>
      </c>
      <c r="S393" s="2">
        <f t="shared" si="222"/>
        <v>15907.83610777773</v>
      </c>
      <c r="T393" s="2">
        <f t="shared" si="223"/>
        <v>7.289037713724829</v>
      </c>
      <c r="U393" s="2">
        <f t="shared" si="202"/>
        <v>15940.69221555546</v>
      </c>
      <c r="V393" s="3">
        <f t="shared" si="203"/>
        <v>4318.0952732073329</v>
      </c>
      <c r="W393" s="3">
        <f t="shared" si="204"/>
        <v>0.41393573759123298</v>
      </c>
      <c r="Y393" s="9">
        <f t="shared" si="205"/>
        <v>15930.536891998632</v>
      </c>
      <c r="Z393" s="9">
        <f t="shared" si="206"/>
        <v>13.376436330813016</v>
      </c>
      <c r="AA393" s="9">
        <f t="shared" si="207"/>
        <v>15954.346988569478</v>
      </c>
      <c r="AB393" s="27">
        <f t="shared" si="208"/>
        <v>6299.1188745876598</v>
      </c>
      <c r="AC393" s="27">
        <f t="shared" si="209"/>
        <v>0.4999501641543993</v>
      </c>
      <c r="AE393" s="9">
        <f t="shared" si="210"/>
        <v>15892.428707432206</v>
      </c>
      <c r="AF393" s="9">
        <f t="shared" si="211"/>
        <v>10.387486715092052</v>
      </c>
      <c r="AG393" s="9">
        <f t="shared" si="212"/>
        <v>15933.142358107358</v>
      </c>
      <c r="AH393" s="28">
        <f t="shared" si="213"/>
        <v>3382.8599006085715</v>
      </c>
      <c r="AI393" s="28">
        <f t="shared" si="214"/>
        <v>0.36637752052196704</v>
      </c>
      <c r="AK393" s="9">
        <f t="shared" si="215"/>
        <v>15879.722069447425</v>
      </c>
      <c r="AL393" s="9">
        <f t="shared" si="216"/>
        <v>12.258913047458174</v>
      </c>
      <c r="AM393" s="9">
        <f t="shared" si="217"/>
        <v>15922.400694474252</v>
      </c>
      <c r="AN393" s="28">
        <f t="shared" si="218"/>
        <v>2248.7222644204244</v>
      </c>
      <c r="AO393">
        <f t="shared" si="219"/>
        <v>0.2987134123901431</v>
      </c>
    </row>
    <row r="394" spans="1:41">
      <c r="A394" s="1">
        <v>45323</v>
      </c>
      <c r="B394" s="2">
        <v>393</v>
      </c>
      <c r="C394" s="3">
        <v>15882.01</v>
      </c>
      <c r="D394" s="13">
        <f t="shared" si="220"/>
        <v>15845.83</v>
      </c>
      <c r="E394" s="13">
        <f t="shared" si="198"/>
        <v>1308.992400000021</v>
      </c>
      <c r="F394" s="13">
        <f t="shared" si="199"/>
        <v>0.22780491889880622</v>
      </c>
      <c r="G394" s="9">
        <f t="shared" si="221"/>
        <v>15845.883427788882</v>
      </c>
      <c r="H394" s="13">
        <f t="shared" si="200"/>
        <v>1305.1292197251523</v>
      </c>
      <c r="I394" s="13">
        <f t="shared" si="201"/>
        <v>0.22746851444570554</v>
      </c>
      <c r="K394" s="13">
        <f t="shared" si="191"/>
        <v>15816.789999999999</v>
      </c>
      <c r="L394" s="13">
        <f t="shared" si="192"/>
        <v>15739.5756</v>
      </c>
      <c r="M394" s="9">
        <f t="shared" si="193"/>
        <v>15894.004399999998</v>
      </c>
      <c r="N394" s="9">
        <f t="shared" si="194"/>
        <v>17.158755555555317</v>
      </c>
      <c r="O394" s="9">
        <f t="shared" si="195"/>
        <v>15892.170888888892</v>
      </c>
      <c r="P394" s="13">
        <f t="shared" si="196"/>
        <v>103.24366301239569</v>
      </c>
      <c r="Q394" s="13">
        <f t="shared" si="197"/>
        <v>6.3977348515026428E-2</v>
      </c>
      <c r="S394" s="2">
        <f t="shared" si="222"/>
        <v>15898.567572745727</v>
      </c>
      <c r="T394" s="2">
        <f t="shared" si="223"/>
        <v>-0.98974865913885868</v>
      </c>
      <c r="U394" s="2">
        <f t="shared" si="202"/>
        <v>15915.125145491455</v>
      </c>
      <c r="V394" s="3">
        <f t="shared" si="203"/>
        <v>1096.6128609201869</v>
      </c>
      <c r="W394" s="3">
        <f t="shared" si="204"/>
        <v>0.20850727012169312</v>
      </c>
      <c r="Y394" s="9">
        <f t="shared" si="205"/>
        <v>15925.342329830612</v>
      </c>
      <c r="Z394" s="9">
        <f t="shared" si="206"/>
        <v>0.37673738162945813</v>
      </c>
      <c r="AA394" s="9">
        <f t="shared" si="207"/>
        <v>15943.913328329445</v>
      </c>
      <c r="AB394" s="27">
        <f t="shared" si="208"/>
        <v>3832.02205826304</v>
      </c>
      <c r="AC394" s="27">
        <f t="shared" si="209"/>
        <v>0.38977011303635228</v>
      </c>
      <c r="AE394" s="9">
        <f t="shared" si="210"/>
        <v>15888.251858244188</v>
      </c>
      <c r="AF394" s="9">
        <f t="shared" si="211"/>
        <v>6.0181859441591827</v>
      </c>
      <c r="AG394" s="9">
        <f t="shared" si="212"/>
        <v>15902.816194147297</v>
      </c>
      <c r="AH394" s="28">
        <f t="shared" si="213"/>
        <v>432.89771489501561</v>
      </c>
      <c r="AI394" s="28">
        <f t="shared" si="214"/>
        <v>0.13100479188274652</v>
      </c>
      <c r="AK394" s="9">
        <f t="shared" si="215"/>
        <v>15883.007098249489</v>
      </c>
      <c r="AL394" s="9">
        <f t="shared" si="216"/>
        <v>11.361524622918719</v>
      </c>
      <c r="AM394" s="9">
        <f t="shared" si="217"/>
        <v>15891.980982494884</v>
      </c>
      <c r="AN394" s="28">
        <f t="shared" si="218"/>
        <v>99.42049191328482</v>
      </c>
      <c r="AO394">
        <f t="shared" si="219"/>
        <v>6.27816157708255E-2</v>
      </c>
    </row>
    <row r="395" spans="1:41">
      <c r="A395" s="1">
        <v>45324</v>
      </c>
      <c r="B395" s="2">
        <v>394</v>
      </c>
      <c r="C395" s="3">
        <v>15853.88</v>
      </c>
      <c r="D395" s="13">
        <f t="shared" si="220"/>
        <v>15889.04</v>
      </c>
      <c r="E395" s="13">
        <f t="shared" si="198"/>
        <v>1236.2256000001178</v>
      </c>
      <c r="F395" s="13">
        <f t="shared" si="199"/>
        <v>0.22177536350724034</v>
      </c>
      <c r="G395" s="9">
        <f t="shared" si="221"/>
        <v>15889.043113131482</v>
      </c>
      <c r="H395" s="13">
        <f t="shared" si="200"/>
        <v>1236.4445250974393</v>
      </c>
      <c r="I395" s="13">
        <f t="shared" si="201"/>
        <v>0.22179499990842957</v>
      </c>
      <c r="K395" s="13">
        <f t="shared" si="191"/>
        <v>15834.377000000002</v>
      </c>
      <c r="L395" s="13">
        <f t="shared" si="192"/>
        <v>15755.4244</v>
      </c>
      <c r="M395" s="9">
        <f t="shared" si="193"/>
        <v>15913.329600000005</v>
      </c>
      <c r="N395" s="9">
        <f t="shared" si="194"/>
        <v>17.545022222222745</v>
      </c>
      <c r="O395" s="9">
        <f t="shared" si="195"/>
        <v>15911.163155555554</v>
      </c>
      <c r="P395" s="13">
        <f t="shared" si="196"/>
        <v>3281.3599104019017</v>
      </c>
      <c r="Q395" s="13">
        <f t="shared" si="197"/>
        <v>0.36131947230302558</v>
      </c>
      <c r="S395" s="2">
        <f t="shared" si="222"/>
        <v>15875.728912043294</v>
      </c>
      <c r="T395" s="2">
        <f t="shared" si="223"/>
        <v>-11.914204680785987</v>
      </c>
      <c r="U395" s="2">
        <f t="shared" si="202"/>
        <v>15897.577824086589</v>
      </c>
      <c r="V395" s="3">
        <f t="shared" si="203"/>
        <v>1909.4998299025754</v>
      </c>
      <c r="W395" s="3">
        <f t="shared" si="204"/>
        <v>0.275628578534656</v>
      </c>
      <c r="Y395" s="9">
        <f t="shared" si="205"/>
        <v>15904.167347048569</v>
      </c>
      <c r="Z395" s="9">
        <f t="shared" si="206"/>
        <v>-14.709466732940706</v>
      </c>
      <c r="AA395" s="9">
        <f t="shared" si="207"/>
        <v>15925.719067212241</v>
      </c>
      <c r="AB395" s="27">
        <f t="shared" si="208"/>
        <v>5160.8515779250665</v>
      </c>
      <c r="AC395" s="27">
        <f t="shared" si="209"/>
        <v>0.45313240173536262</v>
      </c>
      <c r="AE395" s="9">
        <f t="shared" si="210"/>
        <v>15865.997013256503</v>
      </c>
      <c r="AF395" s="9">
        <f t="shared" si="211"/>
        <v>-2.4637233353940475</v>
      </c>
      <c r="AG395" s="9">
        <f t="shared" si="212"/>
        <v>15894.270044188348</v>
      </c>
      <c r="AH395" s="28">
        <f t="shared" si="213"/>
        <v>1631.3556695367718</v>
      </c>
      <c r="AI395" s="28">
        <f t="shared" si="214"/>
        <v>0.254764412171335</v>
      </c>
      <c r="AK395" s="9">
        <f t="shared" si="215"/>
        <v>15857.928862287241</v>
      </c>
      <c r="AL395" s="9">
        <f t="shared" si="216"/>
        <v>7.7175485644020396</v>
      </c>
      <c r="AM395" s="9">
        <f t="shared" si="217"/>
        <v>15894.368622872407</v>
      </c>
      <c r="AN395" s="28">
        <f t="shared" si="218"/>
        <v>1639.3285821040872</v>
      </c>
      <c r="AO395">
        <f t="shared" si="219"/>
        <v>0.25538620749247559</v>
      </c>
    </row>
    <row r="396" spans="1:41">
      <c r="A396" s="1">
        <v>45325</v>
      </c>
      <c r="B396" s="2">
        <v>395</v>
      </c>
      <c r="C396" s="3">
        <v>15853.88</v>
      </c>
      <c r="D396" s="13">
        <f t="shared" si="220"/>
        <v>15825.749999999998</v>
      </c>
      <c r="E396" s="13">
        <f t="shared" si="198"/>
        <v>791.29690000005735</v>
      </c>
      <c r="F396" s="13">
        <f t="shared" si="199"/>
        <v>0.17743290601418088</v>
      </c>
      <c r="G396" s="9">
        <f t="shared" si="221"/>
        <v>15825.799823473222</v>
      </c>
      <c r="H396" s="13">
        <f t="shared" si="200"/>
        <v>788.4963137749578</v>
      </c>
      <c r="I396" s="13">
        <f t="shared" si="201"/>
        <v>0.17711863926544794</v>
      </c>
      <c r="K396" s="13">
        <f t="shared" si="191"/>
        <v>15849.251</v>
      </c>
      <c r="L396" s="13">
        <f t="shared" si="192"/>
        <v>15772.067099999997</v>
      </c>
      <c r="M396" s="9">
        <f t="shared" si="193"/>
        <v>15926.434900000004</v>
      </c>
      <c r="N396" s="9">
        <f t="shared" si="194"/>
        <v>17.151977777778583</v>
      </c>
      <c r="O396" s="9">
        <f t="shared" si="195"/>
        <v>15930.874622222227</v>
      </c>
      <c r="P396" s="13">
        <f t="shared" si="196"/>
        <v>5928.1718511435929</v>
      </c>
      <c r="Q396" s="13">
        <f t="shared" si="197"/>
        <v>0.4856516021455185</v>
      </c>
      <c r="S396" s="2">
        <f t="shared" si="222"/>
        <v>15858.847353681253</v>
      </c>
      <c r="T396" s="2">
        <f t="shared" si="223"/>
        <v>-14.397881521413836</v>
      </c>
      <c r="U396" s="2">
        <f t="shared" si="202"/>
        <v>15863.814707362508</v>
      </c>
      <c r="V396" s="3">
        <f t="shared" si="203"/>
        <v>98.698410378681814</v>
      </c>
      <c r="W396" s="3">
        <f t="shared" si="204"/>
        <v>6.2664201838972935E-2</v>
      </c>
      <c r="Y396" s="9">
        <f t="shared" si="205"/>
        <v>15878.784516220938</v>
      </c>
      <c r="Z396" s="9">
        <f t="shared" si="206"/>
        <v>-22.180821599224295</v>
      </c>
      <c r="AA396" s="9">
        <f t="shared" si="207"/>
        <v>15889.457880315629</v>
      </c>
      <c r="AB396" s="27">
        <f t="shared" si="208"/>
        <v>1265.7855677532893</v>
      </c>
      <c r="AC396" s="27">
        <f t="shared" si="209"/>
        <v>0.22441118713923633</v>
      </c>
      <c r="AE396" s="9">
        <f t="shared" si="210"/>
        <v>15856.775986976332</v>
      </c>
      <c r="AF396" s="9">
        <f t="shared" si="211"/>
        <v>-4.4909142188271085</v>
      </c>
      <c r="AG396" s="9">
        <f t="shared" si="212"/>
        <v>15863.53328992111</v>
      </c>
      <c r="AH396" s="28">
        <f t="shared" si="213"/>
        <v>93.186006301016008</v>
      </c>
      <c r="AI396" s="28">
        <f t="shared" si="214"/>
        <v>6.0889132004976879E-2</v>
      </c>
      <c r="AK396" s="9">
        <f t="shared" si="215"/>
        <v>15855.056641085164</v>
      </c>
      <c r="AL396" s="9">
        <f t="shared" si="216"/>
        <v>6.6585715877541745</v>
      </c>
      <c r="AM396" s="9">
        <f t="shared" si="217"/>
        <v>15865.646410851643</v>
      </c>
      <c r="AN396" s="28">
        <f t="shared" si="218"/>
        <v>138.4484243296796</v>
      </c>
      <c r="AO396">
        <f t="shared" si="219"/>
        <v>7.4217862451612743E-2</v>
      </c>
    </row>
    <row r="397" spans="1:41">
      <c r="A397" s="1">
        <v>45326</v>
      </c>
      <c r="B397" s="2">
        <v>396</v>
      </c>
      <c r="C397" s="3">
        <v>15853.88</v>
      </c>
      <c r="D397" s="13">
        <f t="shared" si="220"/>
        <v>15853.88</v>
      </c>
      <c r="E397" s="13">
        <f t="shared" si="198"/>
        <v>0</v>
      </c>
      <c r="F397" s="13">
        <f t="shared" si="199"/>
        <v>0</v>
      </c>
      <c r="G397" s="9">
        <f t="shared" si="221"/>
        <v>15853.88</v>
      </c>
      <c r="H397" s="13">
        <f t="shared" si="200"/>
        <v>0</v>
      </c>
      <c r="I397" s="13">
        <f t="shared" si="201"/>
        <v>0</v>
      </c>
      <c r="K397" s="13">
        <f t="shared" ref="K397:K460" si="224">AVERAGE(C387:C396)</f>
        <v>15861.210999999999</v>
      </c>
      <c r="L397" s="13">
        <f t="shared" ref="L397:L460" si="225">AVERAGE(K388:K397)</f>
        <v>15788.920900000001</v>
      </c>
      <c r="M397" s="9">
        <f t="shared" ref="M397:M460" si="226">2*K397-L397</f>
        <v>15933.501099999998</v>
      </c>
      <c r="N397" s="9">
        <f t="shared" ref="N397:N460" si="227">(2/9)*(K397-L397)</f>
        <v>16.064466666666299</v>
      </c>
      <c r="O397" s="9">
        <f t="shared" si="195"/>
        <v>15943.586877777783</v>
      </c>
      <c r="P397" s="13">
        <f t="shared" si="196"/>
        <v>8047.3239206382823</v>
      </c>
      <c r="Q397" s="13">
        <f t="shared" si="197"/>
        <v>0.56583547861964412</v>
      </c>
      <c r="S397" s="2">
        <f t="shared" si="222"/>
        <v>15849.164736079918</v>
      </c>
      <c r="T397" s="2">
        <f t="shared" si="223"/>
        <v>-12.040249561374239</v>
      </c>
      <c r="U397" s="2">
        <f t="shared" si="202"/>
        <v>15844.449472159838</v>
      </c>
      <c r="V397" s="3">
        <f t="shared" si="203"/>
        <v>88.93485534404644</v>
      </c>
      <c r="W397" s="3">
        <f t="shared" si="204"/>
        <v>5.9484036968620438E-2</v>
      </c>
      <c r="Y397" s="9">
        <f t="shared" si="205"/>
        <v>15855.786586235197</v>
      </c>
      <c r="Z397" s="9">
        <f t="shared" si="206"/>
        <v>-22.752797469785627</v>
      </c>
      <c r="AA397" s="9">
        <f t="shared" si="207"/>
        <v>15856.603694621714</v>
      </c>
      <c r="AB397" s="27">
        <f t="shared" si="208"/>
        <v>7.4185123923562628</v>
      </c>
      <c r="AC397" s="27">
        <f t="shared" si="209"/>
        <v>1.7179987622679482E-2</v>
      </c>
      <c r="AE397" s="9">
        <f t="shared" si="210"/>
        <v>15853.401521827251</v>
      </c>
      <c r="AF397" s="9">
        <f t="shared" si="211"/>
        <v>-4.1559794979034308</v>
      </c>
      <c r="AG397" s="9">
        <f t="shared" si="212"/>
        <v>15852.285072757506</v>
      </c>
      <c r="AH397" s="28">
        <f t="shared" si="213"/>
        <v>2.543792908847005</v>
      </c>
      <c r="AI397" s="28">
        <f t="shared" si="214"/>
        <v>1.0060169765970307E-2</v>
      </c>
      <c r="AK397" s="9">
        <f t="shared" si="215"/>
        <v>15854.663521267292</v>
      </c>
      <c r="AL397" s="9">
        <f t="shared" si="216"/>
        <v>5.9534024471915066</v>
      </c>
      <c r="AM397" s="9">
        <f t="shared" si="217"/>
        <v>15861.715212672918</v>
      </c>
      <c r="AN397" s="28">
        <f t="shared" si="218"/>
        <v>61.390557629866031</v>
      </c>
      <c r="AO397">
        <f t="shared" si="219"/>
        <v>4.9421420326877179E-2</v>
      </c>
    </row>
    <row r="398" spans="1:41">
      <c r="A398" s="1">
        <v>45327</v>
      </c>
      <c r="B398" s="2">
        <v>397</v>
      </c>
      <c r="C398" s="3">
        <v>15766.44</v>
      </c>
      <c r="D398" s="13">
        <f t="shared" si="220"/>
        <v>15853.88</v>
      </c>
      <c r="E398" s="13">
        <f t="shared" si="198"/>
        <v>7645.7535999997708</v>
      </c>
      <c r="F398" s="13">
        <f t="shared" si="199"/>
        <v>0.55459571088970427</v>
      </c>
      <c r="G398" s="9">
        <f t="shared" si="221"/>
        <v>15853.88</v>
      </c>
      <c r="H398" s="13">
        <f t="shared" si="200"/>
        <v>7645.7535999997708</v>
      </c>
      <c r="I398" s="13">
        <f t="shared" si="201"/>
        <v>0.55459571088970427</v>
      </c>
      <c r="K398" s="13">
        <f t="shared" si="224"/>
        <v>15866.84</v>
      </c>
      <c r="L398" s="13">
        <f t="shared" si="225"/>
        <v>15804.7297</v>
      </c>
      <c r="M398" s="9">
        <f t="shared" si="226"/>
        <v>15928.9503</v>
      </c>
      <c r="N398" s="9">
        <f t="shared" si="227"/>
        <v>13.802288888888951</v>
      </c>
      <c r="O398" s="9">
        <f t="shared" ref="O398:O422" si="228">M397+N397</f>
        <v>15949.565566666664</v>
      </c>
      <c r="P398" s="13">
        <f t="shared" ref="P398:P461" si="229">(C398-O398)^2</f>
        <v>33534.973166986754</v>
      </c>
      <c r="Q398" s="13">
        <f t="shared" ref="Q398:Q461" si="230">ABS((C398-O398)/C398)*100</f>
        <v>1.1614896366374645</v>
      </c>
      <c r="S398" s="2">
        <f t="shared" si="222"/>
        <v>15801.782243259273</v>
      </c>
      <c r="T398" s="2">
        <f t="shared" si="223"/>
        <v>-29.711371191009611</v>
      </c>
      <c r="U398" s="2">
        <f t="shared" si="202"/>
        <v>15837.124486518544</v>
      </c>
      <c r="V398" s="3">
        <f t="shared" si="203"/>
        <v>4996.2966343900944</v>
      </c>
      <c r="W398" s="3">
        <f t="shared" si="204"/>
        <v>0.44832242737449324</v>
      </c>
      <c r="Y398" s="9">
        <f t="shared" si="205"/>
        <v>15813.055652135787</v>
      </c>
      <c r="Z398" s="9">
        <f t="shared" si="206"/>
        <v>-36.737493110523147</v>
      </c>
      <c r="AA398" s="9">
        <f t="shared" si="207"/>
        <v>15833.033788765411</v>
      </c>
      <c r="AB398" s="27">
        <f t="shared" si="208"/>
        <v>4434.7327021321626</v>
      </c>
      <c r="AC398" s="27">
        <f t="shared" si="209"/>
        <v>0.42237682549396605</v>
      </c>
      <c r="AE398" s="9">
        <f t="shared" si="210"/>
        <v>15791.281662698802</v>
      </c>
      <c r="AF398" s="9">
        <f t="shared" si="211"/>
        <v>-21.54514338706689</v>
      </c>
      <c r="AG398" s="9">
        <f t="shared" si="212"/>
        <v>15849.245542329347</v>
      </c>
      <c r="AH398" s="28">
        <f t="shared" si="213"/>
        <v>6856.7578404571586</v>
      </c>
      <c r="AI398" s="28">
        <f t="shared" si="214"/>
        <v>0.52520126502461095</v>
      </c>
      <c r="AK398" s="9">
        <f t="shared" si="215"/>
        <v>15775.857692371448</v>
      </c>
      <c r="AL398" s="9">
        <f t="shared" si="216"/>
        <v>-2.5225206871120109</v>
      </c>
      <c r="AM398" s="9">
        <f t="shared" si="217"/>
        <v>15860.616923714484</v>
      </c>
      <c r="AN398" s="28">
        <f t="shared" si="218"/>
        <v>8869.2929603236571</v>
      </c>
      <c r="AO398">
        <f t="shared" si="219"/>
        <v>0.59732522823467793</v>
      </c>
    </row>
    <row r="399" spans="1:41">
      <c r="A399" s="1">
        <v>45328</v>
      </c>
      <c r="B399" s="2">
        <v>398</v>
      </c>
      <c r="C399" s="3">
        <v>15783.52</v>
      </c>
      <c r="D399" s="13">
        <f t="shared" si="220"/>
        <v>15679.000000000002</v>
      </c>
      <c r="E399" s="13">
        <f t="shared" si="198"/>
        <v>10924.430399999712</v>
      </c>
      <c r="F399" s="13">
        <f t="shared" si="199"/>
        <v>0.66220969720314993</v>
      </c>
      <c r="G399" s="9">
        <f t="shared" si="221"/>
        <v>15679.482263874839</v>
      </c>
      <c r="H399" s="13">
        <f t="shared" si="200"/>
        <v>10823.85053804868</v>
      </c>
      <c r="I399" s="13">
        <f t="shared" si="201"/>
        <v>0.65915420720575157</v>
      </c>
      <c r="K399" s="13">
        <f t="shared" si="224"/>
        <v>15858.901000000002</v>
      </c>
      <c r="L399" s="13">
        <f t="shared" si="225"/>
        <v>15817.614000000001</v>
      </c>
      <c r="M399" s="9">
        <f t="shared" si="226"/>
        <v>15900.188000000002</v>
      </c>
      <c r="N399" s="9">
        <f t="shared" si="227"/>
        <v>9.1748888888889457</v>
      </c>
      <c r="O399" s="9">
        <f t="shared" si="228"/>
        <v>15942.752588888889</v>
      </c>
      <c r="P399" s="13">
        <f t="shared" si="229"/>
        <v>25355.017364257659</v>
      </c>
      <c r="Q399" s="13">
        <f t="shared" si="230"/>
        <v>1.0088534679772836</v>
      </c>
      <c r="S399" s="2">
        <f t="shared" si="222"/>
        <v>15777.795436034132</v>
      </c>
      <c r="T399" s="2">
        <f t="shared" si="223"/>
        <v>-26.849089208075352</v>
      </c>
      <c r="U399" s="2">
        <f t="shared" si="202"/>
        <v>15772.070872068263</v>
      </c>
      <c r="V399" s="3">
        <f t="shared" si="203"/>
        <v>131.08253039728416</v>
      </c>
      <c r="W399" s="3">
        <f t="shared" si="204"/>
        <v>7.2538495416340373E-2</v>
      </c>
      <c r="Y399" s="9">
        <f t="shared" si="205"/>
        <v>15778.478711317683</v>
      </c>
      <c r="Z399" s="9">
        <f t="shared" si="206"/>
        <v>-35.225106505829778</v>
      </c>
      <c r="AA399" s="9">
        <f t="shared" si="207"/>
        <v>15776.318159025264</v>
      </c>
      <c r="AB399" s="27">
        <f t="shared" si="208"/>
        <v>51.866513425388028</v>
      </c>
      <c r="AC399" s="27">
        <f t="shared" si="209"/>
        <v>4.5628864630552088E-2</v>
      </c>
      <c r="AE399" s="9">
        <f t="shared" si="210"/>
        <v>15779.384955793521</v>
      </c>
      <c r="AF399" s="9">
        <f t="shared" si="211"/>
        <v>-18.650612442531262</v>
      </c>
      <c r="AG399" s="9">
        <f t="shared" si="212"/>
        <v>15769.736519311735</v>
      </c>
      <c r="AH399" s="28">
        <f t="shared" si="213"/>
        <v>189.98433988379148</v>
      </c>
      <c r="AI399" s="28">
        <f t="shared" si="214"/>
        <v>8.7328306285705759E-2</v>
      </c>
      <c r="AK399" s="9">
        <f t="shared" si="215"/>
        <v>15782.501517168435</v>
      </c>
      <c r="AL399" s="9">
        <f t="shared" si="216"/>
        <v>-1.6058861387020853</v>
      </c>
      <c r="AM399" s="9">
        <f t="shared" si="217"/>
        <v>15773.335171684335</v>
      </c>
      <c r="AN399" s="28">
        <f t="shared" si="218"/>
        <v>103.73072781957303</v>
      </c>
      <c r="AO399">
        <f t="shared" si="219"/>
        <v>6.4528244115793387E-2</v>
      </c>
    </row>
    <row r="400" spans="1:41">
      <c r="A400" s="1">
        <v>45329</v>
      </c>
      <c r="B400" s="2">
        <v>399</v>
      </c>
      <c r="C400" s="3">
        <v>15812.67</v>
      </c>
      <c r="D400" s="13">
        <f t="shared" si="220"/>
        <v>15800.6</v>
      </c>
      <c r="E400" s="13">
        <f t="shared" si="198"/>
        <v>145.68489999999298</v>
      </c>
      <c r="F400" s="13">
        <f t="shared" si="199"/>
        <v>7.6331195174500627E-2</v>
      </c>
      <c r="G400" s="9">
        <f t="shared" si="221"/>
        <v>15800.618502997506</v>
      </c>
      <c r="H400" s="13">
        <f t="shared" si="200"/>
        <v>145.23858000112708</v>
      </c>
      <c r="I400" s="13">
        <f t="shared" si="201"/>
        <v>7.621418142852672E-2</v>
      </c>
      <c r="K400" s="13">
        <f t="shared" si="224"/>
        <v>15852.669999999998</v>
      </c>
      <c r="L400" s="13">
        <f t="shared" si="225"/>
        <v>15828.116499999998</v>
      </c>
      <c r="M400" s="9">
        <f t="shared" si="226"/>
        <v>15877.223499999998</v>
      </c>
      <c r="N400" s="9">
        <f t="shared" si="227"/>
        <v>5.4563333333333297</v>
      </c>
      <c r="O400" s="9">
        <f t="shared" si="228"/>
        <v>15909.362888888891</v>
      </c>
      <c r="P400" s="13">
        <f t="shared" si="229"/>
        <v>9349.514761679342</v>
      </c>
      <c r="Q400" s="13">
        <f t="shared" si="230"/>
        <v>0.61148995640135784</v>
      </c>
      <c r="S400" s="2">
        <f t="shared" si="222"/>
        <v>15781.808173413028</v>
      </c>
      <c r="T400" s="2">
        <f t="shared" si="223"/>
        <v>-11.418175914589467</v>
      </c>
      <c r="U400" s="2">
        <f t="shared" si="202"/>
        <v>15750.946346826056</v>
      </c>
      <c r="V400" s="3">
        <f t="shared" si="203"/>
        <v>3809.8093611372783</v>
      </c>
      <c r="W400" s="3">
        <f t="shared" si="204"/>
        <v>0.39034301717511088</v>
      </c>
      <c r="Y400" s="9">
        <f t="shared" si="205"/>
        <v>15764.078523368296</v>
      </c>
      <c r="Z400" s="9">
        <f t="shared" si="206"/>
        <v>-20.647663516319298</v>
      </c>
      <c r="AA400" s="9">
        <f t="shared" si="207"/>
        <v>15743.253604811853</v>
      </c>
      <c r="AB400" s="27">
        <f t="shared" si="208"/>
        <v>4818.6359209170487</v>
      </c>
      <c r="AC400" s="27">
        <f t="shared" si="209"/>
        <v>0.43899224601631076</v>
      </c>
      <c r="AE400" s="9">
        <f t="shared" si="210"/>
        <v>15797.089303005296</v>
      </c>
      <c r="AF400" s="9">
        <f t="shared" si="211"/>
        <v>-7.7441245462394424</v>
      </c>
      <c r="AG400" s="9">
        <f t="shared" si="212"/>
        <v>15760.73434335099</v>
      </c>
      <c r="AH400" s="28">
        <f t="shared" si="213"/>
        <v>2697.3124315638165</v>
      </c>
      <c r="AI400" s="28">
        <f t="shared" si="214"/>
        <v>0.32844330937792049</v>
      </c>
      <c r="AK400" s="9">
        <f t="shared" si="215"/>
        <v>15809.492563102973</v>
      </c>
      <c r="AL400" s="9">
        <f t="shared" si="216"/>
        <v>1.2538070686218628</v>
      </c>
      <c r="AM400" s="9">
        <f t="shared" si="217"/>
        <v>15780.895631029733</v>
      </c>
      <c r="AN400" s="28">
        <f t="shared" si="218"/>
        <v>1009.6105234586956</v>
      </c>
      <c r="AO400">
        <f t="shared" si="219"/>
        <v>0.20094246556886003</v>
      </c>
    </row>
    <row r="401" spans="1:41">
      <c r="A401" s="1">
        <v>45330</v>
      </c>
      <c r="B401" s="2">
        <v>400</v>
      </c>
      <c r="C401" s="3">
        <v>15812.67</v>
      </c>
      <c r="D401" s="13">
        <f t="shared" si="220"/>
        <v>15841.82</v>
      </c>
      <c r="E401" s="13">
        <f t="shared" si="198"/>
        <v>849.72249999997882</v>
      </c>
      <c r="F401" s="13">
        <f t="shared" si="199"/>
        <v>0.18434584418696928</v>
      </c>
      <c r="G401" s="9">
        <f t="shared" si="221"/>
        <v>15841.873836058116</v>
      </c>
      <c r="H401" s="13">
        <f t="shared" si="200"/>
        <v>852.86404050928616</v>
      </c>
      <c r="I401" s="13">
        <f t="shared" si="201"/>
        <v>0.18468630571633687</v>
      </c>
      <c r="K401" s="13">
        <f t="shared" si="224"/>
        <v>15849.354000000001</v>
      </c>
      <c r="L401" s="13">
        <f t="shared" si="225"/>
        <v>15837.000999999998</v>
      </c>
      <c r="M401" s="9">
        <f t="shared" si="226"/>
        <v>15861.707000000004</v>
      </c>
      <c r="N401" s="9">
        <f t="shared" si="227"/>
        <v>2.7451111111117319</v>
      </c>
      <c r="O401" s="9">
        <f t="shared" si="228"/>
        <v>15882.679833333332</v>
      </c>
      <c r="P401" s="13">
        <f t="shared" si="229"/>
        <v>4901.3767633608823</v>
      </c>
      <c r="Q401" s="13">
        <f t="shared" si="230"/>
        <v>0.44274517417571918</v>
      </c>
      <c r="S401" s="2">
        <f t="shared" si="222"/>
        <v>15791.52999874922</v>
      </c>
      <c r="T401" s="2">
        <f t="shared" si="223"/>
        <v>-0.84817528919892649</v>
      </c>
      <c r="U401" s="2">
        <f t="shared" si="202"/>
        <v>15770.38999749844</v>
      </c>
      <c r="V401" s="3">
        <f t="shared" si="203"/>
        <v>1787.5986115319515</v>
      </c>
      <c r="W401" s="3">
        <f t="shared" si="204"/>
        <v>0.26738054042461123</v>
      </c>
      <c r="Y401" s="9">
        <f t="shared" si="205"/>
        <v>15764.202601896382</v>
      </c>
      <c r="Z401" s="9">
        <f t="shared" si="206"/>
        <v>-6.1074440852355183</v>
      </c>
      <c r="AA401" s="9">
        <f t="shared" si="207"/>
        <v>15743.430859851976</v>
      </c>
      <c r="AB401" s="27">
        <f t="shared" si="208"/>
        <v>4794.0585284376511</v>
      </c>
      <c r="AC401" s="27">
        <f t="shared" si="209"/>
        <v>0.43787127757692779</v>
      </c>
      <c r="AE401" s="9">
        <f t="shared" si="210"/>
        <v>15805.672553537715</v>
      </c>
      <c r="AF401" s="9">
        <f t="shared" si="211"/>
        <v>-2.8459120226417003</v>
      </c>
      <c r="AG401" s="9">
        <f t="shared" si="212"/>
        <v>15789.345178459056</v>
      </c>
      <c r="AH401" s="28">
        <f t="shared" si="213"/>
        <v>544.04729991688328</v>
      </c>
      <c r="AI401" s="28">
        <f t="shared" si="214"/>
        <v>0.14750716698030097</v>
      </c>
      <c r="AK401" s="9">
        <f t="shared" si="215"/>
        <v>15812.47763701716</v>
      </c>
      <c r="AL401" s="9">
        <f t="shared" si="216"/>
        <v>1.426933753178429</v>
      </c>
      <c r="AM401" s="9">
        <f t="shared" si="217"/>
        <v>15810.746370171595</v>
      </c>
      <c r="AN401" s="28">
        <f t="shared" si="218"/>
        <v>3.7003517167292781</v>
      </c>
      <c r="AO401">
        <f t="shared" si="219"/>
        <v>1.2165117139641536E-2</v>
      </c>
    </row>
    <row r="402" spans="1:41">
      <c r="A402" s="1">
        <v>45331</v>
      </c>
      <c r="B402" s="2">
        <v>401</v>
      </c>
      <c r="C402" s="3">
        <v>15812.67</v>
      </c>
      <c r="D402" s="13">
        <f t="shared" si="220"/>
        <v>15812.67</v>
      </c>
      <c r="E402" s="13">
        <f t="shared" si="198"/>
        <v>0</v>
      </c>
      <c r="F402" s="13">
        <f t="shared" si="199"/>
        <v>0</v>
      </c>
      <c r="G402" s="9">
        <f t="shared" si="221"/>
        <v>15812.67</v>
      </c>
      <c r="H402" s="13">
        <f t="shared" si="200"/>
        <v>0</v>
      </c>
      <c r="I402" s="13">
        <f t="shared" si="201"/>
        <v>0</v>
      </c>
      <c r="K402" s="13">
        <f t="shared" si="224"/>
        <v>15839.806000000002</v>
      </c>
      <c r="L402" s="13">
        <f t="shared" si="225"/>
        <v>15842.930700000001</v>
      </c>
      <c r="M402" s="9">
        <f t="shared" si="226"/>
        <v>15836.681300000004</v>
      </c>
      <c r="N402" s="9">
        <f t="shared" si="227"/>
        <v>-0.69437777777744081</v>
      </c>
      <c r="O402" s="9">
        <f t="shared" si="228"/>
        <v>15864.452111111115</v>
      </c>
      <c r="P402" s="13">
        <f t="shared" si="229"/>
        <v>2681.3870311238829</v>
      </c>
      <c r="Q402" s="13">
        <f t="shared" si="230"/>
        <v>0.32747228084261054</v>
      </c>
      <c r="S402" s="2">
        <f t="shared" si="222"/>
        <v>15801.67591173001</v>
      </c>
      <c r="T402" s="2">
        <f t="shared" si="223"/>
        <v>4.6488688457955085</v>
      </c>
      <c r="U402" s="2">
        <f t="shared" si="202"/>
        <v>15790.681823460021</v>
      </c>
      <c r="V402" s="3">
        <f t="shared" si="203"/>
        <v>483.47990755326822</v>
      </c>
      <c r="W402" s="3">
        <f t="shared" si="204"/>
        <v>0.13905416694320863</v>
      </c>
      <c r="Y402" s="9">
        <f t="shared" si="205"/>
        <v>15774.467610467802</v>
      </c>
      <c r="Z402" s="9">
        <f t="shared" si="206"/>
        <v>5.3532727744229636</v>
      </c>
      <c r="AA402" s="9">
        <f t="shared" si="207"/>
        <v>15758.095157811147</v>
      </c>
      <c r="AB402" s="27">
        <f t="shared" si="208"/>
        <v>2978.4133999382011</v>
      </c>
      <c r="AC402" s="27">
        <f t="shared" si="209"/>
        <v>0.34513363137821079</v>
      </c>
      <c r="AE402" s="9">
        <f t="shared" si="210"/>
        <v>15809.71699245452</v>
      </c>
      <c r="AF402" s="9">
        <f t="shared" si="211"/>
        <v>-0.77880674080792689</v>
      </c>
      <c r="AG402" s="9">
        <f t="shared" si="212"/>
        <v>15802.826641515074</v>
      </c>
      <c r="AH402" s="28">
        <f t="shared" si="213"/>
        <v>96.891706262770271</v>
      </c>
      <c r="AI402" s="28">
        <f t="shared" si="214"/>
        <v>6.2249819195153537E-2</v>
      </c>
      <c r="AK402" s="9">
        <f t="shared" si="215"/>
        <v>15812.793457077034</v>
      </c>
      <c r="AL402" s="9">
        <f t="shared" si="216"/>
        <v>1.3158223838479521</v>
      </c>
      <c r="AM402" s="9">
        <f t="shared" si="217"/>
        <v>15813.904570770339</v>
      </c>
      <c r="AN402" s="28">
        <f t="shared" si="218"/>
        <v>1.5241649869751981</v>
      </c>
      <c r="AO402">
        <f t="shared" si="219"/>
        <v>7.8074782458554138E-3</v>
      </c>
    </row>
    <row r="403" spans="1:41">
      <c r="A403" s="1">
        <v>45332</v>
      </c>
      <c r="B403" s="2">
        <v>402</v>
      </c>
      <c r="C403" s="3">
        <v>15812.67</v>
      </c>
      <c r="D403" s="13">
        <f t="shared" si="220"/>
        <v>15812.67</v>
      </c>
      <c r="E403" s="13">
        <f t="shared" si="198"/>
        <v>0</v>
      </c>
      <c r="F403" s="13">
        <f t="shared" si="199"/>
        <v>0</v>
      </c>
      <c r="G403" s="9">
        <f t="shared" si="221"/>
        <v>15812.67</v>
      </c>
      <c r="H403" s="13">
        <f t="shared" si="200"/>
        <v>0</v>
      </c>
      <c r="I403" s="13">
        <f t="shared" si="201"/>
        <v>0</v>
      </c>
      <c r="K403" s="13">
        <f t="shared" si="224"/>
        <v>15830.66</v>
      </c>
      <c r="L403" s="13">
        <f t="shared" si="225"/>
        <v>15845.986000000001</v>
      </c>
      <c r="M403" s="9">
        <f t="shared" si="226"/>
        <v>15815.333999999999</v>
      </c>
      <c r="N403" s="9">
        <f t="shared" si="227"/>
        <v>-3.4057777777779847</v>
      </c>
      <c r="O403" s="9">
        <f t="shared" si="228"/>
        <v>15835.986922222226</v>
      </c>
      <c r="P403" s="13">
        <f t="shared" si="229"/>
        <v>543.6788619173326</v>
      </c>
      <c r="Q403" s="13">
        <f t="shared" si="230"/>
        <v>0.14745721135156753</v>
      </c>
      <c r="S403" s="2">
        <f t="shared" si="222"/>
        <v>15809.497390287903</v>
      </c>
      <c r="T403" s="2">
        <f t="shared" si="223"/>
        <v>6.2351737018442481</v>
      </c>
      <c r="U403" s="2">
        <f t="shared" si="202"/>
        <v>15806.324780575806</v>
      </c>
      <c r="V403" s="3">
        <f t="shared" si="203"/>
        <v>40.261809541175317</v>
      </c>
      <c r="W403" s="3">
        <f t="shared" si="204"/>
        <v>4.0127438466713787E-2</v>
      </c>
      <c r="Y403" s="9">
        <f t="shared" si="205"/>
        <v>15789.675618269555</v>
      </c>
      <c r="Z403" s="9">
        <f t="shared" si="206"/>
        <v>12.251587293554277</v>
      </c>
      <c r="AA403" s="9">
        <f t="shared" si="207"/>
        <v>15779.820883242224</v>
      </c>
      <c r="AB403" s="27">
        <f t="shared" si="208"/>
        <v>1079.06447176599</v>
      </c>
      <c r="AC403" s="27">
        <f t="shared" si="209"/>
        <v>0.20773921644969412</v>
      </c>
      <c r="AE403" s="9">
        <f t="shared" si="210"/>
        <v>15811.550455714112</v>
      </c>
      <c r="AF403" s="9">
        <f t="shared" si="211"/>
        <v>4.874259312190099E-3</v>
      </c>
      <c r="AG403" s="9">
        <f t="shared" si="212"/>
        <v>15808.938185713712</v>
      </c>
      <c r="AH403" s="28">
        <f t="shared" si="213"/>
        <v>13.926437867341514</v>
      </c>
      <c r="AI403" s="28">
        <f t="shared" si="214"/>
        <v>2.360015282863534E-2</v>
      </c>
      <c r="AK403" s="9">
        <f t="shared" si="215"/>
        <v>15812.813927946088</v>
      </c>
      <c r="AL403" s="9">
        <f t="shared" si="216"/>
        <v>1.1862872323685978</v>
      </c>
      <c r="AM403" s="9">
        <f t="shared" si="217"/>
        <v>15814.109279460881</v>
      </c>
      <c r="AN403" s="28">
        <f t="shared" si="218"/>
        <v>2.0715253665143418</v>
      </c>
      <c r="AO403">
        <f t="shared" si="219"/>
        <v>9.1020647422677698E-3</v>
      </c>
    </row>
    <row r="404" spans="1:41">
      <c r="A404" s="1">
        <v>45333</v>
      </c>
      <c r="B404" s="2">
        <v>403</v>
      </c>
      <c r="C404" s="3">
        <v>15812.67</v>
      </c>
      <c r="D404" s="13">
        <f t="shared" si="220"/>
        <v>15812.67</v>
      </c>
      <c r="E404" s="13">
        <f t="shared" si="198"/>
        <v>0</v>
      </c>
      <c r="F404" s="13">
        <f t="shared" si="199"/>
        <v>0</v>
      </c>
      <c r="G404" s="9">
        <f t="shared" si="221"/>
        <v>15812.67</v>
      </c>
      <c r="H404" s="13">
        <f t="shared" si="200"/>
        <v>0</v>
      </c>
      <c r="I404" s="13">
        <f t="shared" si="201"/>
        <v>0</v>
      </c>
      <c r="K404" s="13">
        <f t="shared" si="224"/>
        <v>15824.429</v>
      </c>
      <c r="L404" s="13">
        <f t="shared" si="225"/>
        <v>15846.749900000001</v>
      </c>
      <c r="M404" s="9">
        <f t="shared" si="226"/>
        <v>15802.108099999999</v>
      </c>
      <c r="N404" s="9">
        <f t="shared" si="227"/>
        <v>-4.9602000000001372</v>
      </c>
      <c r="O404" s="9">
        <f t="shared" si="228"/>
        <v>15811.928222222221</v>
      </c>
      <c r="P404" s="13">
        <f t="shared" si="229"/>
        <v>0.55023427160695082</v>
      </c>
      <c r="Q404" s="13">
        <f t="shared" si="230"/>
        <v>4.6910343274041283E-3</v>
      </c>
      <c r="S404" s="2">
        <f t="shared" si="222"/>
        <v>15814.201281994872</v>
      </c>
      <c r="T404" s="2">
        <f t="shared" si="223"/>
        <v>5.4695327044068458</v>
      </c>
      <c r="U404" s="2">
        <f t="shared" si="202"/>
        <v>15815.732563989746</v>
      </c>
      <c r="V404" s="3">
        <f t="shared" si="203"/>
        <v>9.3792981912901325</v>
      </c>
      <c r="W404" s="3">
        <f t="shared" si="204"/>
        <v>1.9367785388212082E-2</v>
      </c>
      <c r="Y404" s="9">
        <f t="shared" si="205"/>
        <v>15805.150043894177</v>
      </c>
      <c r="Z404" s="9">
        <f t="shared" si="206"/>
        <v>14.507574125301185</v>
      </c>
      <c r="AA404" s="9">
        <f t="shared" si="207"/>
        <v>15801.92720556311</v>
      </c>
      <c r="AB404" s="27">
        <f t="shared" si="208"/>
        <v>115.40763231327705</v>
      </c>
      <c r="AC404" s="27">
        <f t="shared" si="209"/>
        <v>6.7937890545303914E-2</v>
      </c>
      <c r="AE404" s="9">
        <f t="shared" si="210"/>
        <v>15812.335598992026</v>
      </c>
      <c r="AF404" s="9">
        <f t="shared" si="211"/>
        <v>0.23895496489256757</v>
      </c>
      <c r="AG404" s="9">
        <f t="shared" si="212"/>
        <v>15811.555329973424</v>
      </c>
      <c r="AH404" s="28">
        <f t="shared" si="213"/>
        <v>1.242489268147559</v>
      </c>
      <c r="AI404" s="28">
        <f t="shared" si="214"/>
        <v>7.0492208246695689E-3</v>
      </c>
      <c r="AK404" s="9">
        <f t="shared" si="215"/>
        <v>15812.803021517846</v>
      </c>
      <c r="AL404" s="9">
        <f t="shared" si="216"/>
        <v>1.0665678663075002</v>
      </c>
      <c r="AM404" s="9">
        <f t="shared" si="217"/>
        <v>15814.000215178457</v>
      </c>
      <c r="AN404" s="28">
        <f t="shared" si="218"/>
        <v>1.7694724209983601</v>
      </c>
      <c r="AO404">
        <f t="shared" si="219"/>
        <v>8.4123375651130716E-3</v>
      </c>
    </row>
    <row r="405" spans="1:41">
      <c r="A405" s="1">
        <v>45334</v>
      </c>
      <c r="B405" s="2">
        <v>404</v>
      </c>
      <c r="C405" s="3">
        <v>15763.42</v>
      </c>
      <c r="D405" s="13">
        <f t="shared" si="220"/>
        <v>15812.67</v>
      </c>
      <c r="E405" s="13">
        <f t="shared" si="198"/>
        <v>2425.5625</v>
      </c>
      <c r="F405" s="13">
        <f t="shared" si="199"/>
        <v>0.31243220062651378</v>
      </c>
      <c r="G405" s="9">
        <f t="shared" si="221"/>
        <v>15812.67</v>
      </c>
      <c r="H405" s="13">
        <f t="shared" si="200"/>
        <v>2425.5625</v>
      </c>
      <c r="I405" s="13">
        <f t="shared" si="201"/>
        <v>0.31243220062651378</v>
      </c>
      <c r="K405" s="13">
        <f t="shared" si="224"/>
        <v>15817.495000000001</v>
      </c>
      <c r="L405" s="13">
        <f t="shared" si="225"/>
        <v>15845.0617</v>
      </c>
      <c r="M405" s="9">
        <f t="shared" si="226"/>
        <v>15789.928300000001</v>
      </c>
      <c r="N405" s="9">
        <f t="shared" si="227"/>
        <v>-6.1259333333332</v>
      </c>
      <c r="O405" s="9">
        <f t="shared" si="228"/>
        <v>15797.1479</v>
      </c>
      <c r="P405" s="13">
        <f t="shared" si="229"/>
        <v>1137.5712384099909</v>
      </c>
      <c r="Q405" s="13">
        <f t="shared" si="230"/>
        <v>0.21396308669057773</v>
      </c>
      <c r="S405" s="2">
        <f t="shared" si="222"/>
        <v>15791.54540734964</v>
      </c>
      <c r="T405" s="2">
        <f t="shared" si="223"/>
        <v>-8.5931709704125581</v>
      </c>
      <c r="U405" s="2">
        <f t="shared" si="202"/>
        <v>15819.670814699279</v>
      </c>
      <c r="V405" s="3">
        <f t="shared" si="203"/>
        <v>3164.1541543325816</v>
      </c>
      <c r="W405" s="3">
        <f t="shared" si="204"/>
        <v>0.35684397611228169</v>
      </c>
      <c r="Y405" s="9">
        <f t="shared" si="205"/>
        <v>15802.786332613634</v>
      </c>
      <c r="Z405" s="9">
        <f t="shared" si="206"/>
        <v>2.697674341210464</v>
      </c>
      <c r="AA405" s="9">
        <f t="shared" si="207"/>
        <v>15819.657618019477</v>
      </c>
      <c r="AB405" s="27">
        <f t="shared" si="208"/>
        <v>3162.6696805045976</v>
      </c>
      <c r="AC405" s="27">
        <f t="shared" si="209"/>
        <v>0.35676025900139019</v>
      </c>
      <c r="AE405" s="9">
        <f t="shared" si="210"/>
        <v>15778.166366187075</v>
      </c>
      <c r="AF405" s="9">
        <f t="shared" si="211"/>
        <v>-10.083501366060293</v>
      </c>
      <c r="AG405" s="9">
        <f t="shared" si="212"/>
        <v>15812.574553956918</v>
      </c>
      <c r="AH405" s="28">
        <f t="shared" si="213"/>
        <v>2416.1701747035513</v>
      </c>
      <c r="AI405" s="28">
        <f t="shared" si="214"/>
        <v>0.31182670992029571</v>
      </c>
      <c r="AK405" s="9">
        <f t="shared" si="215"/>
        <v>15768.464958938415</v>
      </c>
      <c r="AL405" s="9">
        <f t="shared" si="216"/>
        <v>-3.4738951782663197</v>
      </c>
      <c r="AM405" s="9">
        <f t="shared" si="217"/>
        <v>15813.869589384154</v>
      </c>
      <c r="AN405" s="28">
        <f t="shared" si="218"/>
        <v>2545.1610690297462</v>
      </c>
      <c r="AO405">
        <f t="shared" si="219"/>
        <v>0.32004215699482741</v>
      </c>
    </row>
    <row r="406" spans="1:41">
      <c r="A406" s="1">
        <v>45335</v>
      </c>
      <c r="B406" s="2">
        <v>405</v>
      </c>
      <c r="C406" s="3">
        <v>15690.06</v>
      </c>
      <c r="D406" s="13">
        <f t="shared" si="220"/>
        <v>15714.17</v>
      </c>
      <c r="E406" s="13">
        <f t="shared" si="198"/>
        <v>581.29210000002809</v>
      </c>
      <c r="F406" s="13">
        <f t="shared" si="199"/>
        <v>0.15366416699490365</v>
      </c>
      <c r="G406" s="9">
        <f t="shared" si="221"/>
        <v>15714.323393607783</v>
      </c>
      <c r="H406" s="13">
        <f t="shared" si="200"/>
        <v>588.71226936623668</v>
      </c>
      <c r="I406" s="13">
        <f t="shared" si="201"/>
        <v>0.15464181531354027</v>
      </c>
      <c r="K406" s="13">
        <f t="shared" si="224"/>
        <v>15808.449000000002</v>
      </c>
      <c r="L406" s="13">
        <f t="shared" si="225"/>
        <v>15840.9815</v>
      </c>
      <c r="M406" s="9">
        <f t="shared" si="226"/>
        <v>15775.916500000005</v>
      </c>
      <c r="N406" s="9">
        <f t="shared" si="227"/>
        <v>-7.2294444444438941</v>
      </c>
      <c r="O406" s="9">
        <f t="shared" si="228"/>
        <v>15783.802366666669</v>
      </c>
      <c r="P406" s="13">
        <f t="shared" si="229"/>
        <v>8787.6313082682373</v>
      </c>
      <c r="Q406" s="13">
        <f t="shared" si="230"/>
        <v>0.59746340464388992</v>
      </c>
      <c r="S406" s="2">
        <f t="shared" si="222"/>
        <v>15736.506118189613</v>
      </c>
      <c r="T406" s="2">
        <f t="shared" si="223"/>
        <v>-31.816230065220125</v>
      </c>
      <c r="U406" s="2">
        <f t="shared" si="202"/>
        <v>15782.952236379228</v>
      </c>
      <c r="V406" s="3">
        <f t="shared" si="203"/>
        <v>8628.9675795343792</v>
      </c>
      <c r="W406" s="3">
        <f t="shared" si="204"/>
        <v>0.59204513162618921</v>
      </c>
      <c r="Y406" s="9">
        <f t="shared" si="205"/>
        <v>15770.85680486839</v>
      </c>
      <c r="Z406" s="9">
        <f t="shared" si="206"/>
        <v>-21.541367119307541</v>
      </c>
      <c r="AA406" s="9">
        <f t="shared" si="207"/>
        <v>15805.484006954845</v>
      </c>
      <c r="AB406" s="27">
        <f t="shared" si="208"/>
        <v>13322.701381512114</v>
      </c>
      <c r="AC406" s="27">
        <f t="shared" si="209"/>
        <v>0.73565051347697219</v>
      </c>
      <c r="AE406" s="9">
        <f t="shared" si="210"/>
        <v>15713.466859446304</v>
      </c>
      <c r="AF406" s="9">
        <f t="shared" si="211"/>
        <v>-26.468302978473666</v>
      </c>
      <c r="AG406" s="9">
        <f t="shared" si="212"/>
        <v>15768.082864821015</v>
      </c>
      <c r="AH406" s="28">
        <f t="shared" si="213"/>
        <v>6087.5674348785205</v>
      </c>
      <c r="AI406" s="28">
        <f t="shared" si="214"/>
        <v>0.49727575816163805</v>
      </c>
      <c r="AK406" s="9">
        <f t="shared" si="215"/>
        <v>15697.553106376015</v>
      </c>
      <c r="AL406" s="9">
        <f t="shared" si="216"/>
        <v>-10.217690916679675</v>
      </c>
      <c r="AM406" s="9">
        <f t="shared" si="217"/>
        <v>15764.99106376015</v>
      </c>
      <c r="AN406" s="28">
        <f t="shared" si="218"/>
        <v>5614.664316227696</v>
      </c>
      <c r="AO406">
        <f t="shared" si="219"/>
        <v>0.47757028182269678</v>
      </c>
    </row>
    <row r="407" spans="1:41">
      <c r="A407" s="1">
        <v>45336</v>
      </c>
      <c r="B407" s="2">
        <v>406</v>
      </c>
      <c r="C407" s="3">
        <v>15690.06</v>
      </c>
      <c r="D407" s="13">
        <f t="shared" si="220"/>
        <v>15616.699999999999</v>
      </c>
      <c r="E407" s="13">
        <f t="shared" si="198"/>
        <v>5381.6896000000852</v>
      </c>
      <c r="F407" s="13">
        <f t="shared" si="199"/>
        <v>0.4675571667667337</v>
      </c>
      <c r="G407" s="9">
        <f t="shared" si="221"/>
        <v>15617.041403680165</v>
      </c>
      <c r="H407" s="13">
        <f t="shared" si="200"/>
        <v>5331.715408518965</v>
      </c>
      <c r="I407" s="13">
        <f t="shared" si="201"/>
        <v>0.46538124341037967</v>
      </c>
      <c r="K407" s="13">
        <f t="shared" si="224"/>
        <v>15792.066999999999</v>
      </c>
      <c r="L407" s="13">
        <f t="shared" si="225"/>
        <v>15834.0671</v>
      </c>
      <c r="M407" s="9">
        <f t="shared" si="226"/>
        <v>15750.066899999998</v>
      </c>
      <c r="N407" s="9">
        <f t="shared" si="227"/>
        <v>-9.3333555555558014</v>
      </c>
      <c r="O407" s="9">
        <f t="shared" si="228"/>
        <v>15768.687055555562</v>
      </c>
      <c r="P407" s="13">
        <f t="shared" si="229"/>
        <v>6182.2138653374395</v>
      </c>
      <c r="Q407" s="13">
        <f t="shared" si="230"/>
        <v>0.50112654480328334</v>
      </c>
      <c r="S407" s="2">
        <f t="shared" si="222"/>
        <v>15697.374944062196</v>
      </c>
      <c r="T407" s="2">
        <f t="shared" si="223"/>
        <v>-35.473702096318398</v>
      </c>
      <c r="U407" s="2">
        <f t="shared" si="202"/>
        <v>15704.689888124392</v>
      </c>
      <c r="V407" s="3">
        <f t="shared" si="203"/>
        <v>214.03362653225216</v>
      </c>
      <c r="W407" s="3">
        <f t="shared" si="204"/>
        <v>9.3243034917603204E-2</v>
      </c>
      <c r="Y407" s="9">
        <f t="shared" si="205"/>
        <v>15731.538806424358</v>
      </c>
      <c r="Z407" s="9">
        <f t="shared" si="206"/>
        <v>-33.985009046614749</v>
      </c>
      <c r="AA407" s="9">
        <f t="shared" si="207"/>
        <v>15749.315437749083</v>
      </c>
      <c r="AB407" s="27">
        <f t="shared" si="208"/>
        <v>3511.2069028354845</v>
      </c>
      <c r="AC407" s="27">
        <f t="shared" si="209"/>
        <v>0.37766227630157745</v>
      </c>
      <c r="AE407" s="9">
        <f t="shared" si="210"/>
        <v>15689.141566940349</v>
      </c>
      <c r="AF407" s="9">
        <f t="shared" si="211"/>
        <v>-25.825399836718088</v>
      </c>
      <c r="AG407" s="9">
        <f t="shared" si="212"/>
        <v>15686.99855646783</v>
      </c>
      <c r="AH407" s="28">
        <f t="shared" si="213"/>
        <v>9.3724365006624986</v>
      </c>
      <c r="AI407" s="28">
        <f t="shared" si="214"/>
        <v>1.9511993785680269E-2</v>
      </c>
      <c r="AK407" s="9">
        <f t="shared" si="215"/>
        <v>15689.787541545935</v>
      </c>
      <c r="AL407" s="9">
        <f t="shared" si="216"/>
        <v>-9.9724783080197703</v>
      </c>
      <c r="AM407" s="9">
        <f t="shared" si="217"/>
        <v>15687.335415459336</v>
      </c>
      <c r="AN407" s="28">
        <f t="shared" si="218"/>
        <v>7.4233609192212953</v>
      </c>
      <c r="AO407">
        <f t="shared" si="219"/>
        <v>1.736503582945682E-2</v>
      </c>
    </row>
    <row r="408" spans="1:41">
      <c r="A408" s="1">
        <v>45337</v>
      </c>
      <c r="B408" s="2">
        <v>407</v>
      </c>
      <c r="C408" s="3">
        <v>15662.92</v>
      </c>
      <c r="D408" s="13">
        <f t="shared" si="220"/>
        <v>15690.06</v>
      </c>
      <c r="E408" s="13">
        <f t="shared" si="198"/>
        <v>736.57959999996842</v>
      </c>
      <c r="F408" s="13">
        <f t="shared" si="199"/>
        <v>0.17327548120018116</v>
      </c>
      <c r="G408" s="9">
        <f t="shared" si="221"/>
        <v>15690.06</v>
      </c>
      <c r="H408" s="13">
        <f t="shared" si="200"/>
        <v>736.57959999996842</v>
      </c>
      <c r="I408" s="13">
        <f t="shared" si="201"/>
        <v>0.17327548120018116</v>
      </c>
      <c r="K408" s="13">
        <f t="shared" si="224"/>
        <v>15775.685000000001</v>
      </c>
      <c r="L408" s="13">
        <f t="shared" si="225"/>
        <v>15824.9516</v>
      </c>
      <c r="M408" s="9">
        <f t="shared" si="226"/>
        <v>15726.418400000002</v>
      </c>
      <c r="N408" s="9">
        <f t="shared" si="227"/>
        <v>-10.948133333333114</v>
      </c>
      <c r="O408" s="9">
        <f t="shared" si="228"/>
        <v>15740.733544444442</v>
      </c>
      <c r="P408" s="13">
        <f t="shared" si="229"/>
        <v>6054.9476990070734</v>
      </c>
      <c r="Q408" s="13">
        <f t="shared" si="230"/>
        <v>0.49680100801409632</v>
      </c>
      <c r="S408" s="2">
        <f t="shared" si="222"/>
        <v>15662.410620982939</v>
      </c>
      <c r="T408" s="2">
        <f t="shared" si="223"/>
        <v>-35.219012587787773</v>
      </c>
      <c r="U408" s="2">
        <f t="shared" si="202"/>
        <v>15661.901241965877</v>
      </c>
      <c r="V408" s="3">
        <f t="shared" si="203"/>
        <v>1.0378679320893118</v>
      </c>
      <c r="W408" s="3">
        <f t="shared" si="204"/>
        <v>6.5042663444784491E-3</v>
      </c>
      <c r="Y408" s="9">
        <f t="shared" si="205"/>
        <v>15687.16365816442</v>
      </c>
      <c r="Z408" s="9">
        <f t="shared" si="206"/>
        <v>-41.258106495941178</v>
      </c>
      <c r="AA408" s="9">
        <f t="shared" si="207"/>
        <v>15697.553797377743</v>
      </c>
      <c r="AB408" s="27">
        <f t="shared" si="208"/>
        <v>1199.4999208025349</v>
      </c>
      <c r="AC408" s="27">
        <f t="shared" si="209"/>
        <v>0.22111967230722412</v>
      </c>
      <c r="AE408" s="9">
        <f t="shared" si="210"/>
        <v>15663.038850131088</v>
      </c>
      <c r="AF408" s="9">
        <f t="shared" si="211"/>
        <v>-25.90859492848082</v>
      </c>
      <c r="AG408" s="9">
        <f t="shared" si="212"/>
        <v>15663.316167103631</v>
      </c>
      <c r="AH408" s="28">
        <f t="shared" si="213"/>
        <v>0.15694837399892575</v>
      </c>
      <c r="AI408" s="28">
        <f t="shared" si="214"/>
        <v>2.529331080222796E-3</v>
      </c>
      <c r="AK408" s="9">
        <f t="shared" si="215"/>
        <v>15664.609506323792</v>
      </c>
      <c r="AL408" s="9">
        <f t="shared" si="216"/>
        <v>-11.493033999432102</v>
      </c>
      <c r="AM408" s="9">
        <f t="shared" si="217"/>
        <v>15679.815063237915</v>
      </c>
      <c r="AN408" s="28">
        <f t="shared" si="218"/>
        <v>285.44316181313525</v>
      </c>
      <c r="AO408">
        <f t="shared" si="219"/>
        <v>0.10786662536688341</v>
      </c>
    </row>
    <row r="409" spans="1:41">
      <c r="A409" s="1">
        <v>45338</v>
      </c>
      <c r="B409" s="2">
        <v>408</v>
      </c>
      <c r="C409" s="3">
        <v>15684.03</v>
      </c>
      <c r="D409" s="13">
        <f t="shared" si="220"/>
        <v>15635.78</v>
      </c>
      <c r="E409" s="13">
        <f t="shared" si="198"/>
        <v>2328.0625</v>
      </c>
      <c r="F409" s="13">
        <f t="shared" si="199"/>
        <v>0.30763776911928886</v>
      </c>
      <c r="G409" s="9">
        <f t="shared" si="221"/>
        <v>15635.826945620349</v>
      </c>
      <c r="H409" s="13">
        <f t="shared" si="200"/>
        <v>2323.5344515276688</v>
      </c>
      <c r="I409" s="13">
        <f t="shared" si="201"/>
        <v>0.30733844796045279</v>
      </c>
      <c r="K409" s="13">
        <f t="shared" si="224"/>
        <v>15765.333000000002</v>
      </c>
      <c r="L409" s="13">
        <f t="shared" si="225"/>
        <v>15815.594800000003</v>
      </c>
      <c r="M409" s="9">
        <f t="shared" si="226"/>
        <v>15715.071200000002</v>
      </c>
      <c r="N409" s="9">
        <f t="shared" si="227"/>
        <v>-11.169288888888937</v>
      </c>
      <c r="O409" s="9">
        <f t="shared" si="228"/>
        <v>15715.470266666669</v>
      </c>
      <c r="P409" s="13">
        <f t="shared" si="229"/>
        <v>988.49036807121513</v>
      </c>
      <c r="Q409" s="13">
        <f t="shared" si="230"/>
        <v>0.20046038337511674</v>
      </c>
      <c r="S409" s="2">
        <f t="shared" si="222"/>
        <v>15655.610804197575</v>
      </c>
      <c r="T409" s="2">
        <f t="shared" si="223"/>
        <v>-21.009414686575823</v>
      </c>
      <c r="U409" s="2">
        <f t="shared" si="202"/>
        <v>15627.191608395151</v>
      </c>
      <c r="V409" s="3">
        <f t="shared" si="203"/>
        <v>3230.6027602262461</v>
      </c>
      <c r="W409" s="3">
        <f t="shared" si="204"/>
        <v>0.36239660090454862</v>
      </c>
      <c r="Y409" s="9">
        <f t="shared" si="205"/>
        <v>15657.342886167935</v>
      </c>
      <c r="Z409" s="9">
        <f t="shared" si="206"/>
        <v>-33.251972346321736</v>
      </c>
      <c r="AA409" s="9">
        <f t="shared" si="207"/>
        <v>15645.905551668478</v>
      </c>
      <c r="AB409" s="27">
        <f t="shared" si="208"/>
        <v>1453.4735605829071</v>
      </c>
      <c r="AC409" s="27">
        <f t="shared" si="209"/>
        <v>0.24307813955674792</v>
      </c>
      <c r="AE409" s="9">
        <f t="shared" si="210"/>
        <v>15669.960076560783</v>
      </c>
      <c r="AF409" s="9">
        <f t="shared" si="211"/>
        <v>-16.059648521028134</v>
      </c>
      <c r="AG409" s="9">
        <f t="shared" si="212"/>
        <v>15637.130255202608</v>
      </c>
      <c r="AH409" s="28">
        <f t="shared" si="213"/>
        <v>2199.5860620605436</v>
      </c>
      <c r="AI409" s="28">
        <f t="shared" si="214"/>
        <v>0.29902866034681447</v>
      </c>
      <c r="AK409" s="9">
        <f t="shared" si="215"/>
        <v>15680.938647232437</v>
      </c>
      <c r="AL409" s="9">
        <f t="shared" si="216"/>
        <v>-8.7108165086243847</v>
      </c>
      <c r="AM409" s="9">
        <f t="shared" si="217"/>
        <v>15653.11647232436</v>
      </c>
      <c r="AN409" s="28">
        <f t="shared" si="218"/>
        <v>955.64619335259613</v>
      </c>
      <c r="AO409">
        <f t="shared" si="219"/>
        <v>0.19710194175629972</v>
      </c>
    </row>
    <row r="410" spans="1:41">
      <c r="A410" s="1">
        <v>45339</v>
      </c>
      <c r="B410" s="2">
        <v>409</v>
      </c>
      <c r="C410" s="3">
        <v>15684.03</v>
      </c>
      <c r="D410" s="13">
        <f t="shared" si="220"/>
        <v>15705.140000000001</v>
      </c>
      <c r="E410" s="13">
        <f t="shared" si="198"/>
        <v>445.63210000002459</v>
      </c>
      <c r="F410" s="13">
        <f t="shared" si="199"/>
        <v>0.13459550893488842</v>
      </c>
      <c r="G410" s="9">
        <f t="shared" si="221"/>
        <v>15705.168451406253</v>
      </c>
      <c r="H410" s="13">
        <f t="shared" si="200"/>
        <v>446.83412785447666</v>
      </c>
      <c r="I410" s="13">
        <f t="shared" si="201"/>
        <v>0.13477691260633898</v>
      </c>
      <c r="K410" s="13">
        <f t="shared" si="224"/>
        <v>15755.384</v>
      </c>
      <c r="L410" s="13">
        <f t="shared" si="225"/>
        <v>15805.8662</v>
      </c>
      <c r="M410" s="9">
        <f t="shared" si="226"/>
        <v>15704.9018</v>
      </c>
      <c r="N410" s="9">
        <f t="shared" si="227"/>
        <v>-11.21826666666675</v>
      </c>
      <c r="O410" s="9">
        <f t="shared" si="228"/>
        <v>15703.901911111114</v>
      </c>
      <c r="P410" s="13">
        <f t="shared" si="229"/>
        <v>394.89285120798223</v>
      </c>
      <c r="Q410" s="13">
        <f t="shared" si="230"/>
        <v>0.12670156274320535</v>
      </c>
      <c r="S410" s="2">
        <f t="shared" si="222"/>
        <v>15659.3156947555</v>
      </c>
      <c r="T410" s="2">
        <f t="shared" si="223"/>
        <v>-8.6522620643254342</v>
      </c>
      <c r="U410" s="2">
        <f t="shared" si="202"/>
        <v>15634.601389510999</v>
      </c>
      <c r="V410" s="3">
        <f t="shared" si="203"/>
        <v>2443.1875348734375</v>
      </c>
      <c r="W410" s="3">
        <f t="shared" si="204"/>
        <v>0.31515248624876124</v>
      </c>
      <c r="Y410" s="9">
        <f t="shared" si="205"/>
        <v>15642.072639675131</v>
      </c>
      <c r="Z410" s="9">
        <f t="shared" si="206"/>
        <v>-20.664764248859523</v>
      </c>
      <c r="AA410" s="9">
        <f t="shared" si="207"/>
        <v>15624.090913821614</v>
      </c>
      <c r="AB410" s="27">
        <f t="shared" si="208"/>
        <v>3592.6940519000782</v>
      </c>
      <c r="AC410" s="27">
        <f t="shared" si="209"/>
        <v>0.38216635761591111</v>
      </c>
      <c r="AE410" s="9">
        <f t="shared" si="210"/>
        <v>15674.991128411926</v>
      </c>
      <c r="AF410" s="9">
        <f t="shared" si="211"/>
        <v>-9.7324384093767105</v>
      </c>
      <c r="AG410" s="9">
        <f t="shared" si="212"/>
        <v>15653.900428039755</v>
      </c>
      <c r="AH410" s="28">
        <f t="shared" si="213"/>
        <v>907.79110650763062</v>
      </c>
      <c r="AI410" s="28">
        <f t="shared" si="214"/>
        <v>0.19210350885739069</v>
      </c>
      <c r="AK410" s="9">
        <f t="shared" si="215"/>
        <v>15682.849783072383</v>
      </c>
      <c r="AL410" s="9">
        <f t="shared" si="216"/>
        <v>-7.648621273767354</v>
      </c>
      <c r="AM410" s="9">
        <f t="shared" si="217"/>
        <v>15672.227830723812</v>
      </c>
      <c r="AN410" s="28">
        <f t="shared" si="218"/>
        <v>139.29119962380963</v>
      </c>
      <c r="AO410">
        <f t="shared" si="219"/>
        <v>7.5249596412328826E-2</v>
      </c>
    </row>
    <row r="411" spans="1:41">
      <c r="A411" s="1">
        <v>45340</v>
      </c>
      <c r="B411" s="2">
        <v>410</v>
      </c>
      <c r="C411" s="3">
        <v>15684.03</v>
      </c>
      <c r="D411" s="13">
        <f t="shared" si="220"/>
        <v>15684.03</v>
      </c>
      <c r="E411" s="13">
        <f t="shared" si="198"/>
        <v>0</v>
      </c>
      <c r="F411" s="13">
        <f t="shared" si="199"/>
        <v>0</v>
      </c>
      <c r="G411" s="9">
        <f t="shared" si="221"/>
        <v>15684.03</v>
      </c>
      <c r="H411" s="13">
        <f t="shared" si="200"/>
        <v>0</v>
      </c>
      <c r="I411" s="13">
        <f t="shared" si="201"/>
        <v>0</v>
      </c>
      <c r="K411" s="13">
        <f t="shared" si="224"/>
        <v>15742.52</v>
      </c>
      <c r="L411" s="13">
        <f t="shared" si="225"/>
        <v>15795.182799999999</v>
      </c>
      <c r="M411" s="9">
        <f t="shared" si="226"/>
        <v>15689.857200000002</v>
      </c>
      <c r="N411" s="9">
        <f t="shared" si="227"/>
        <v>-11.702844444444054</v>
      </c>
      <c r="O411" s="9">
        <f t="shared" si="228"/>
        <v>15693.683533333333</v>
      </c>
      <c r="P411" s="13">
        <f t="shared" si="229"/>
        <v>93.190705817756552</v>
      </c>
      <c r="Q411" s="13">
        <f t="shared" si="230"/>
        <v>6.1550082047357943E-2</v>
      </c>
      <c r="S411" s="2">
        <f t="shared" si="222"/>
        <v>15667.346716345588</v>
      </c>
      <c r="T411" s="2">
        <f t="shared" si="223"/>
        <v>-0.31062023711865194</v>
      </c>
      <c r="U411" s="2">
        <f t="shared" si="202"/>
        <v>15650.663432691175</v>
      </c>
      <c r="V411" s="3">
        <f t="shared" si="203"/>
        <v>1113.3278139743709</v>
      </c>
      <c r="W411" s="3">
        <f t="shared" si="204"/>
        <v>0.21274230735866562</v>
      </c>
      <c r="Y411" s="9">
        <f t="shared" si="205"/>
        <v>15640.194512798389</v>
      </c>
      <c r="Z411" s="9">
        <f t="shared" si="206"/>
        <v>-7.5141180883769696</v>
      </c>
      <c r="AA411" s="9">
        <f t="shared" si="207"/>
        <v>15621.407875426272</v>
      </c>
      <c r="AB411" s="27">
        <f t="shared" si="208"/>
        <v>3921.5304861276081</v>
      </c>
      <c r="AC411" s="27">
        <f t="shared" si="209"/>
        <v>0.39927317515797145</v>
      </c>
      <c r="AE411" s="9">
        <f t="shared" si="210"/>
        <v>15678.398607000763</v>
      </c>
      <c r="AF411" s="9">
        <f t="shared" si="211"/>
        <v>-5.7904633099126066</v>
      </c>
      <c r="AG411" s="9">
        <f t="shared" si="212"/>
        <v>15665.258690002549</v>
      </c>
      <c r="AH411" s="28">
        <f t="shared" si="213"/>
        <v>352.36207902042941</v>
      </c>
      <c r="AI411" s="28">
        <f t="shared" si="214"/>
        <v>0.11968422655052101</v>
      </c>
      <c r="AK411" s="9">
        <f t="shared" si="215"/>
        <v>15683.147116179862</v>
      </c>
      <c r="AL411" s="9">
        <f t="shared" si="216"/>
        <v>-6.8540258356427133</v>
      </c>
      <c r="AM411" s="9">
        <f t="shared" si="217"/>
        <v>15675.201161798615</v>
      </c>
      <c r="AN411" s="28">
        <f t="shared" si="218"/>
        <v>77.948383986239079</v>
      </c>
      <c r="AO411">
        <f t="shared" si="219"/>
        <v>5.6291898200814615E-2</v>
      </c>
    </row>
    <row r="412" spans="1:41">
      <c r="A412" s="1">
        <v>45341</v>
      </c>
      <c r="B412" s="2">
        <v>411</v>
      </c>
      <c r="C412" s="3">
        <v>15732.27</v>
      </c>
      <c r="D412" s="13">
        <f t="shared" si="220"/>
        <v>15684.03</v>
      </c>
      <c r="E412" s="13">
        <f t="shared" si="198"/>
        <v>2327.0975999999791</v>
      </c>
      <c r="F412" s="13">
        <f t="shared" si="199"/>
        <v>0.30663089306247465</v>
      </c>
      <c r="G412" s="9">
        <f t="shared" si="221"/>
        <v>15684.03</v>
      </c>
      <c r="H412" s="13">
        <f t="shared" si="200"/>
        <v>2327.0975999999791</v>
      </c>
      <c r="I412" s="13">
        <f t="shared" si="201"/>
        <v>0.30663089306247465</v>
      </c>
      <c r="K412" s="13">
        <f t="shared" si="224"/>
        <v>15729.655999999999</v>
      </c>
      <c r="L412" s="13">
        <f t="shared" si="225"/>
        <v>15784.167799999999</v>
      </c>
      <c r="M412" s="9">
        <f t="shared" si="226"/>
        <v>15675.144199999999</v>
      </c>
      <c r="N412" s="9">
        <f t="shared" si="227"/>
        <v>-12.113733333333382</v>
      </c>
      <c r="O412" s="9">
        <f t="shared" si="228"/>
        <v>15678.154355555558</v>
      </c>
      <c r="P412" s="13">
        <f t="shared" si="229"/>
        <v>2928.5029736372985</v>
      </c>
      <c r="Q412" s="13">
        <f t="shared" si="230"/>
        <v>0.34397861493886317</v>
      </c>
      <c r="S412" s="2">
        <f t="shared" si="222"/>
        <v>15699.653048054235</v>
      </c>
      <c r="T412" s="2">
        <f t="shared" si="223"/>
        <v>15.997855735764235</v>
      </c>
      <c r="U412" s="2">
        <f t="shared" si="202"/>
        <v>15667.03609610847</v>
      </c>
      <c r="V412" s="3">
        <f t="shared" si="203"/>
        <v>4255.4622169294571</v>
      </c>
      <c r="W412" s="3">
        <f t="shared" si="204"/>
        <v>0.41465029453175317</v>
      </c>
      <c r="Y412" s="9">
        <f t="shared" si="205"/>
        <v>15662.557276297008</v>
      </c>
      <c r="Z412" s="9">
        <f t="shared" si="206"/>
        <v>13.399699022520021</v>
      </c>
      <c r="AA412" s="9">
        <f t="shared" si="207"/>
        <v>15632.680394710012</v>
      </c>
      <c r="AB412" s="27">
        <f t="shared" si="208"/>
        <v>9918.0894818155975</v>
      </c>
      <c r="AC412" s="27">
        <f t="shared" si="209"/>
        <v>0.63302756239238178</v>
      </c>
      <c r="AE412" s="9">
        <f t="shared" si="210"/>
        <v>15714.371443107255</v>
      </c>
      <c r="AF412" s="9">
        <f t="shared" si="211"/>
        <v>6.7385265150086981</v>
      </c>
      <c r="AG412" s="9">
        <f t="shared" si="212"/>
        <v>15672.60814369085</v>
      </c>
      <c r="AH412" s="28">
        <f t="shared" si="213"/>
        <v>3559.5370982537343</v>
      </c>
      <c r="AI412" s="28">
        <f t="shared" si="214"/>
        <v>0.3792323441509115</v>
      </c>
      <c r="AK412" s="9">
        <f t="shared" si="215"/>
        <v>15726.672309034424</v>
      </c>
      <c r="AL412" s="9">
        <f t="shared" si="216"/>
        <v>-1.8161039666222223</v>
      </c>
      <c r="AM412" s="9">
        <f t="shared" si="217"/>
        <v>15676.293090344219</v>
      </c>
      <c r="AN412" s="28">
        <f t="shared" si="218"/>
        <v>3133.4144146114827</v>
      </c>
      <c r="AO412">
        <f t="shared" si="219"/>
        <v>0.35580949002134543</v>
      </c>
    </row>
    <row r="413" spans="1:41">
      <c r="A413" s="1">
        <v>45342</v>
      </c>
      <c r="B413" s="2">
        <v>412</v>
      </c>
      <c r="C413" s="3">
        <v>15708.15</v>
      </c>
      <c r="D413" s="13">
        <f t="shared" si="220"/>
        <v>15780.51</v>
      </c>
      <c r="E413" s="13">
        <f t="shared" si="198"/>
        <v>5235.969600000084</v>
      </c>
      <c r="F413" s="13">
        <f t="shared" si="199"/>
        <v>0.46065259117082907</v>
      </c>
      <c r="G413" s="9">
        <f t="shared" si="221"/>
        <v>15780.658373702423</v>
      </c>
      <c r="H413" s="13">
        <f t="shared" si="200"/>
        <v>5257.4642569702764</v>
      </c>
      <c r="I413" s="13">
        <f t="shared" si="201"/>
        <v>0.46159715626870984</v>
      </c>
      <c r="K413" s="13">
        <f t="shared" si="224"/>
        <v>15721.616</v>
      </c>
      <c r="L413" s="13">
        <f t="shared" si="225"/>
        <v>15773.263400000002</v>
      </c>
      <c r="M413" s="9">
        <f t="shared" si="226"/>
        <v>15669.968599999998</v>
      </c>
      <c r="N413" s="9">
        <f t="shared" si="227"/>
        <v>-11.477200000000368</v>
      </c>
      <c r="O413" s="9">
        <f t="shared" si="228"/>
        <v>15663.030466666665</v>
      </c>
      <c r="P413" s="13">
        <f t="shared" si="229"/>
        <v>2035.7722882178743</v>
      </c>
      <c r="Q413" s="13">
        <f t="shared" si="230"/>
        <v>0.28723645581010115</v>
      </c>
      <c r="S413" s="2">
        <f t="shared" si="222"/>
        <v>15711.900451894999</v>
      </c>
      <c r="T413" s="2">
        <f t="shared" si="223"/>
        <v>14.122629788263907</v>
      </c>
      <c r="U413" s="2">
        <f t="shared" si="202"/>
        <v>15715.65090379</v>
      </c>
      <c r="V413" s="3">
        <f t="shared" si="203"/>
        <v>56.263557666835439</v>
      </c>
      <c r="W413" s="3">
        <f t="shared" si="204"/>
        <v>4.7751668974385514E-2</v>
      </c>
      <c r="Y413" s="9">
        <f t="shared" si="205"/>
        <v>15685.614882723668</v>
      </c>
      <c r="Z413" s="9">
        <f t="shared" si="206"/>
        <v>20.160234205418455</v>
      </c>
      <c r="AA413" s="9">
        <f t="shared" si="207"/>
        <v>15675.956975319528</v>
      </c>
      <c r="AB413" s="27">
        <f t="shared" si="208"/>
        <v>1036.3908380774376</v>
      </c>
      <c r="AC413" s="27">
        <f t="shared" si="209"/>
        <v>0.20494472411118658</v>
      </c>
      <c r="AE413" s="9">
        <f t="shared" si="210"/>
        <v>15712.037990886678</v>
      </c>
      <c r="AF413" s="9">
        <f t="shared" si="211"/>
        <v>4.016932894333026</v>
      </c>
      <c r="AG413" s="9">
        <f t="shared" si="212"/>
        <v>15721.109969622263</v>
      </c>
      <c r="AH413" s="28">
        <f t="shared" si="213"/>
        <v>167.96081260998204</v>
      </c>
      <c r="AI413" s="28">
        <f t="shared" si="214"/>
        <v>8.2504748313856749E-2</v>
      </c>
      <c r="AK413" s="9">
        <f t="shared" si="215"/>
        <v>15709.82062050678</v>
      </c>
      <c r="AL413" s="9">
        <f t="shared" si="216"/>
        <v>-3.3196624227244005</v>
      </c>
      <c r="AM413" s="9">
        <f t="shared" si="217"/>
        <v>15724.856205067801</v>
      </c>
      <c r="AN413" s="28">
        <f t="shared" si="218"/>
        <v>279.09728776743384</v>
      </c>
      <c r="AO413">
        <f t="shared" si="219"/>
        <v>0.10635374036918047</v>
      </c>
    </row>
    <row r="414" spans="1:41">
      <c r="A414" s="1">
        <v>45343</v>
      </c>
      <c r="B414" s="2">
        <v>413</v>
      </c>
      <c r="C414" s="3">
        <v>15737.3</v>
      </c>
      <c r="D414" s="13">
        <f t="shared" si="220"/>
        <v>15684.029999999999</v>
      </c>
      <c r="E414" s="13">
        <f t="shared" si="198"/>
        <v>2837.6929000000464</v>
      </c>
      <c r="F414" s="13">
        <f t="shared" si="199"/>
        <v>0.33849516753191738</v>
      </c>
      <c r="G414" s="9">
        <f t="shared" si="221"/>
        <v>15684.066979685702</v>
      </c>
      <c r="H414" s="13">
        <f t="shared" si="200"/>
        <v>2833.754451782399</v>
      </c>
      <c r="I414" s="13">
        <f t="shared" si="201"/>
        <v>0.33826018639981059</v>
      </c>
      <c r="K414" s="13">
        <f t="shared" si="224"/>
        <v>15711.163999999999</v>
      </c>
      <c r="L414" s="13">
        <f t="shared" si="225"/>
        <v>15761.936900000001</v>
      </c>
      <c r="M414" s="9">
        <f t="shared" si="226"/>
        <v>15660.391099999997</v>
      </c>
      <c r="N414" s="9">
        <f t="shared" si="227"/>
        <v>-11.282866666667056</v>
      </c>
      <c r="O414" s="9">
        <f t="shared" si="228"/>
        <v>15658.491399999997</v>
      </c>
      <c r="P414" s="13">
        <f t="shared" si="229"/>
        <v>6210.7954339603339</v>
      </c>
      <c r="Q414" s="13">
        <f t="shared" si="230"/>
        <v>0.50077586371234017</v>
      </c>
      <c r="S414" s="2">
        <f t="shared" si="222"/>
        <v>15731.661540841631</v>
      </c>
      <c r="T414" s="2">
        <f t="shared" si="223"/>
        <v>16.941859367448103</v>
      </c>
      <c r="U414" s="2">
        <f t="shared" si="202"/>
        <v>15726.023081683263</v>
      </c>
      <c r="V414" s="3">
        <f t="shared" si="203"/>
        <v>127.16888672234843</v>
      </c>
      <c r="W414" s="3">
        <f t="shared" si="204"/>
        <v>7.1657262152570997E-2</v>
      </c>
      <c r="Y414" s="9">
        <f t="shared" si="205"/>
        <v>15715.23258185036</v>
      </c>
      <c r="Z414" s="9">
        <f t="shared" si="206"/>
        <v>26.780459650309339</v>
      </c>
      <c r="AA414" s="9">
        <f t="shared" si="207"/>
        <v>15705.775116929088</v>
      </c>
      <c r="AB414" s="27">
        <f t="shared" si="208"/>
        <v>993.8182526346443</v>
      </c>
      <c r="AC414" s="27">
        <f t="shared" si="209"/>
        <v>0.20031951523394437</v>
      </c>
      <c r="AE414" s="9">
        <f t="shared" si="210"/>
        <v>15730.926477134302</v>
      </c>
      <c r="AF414" s="9">
        <f t="shared" si="211"/>
        <v>8.4783989003204123</v>
      </c>
      <c r="AG414" s="9">
        <f t="shared" si="212"/>
        <v>15716.054923781012</v>
      </c>
      <c r="AH414" s="28">
        <f t="shared" si="213"/>
        <v>451.35326355058305</v>
      </c>
      <c r="AI414" s="28">
        <f t="shared" si="214"/>
        <v>0.13499822853340393</v>
      </c>
      <c r="AK414" s="9">
        <f t="shared" si="215"/>
        <v>15734.220095808405</v>
      </c>
      <c r="AL414" s="9">
        <f t="shared" si="216"/>
        <v>-0.54774865028946174</v>
      </c>
      <c r="AM414" s="9">
        <f t="shared" si="217"/>
        <v>15706.500958084056</v>
      </c>
      <c r="AN414" s="28">
        <f t="shared" si="218"/>
        <v>948.58098294002832</v>
      </c>
      <c r="AO414">
        <f t="shared" si="219"/>
        <v>0.19570728089280393</v>
      </c>
    </row>
    <row r="415" spans="1:41">
      <c r="A415" s="1">
        <v>45344</v>
      </c>
      <c r="B415" s="2">
        <v>414</v>
      </c>
      <c r="C415" s="3">
        <v>15783.29</v>
      </c>
      <c r="D415" s="13">
        <f t="shared" si="220"/>
        <v>15766.449999999999</v>
      </c>
      <c r="E415" s="13">
        <f t="shared" si="198"/>
        <v>283.58560000006617</v>
      </c>
      <c r="F415" s="13">
        <f t="shared" si="199"/>
        <v>0.10669511869833199</v>
      </c>
      <c r="G415" s="9">
        <f t="shared" si="221"/>
        <v>15766.504094371394</v>
      </c>
      <c r="H415" s="13">
        <f t="shared" si="200"/>
        <v>281.76662777250004</v>
      </c>
      <c r="I415" s="13">
        <f t="shared" si="201"/>
        <v>0.1063523867875899</v>
      </c>
      <c r="K415" s="13">
        <f t="shared" si="224"/>
        <v>15703.626999999999</v>
      </c>
      <c r="L415" s="13">
        <f t="shared" si="225"/>
        <v>15750.550100000002</v>
      </c>
      <c r="M415" s="9">
        <f t="shared" si="226"/>
        <v>15656.703899999995</v>
      </c>
      <c r="N415" s="9">
        <f t="shared" si="227"/>
        <v>-10.427355555556359</v>
      </c>
      <c r="O415" s="9">
        <f t="shared" si="228"/>
        <v>15649.108233333331</v>
      </c>
      <c r="P415" s="13">
        <f t="shared" si="229"/>
        <v>18004.746505788735</v>
      </c>
      <c r="Q415" s="13">
        <f t="shared" si="230"/>
        <v>0.85015080294837275</v>
      </c>
      <c r="S415" s="2">
        <f t="shared" si="222"/>
        <v>15765.94670010454</v>
      </c>
      <c r="T415" s="2">
        <f t="shared" si="223"/>
        <v>25.613509315178334</v>
      </c>
      <c r="U415" s="2">
        <f t="shared" si="202"/>
        <v>15748.603400209078</v>
      </c>
      <c r="V415" s="3">
        <f t="shared" si="203"/>
        <v>1203.1602050556337</v>
      </c>
      <c r="W415" s="3">
        <f t="shared" si="204"/>
        <v>0.21976786709819451</v>
      </c>
      <c r="Y415" s="9">
        <f t="shared" si="205"/>
        <v>15754.396129050467</v>
      </c>
      <c r="Z415" s="9">
        <f t="shared" si="206"/>
        <v>35.448620935167796</v>
      </c>
      <c r="AA415" s="9">
        <f t="shared" si="207"/>
        <v>15742.01304150067</v>
      </c>
      <c r="AB415" s="27">
        <f t="shared" si="208"/>
        <v>1703.7873029555067</v>
      </c>
      <c r="AC415" s="27">
        <f t="shared" si="209"/>
        <v>0.26152315834867862</v>
      </c>
      <c r="AE415" s="9">
        <f t="shared" si="210"/>
        <v>15770.124462810387</v>
      </c>
      <c r="AF415" s="9">
        <f t="shared" si="211"/>
        <v>17.694274933049638</v>
      </c>
      <c r="AG415" s="9">
        <f t="shared" si="212"/>
        <v>15739.404876034623</v>
      </c>
      <c r="AH415" s="28">
        <f t="shared" si="213"/>
        <v>1925.9041054565696</v>
      </c>
      <c r="AI415" s="28">
        <f t="shared" si="214"/>
        <v>0.27804801131689094</v>
      </c>
      <c r="AK415" s="9">
        <f t="shared" si="215"/>
        <v>15778.328234715813</v>
      </c>
      <c r="AL415" s="9">
        <f t="shared" si="216"/>
        <v>3.9178401054802769</v>
      </c>
      <c r="AM415" s="9">
        <f t="shared" si="217"/>
        <v>15733.672347158115</v>
      </c>
      <c r="AN415" s="28">
        <f t="shared" si="218"/>
        <v>2461.9114735378685</v>
      </c>
      <c r="AO415">
        <f t="shared" si="219"/>
        <v>0.31436825175160249</v>
      </c>
    </row>
    <row r="416" spans="1:41">
      <c r="A416" s="1">
        <v>45345</v>
      </c>
      <c r="B416" s="2">
        <v>415</v>
      </c>
      <c r="C416" s="3">
        <v>15708.15</v>
      </c>
      <c r="D416" s="13">
        <f t="shared" si="220"/>
        <v>15829.280000000002</v>
      </c>
      <c r="E416" s="13">
        <f t="shared" si="198"/>
        <v>14672.476900000687</v>
      </c>
      <c r="F416" s="13">
        <f t="shared" si="199"/>
        <v>0.77112836330187096</v>
      </c>
      <c r="G416" s="9">
        <f t="shared" si="221"/>
        <v>15829.414399172669</v>
      </c>
      <c r="H416" s="13">
        <f t="shared" si="200"/>
        <v>14705.054506708424</v>
      </c>
      <c r="I416" s="13">
        <f t="shared" si="201"/>
        <v>0.7719839648378013</v>
      </c>
      <c r="K416" s="13">
        <f t="shared" si="224"/>
        <v>15705.614000000001</v>
      </c>
      <c r="L416" s="13">
        <f t="shared" si="225"/>
        <v>15740.266599999999</v>
      </c>
      <c r="M416" s="9">
        <f t="shared" si="226"/>
        <v>15670.961400000004</v>
      </c>
      <c r="N416" s="9">
        <f t="shared" si="227"/>
        <v>-7.7005777777772479</v>
      </c>
      <c r="O416" s="9">
        <f t="shared" si="228"/>
        <v>15646.276544444439</v>
      </c>
      <c r="P416" s="13">
        <f t="shared" si="229"/>
        <v>3828.3245023858849</v>
      </c>
      <c r="Q416" s="13">
        <f t="shared" si="230"/>
        <v>0.39389396940798388</v>
      </c>
      <c r="S416" s="2">
        <f t="shared" si="222"/>
        <v>15749.855104709859</v>
      </c>
      <c r="T416" s="2">
        <f t="shared" si="223"/>
        <v>4.7609569602488904</v>
      </c>
      <c r="U416" s="2">
        <f t="shared" si="202"/>
        <v>15791.560209419718</v>
      </c>
      <c r="V416" s="3">
        <f t="shared" si="203"/>
        <v>6957.2630354413368</v>
      </c>
      <c r="W416" s="3">
        <f t="shared" si="204"/>
        <v>0.53099957295874278</v>
      </c>
      <c r="Y416" s="9">
        <f t="shared" si="205"/>
        <v>15765.336324989943</v>
      </c>
      <c r="Z416" s="9">
        <f t="shared" si="206"/>
        <v>18.292723438183767</v>
      </c>
      <c r="AA416" s="9">
        <f t="shared" si="207"/>
        <v>15789.844749985634</v>
      </c>
      <c r="AB416" s="27">
        <f t="shared" si="208"/>
        <v>6674.0321752152777</v>
      </c>
      <c r="AC416" s="27">
        <f t="shared" si="209"/>
        <v>0.52007874883824123</v>
      </c>
      <c r="AE416" s="9">
        <f t="shared" si="210"/>
        <v>15732.050621323031</v>
      </c>
      <c r="AF416" s="9">
        <f t="shared" si="211"/>
        <v>0.96384000692799887</v>
      </c>
      <c r="AG416" s="9">
        <f t="shared" si="212"/>
        <v>15787.818737743437</v>
      </c>
      <c r="AH416" s="28">
        <f t="shared" si="213"/>
        <v>6347.1077736325915</v>
      </c>
      <c r="AI416" s="28">
        <f t="shared" si="214"/>
        <v>0.50718090763990231</v>
      </c>
      <c r="AK416" s="9">
        <f t="shared" si="215"/>
        <v>15715.559607482128</v>
      </c>
      <c r="AL416" s="9">
        <f t="shared" si="216"/>
        <v>-2.7508066284362549</v>
      </c>
      <c r="AM416" s="9">
        <f t="shared" si="217"/>
        <v>15782.246074821292</v>
      </c>
      <c r="AN416" s="28">
        <f t="shared" si="218"/>
        <v>5490.2283039226295</v>
      </c>
      <c r="AO416">
        <f t="shared" si="219"/>
        <v>0.47170465536229833</v>
      </c>
    </row>
    <row r="417" spans="1:41">
      <c r="A417" s="1">
        <v>45346</v>
      </c>
      <c r="B417" s="2">
        <v>416</v>
      </c>
      <c r="C417" s="3">
        <v>15708.15</v>
      </c>
      <c r="D417" s="13">
        <f t="shared" si="220"/>
        <v>15633.009999999998</v>
      </c>
      <c r="E417" s="13">
        <f t="shared" si="198"/>
        <v>5646.0196000001861</v>
      </c>
      <c r="F417" s="13">
        <f t="shared" si="199"/>
        <v>0.47835041045572674</v>
      </c>
      <c r="G417" s="9">
        <f t="shared" si="221"/>
        <v>15633.367721336932</v>
      </c>
      <c r="H417" s="13">
        <f t="shared" si="200"/>
        <v>5592.3892020407102</v>
      </c>
      <c r="I417" s="13">
        <f t="shared" si="201"/>
        <v>0.47607311276673381</v>
      </c>
      <c r="K417" s="13">
        <f t="shared" si="224"/>
        <v>15707.423000000001</v>
      </c>
      <c r="L417" s="13">
        <f t="shared" si="225"/>
        <v>15731.8022</v>
      </c>
      <c r="M417" s="9">
        <f t="shared" si="226"/>
        <v>15683.043800000001</v>
      </c>
      <c r="N417" s="9">
        <f t="shared" si="227"/>
        <v>-5.4175999999998661</v>
      </c>
      <c r="O417" s="9">
        <f t="shared" si="228"/>
        <v>15663.260822222226</v>
      </c>
      <c r="P417" s="13">
        <f t="shared" si="229"/>
        <v>2015.0382815645553</v>
      </c>
      <c r="Q417" s="13">
        <f t="shared" si="230"/>
        <v>0.28576998422967387</v>
      </c>
      <c r="S417" s="2">
        <f t="shared" si="222"/>
        <v>15731.383030835053</v>
      </c>
      <c r="T417" s="2">
        <f t="shared" si="223"/>
        <v>-6.8555584572783417</v>
      </c>
      <c r="U417" s="2">
        <f t="shared" si="202"/>
        <v>15754.616061670107</v>
      </c>
      <c r="V417" s="3">
        <f t="shared" si="203"/>
        <v>2159.0948871302421</v>
      </c>
      <c r="W417" s="3">
        <f t="shared" si="204"/>
        <v>0.29580861953895016</v>
      </c>
      <c r="Y417" s="9">
        <f t="shared" si="205"/>
        <v>15760.985333899687</v>
      </c>
      <c r="Z417" s="9">
        <f t="shared" si="206"/>
        <v>2.4421232682760876</v>
      </c>
      <c r="AA417" s="9">
        <f t="shared" si="207"/>
        <v>15783.629048428127</v>
      </c>
      <c r="AB417" s="27">
        <f t="shared" si="208"/>
        <v>5697.0867516156159</v>
      </c>
      <c r="AC417" s="27">
        <f t="shared" si="209"/>
        <v>0.48050883412831874</v>
      </c>
      <c r="AE417" s="9">
        <f t="shared" si="210"/>
        <v>15715.609338398986</v>
      </c>
      <c r="AF417" s="9">
        <f t="shared" si="211"/>
        <v>-4.2576968723637716</v>
      </c>
      <c r="AG417" s="9">
        <f t="shared" si="212"/>
        <v>15733.01446132996</v>
      </c>
      <c r="AH417" s="28">
        <f t="shared" si="213"/>
        <v>618.24143722908866</v>
      </c>
      <c r="AI417" s="28">
        <f t="shared" si="214"/>
        <v>0.15829019540786313</v>
      </c>
      <c r="AK417" s="9">
        <f t="shared" si="215"/>
        <v>15708.615880085368</v>
      </c>
      <c r="AL417" s="9">
        <f t="shared" si="216"/>
        <v>-3.1700987052685936</v>
      </c>
      <c r="AM417" s="9">
        <f t="shared" si="217"/>
        <v>15712.808800853692</v>
      </c>
      <c r="AN417" s="28">
        <f t="shared" si="218"/>
        <v>21.704425394368855</v>
      </c>
      <c r="AO417">
        <f t="shared" si="219"/>
        <v>2.9658494817612579E-2</v>
      </c>
    </row>
    <row r="418" spans="1:41">
      <c r="A418" s="1">
        <v>45347</v>
      </c>
      <c r="B418" s="2">
        <v>417</v>
      </c>
      <c r="C418" s="3">
        <v>15708.15</v>
      </c>
      <c r="D418" s="13">
        <f t="shared" si="220"/>
        <v>15708.15</v>
      </c>
      <c r="E418" s="13">
        <f t="shared" si="198"/>
        <v>0</v>
      </c>
      <c r="F418" s="13">
        <f t="shared" si="199"/>
        <v>0</v>
      </c>
      <c r="G418" s="9">
        <f t="shared" si="221"/>
        <v>15708.15</v>
      </c>
      <c r="H418" s="13">
        <f t="shared" si="200"/>
        <v>0</v>
      </c>
      <c r="I418" s="13">
        <f t="shared" si="201"/>
        <v>0</v>
      </c>
      <c r="K418" s="13">
        <f t="shared" si="224"/>
        <v>15709.231999999998</v>
      </c>
      <c r="L418" s="13">
        <f t="shared" si="225"/>
        <v>15725.156899999998</v>
      </c>
      <c r="M418" s="9">
        <f t="shared" si="226"/>
        <v>15693.307099999998</v>
      </c>
      <c r="N418" s="9">
        <f t="shared" si="227"/>
        <v>-3.5388666666666619</v>
      </c>
      <c r="O418" s="9">
        <f t="shared" si="228"/>
        <v>15677.626200000001</v>
      </c>
      <c r="P418" s="13">
        <f t="shared" si="229"/>
        <v>931.70236643994065</v>
      </c>
      <c r="Q418" s="13">
        <f t="shared" si="230"/>
        <v>0.19431823607489762</v>
      </c>
      <c r="S418" s="2">
        <f t="shared" si="222"/>
        <v>15716.338736188887</v>
      </c>
      <c r="T418" s="2">
        <f t="shared" si="223"/>
        <v>-10.949926551722289</v>
      </c>
      <c r="U418" s="2">
        <f t="shared" si="202"/>
        <v>15724.527472377775</v>
      </c>
      <c r="V418" s="3">
        <f t="shared" si="203"/>
        <v>268.22160148478707</v>
      </c>
      <c r="W418" s="3">
        <f t="shared" si="204"/>
        <v>0.10426098794431629</v>
      </c>
      <c r="Y418" s="9">
        <f t="shared" si="205"/>
        <v>15746.844220017574</v>
      </c>
      <c r="Z418" s="9">
        <f t="shared" si="206"/>
        <v>-9.1661427369963651</v>
      </c>
      <c r="AA418" s="9">
        <f t="shared" si="207"/>
        <v>15763.427457167963</v>
      </c>
      <c r="AB418" s="27">
        <f t="shared" si="208"/>
        <v>3055.5972709560729</v>
      </c>
      <c r="AC418" s="27">
        <f t="shared" si="209"/>
        <v>0.3519030386644118</v>
      </c>
      <c r="AE418" s="9">
        <f t="shared" si="210"/>
        <v>15709.110492457987</v>
      </c>
      <c r="AF418" s="9">
        <f t="shared" si="211"/>
        <v>-4.9300415929545416</v>
      </c>
      <c r="AG418" s="9">
        <f t="shared" si="212"/>
        <v>15711.351641526622</v>
      </c>
      <c r="AH418" s="28">
        <f t="shared" si="213"/>
        <v>10.250508464993986</v>
      </c>
      <c r="AI418" s="28">
        <f t="shared" si="214"/>
        <v>2.0382040702581476E-2</v>
      </c>
      <c r="AK418" s="9">
        <f t="shared" si="215"/>
        <v>15707.879578138009</v>
      </c>
      <c r="AL418" s="9">
        <f t="shared" si="216"/>
        <v>-2.9267190294776952</v>
      </c>
      <c r="AM418" s="9">
        <f t="shared" si="217"/>
        <v>15705.4457813801</v>
      </c>
      <c r="AN418" s="28">
        <f t="shared" si="218"/>
        <v>7.3127983442118083</v>
      </c>
      <c r="AO418">
        <f t="shared" si="219"/>
        <v>1.7215385770441589E-2</v>
      </c>
    </row>
    <row r="419" spans="1:41">
      <c r="A419" s="1">
        <v>45348</v>
      </c>
      <c r="B419" s="2">
        <v>418</v>
      </c>
      <c r="C419" s="3">
        <v>15666.94</v>
      </c>
      <c r="D419" s="13">
        <f t="shared" si="220"/>
        <v>15708.15</v>
      </c>
      <c r="E419" s="13">
        <f t="shared" si="198"/>
        <v>1698.264099999928</v>
      </c>
      <c r="F419" s="13">
        <f t="shared" si="199"/>
        <v>0.26303796401849455</v>
      </c>
      <c r="G419" s="9">
        <f t="shared" si="221"/>
        <v>15708.15</v>
      </c>
      <c r="H419" s="13">
        <f t="shared" si="200"/>
        <v>1698.264099999928</v>
      </c>
      <c r="I419" s="13">
        <f t="shared" si="201"/>
        <v>0.26303796401849455</v>
      </c>
      <c r="K419" s="13">
        <f t="shared" si="224"/>
        <v>15713.754999999999</v>
      </c>
      <c r="L419" s="13">
        <f t="shared" si="225"/>
        <v>15719.999099999997</v>
      </c>
      <c r="M419" s="9">
        <f t="shared" si="226"/>
        <v>15707.510900000001</v>
      </c>
      <c r="N419" s="9">
        <f t="shared" si="227"/>
        <v>-1.3875777777773488</v>
      </c>
      <c r="O419" s="9">
        <f t="shared" si="228"/>
        <v>15689.768233333332</v>
      </c>
      <c r="P419" s="13">
        <f t="shared" si="229"/>
        <v>521.12823712104148</v>
      </c>
      <c r="Q419" s="13">
        <f t="shared" si="230"/>
        <v>0.14570958549232849</v>
      </c>
      <c r="S419" s="2">
        <f t="shared" si="222"/>
        <v>15686.164404818583</v>
      </c>
      <c r="T419" s="2">
        <f t="shared" si="223"/>
        <v>-20.562128961013428</v>
      </c>
      <c r="U419" s="2">
        <f t="shared" si="202"/>
        <v>15705.388809637165</v>
      </c>
      <c r="V419" s="3">
        <f t="shared" si="203"/>
        <v>1478.3109625148932</v>
      </c>
      <c r="W419" s="3">
        <f t="shared" si="204"/>
        <v>0.24541365216924449</v>
      </c>
      <c r="Y419" s="9">
        <f t="shared" si="205"/>
        <v>15716.456654096404</v>
      </c>
      <c r="Z419" s="9">
        <f t="shared" si="206"/>
        <v>-24.021138965917824</v>
      </c>
      <c r="AA419" s="9">
        <f t="shared" si="207"/>
        <v>15737.678077280578</v>
      </c>
      <c r="AB419" s="27">
        <f t="shared" si="208"/>
        <v>5003.8755773529228</v>
      </c>
      <c r="AC419" s="27">
        <f t="shared" si="209"/>
        <v>0.45151176477715033</v>
      </c>
      <c r="AE419" s="9">
        <f t="shared" si="210"/>
        <v>15678.112135259511</v>
      </c>
      <c r="AF419" s="9">
        <f t="shared" si="211"/>
        <v>-12.750536274610916</v>
      </c>
      <c r="AG419" s="9">
        <f t="shared" si="212"/>
        <v>15704.180450865033</v>
      </c>
      <c r="AH419" s="28">
        <f t="shared" si="213"/>
        <v>1386.8511806308977</v>
      </c>
      <c r="AI419" s="28">
        <f t="shared" si="214"/>
        <v>0.23770085840012453</v>
      </c>
      <c r="AK419" s="9">
        <f t="shared" si="215"/>
        <v>15670.741285910854</v>
      </c>
      <c r="AL419" s="9">
        <f t="shared" si="216"/>
        <v>-6.3478763492454293</v>
      </c>
      <c r="AM419" s="9">
        <f t="shared" si="217"/>
        <v>15704.952859108531</v>
      </c>
      <c r="AN419" s="28">
        <f t="shared" si="218"/>
        <v>1444.977457604982</v>
      </c>
      <c r="AO419">
        <f t="shared" si="219"/>
        <v>0.24263103776825845</v>
      </c>
    </row>
    <row r="420" spans="1:41">
      <c r="A420" s="1">
        <v>45349</v>
      </c>
      <c r="B420" s="2">
        <v>419</v>
      </c>
      <c r="C420" s="3">
        <v>15713.17</v>
      </c>
      <c r="D420" s="13">
        <f t="shared" si="220"/>
        <v>15625.730000000001</v>
      </c>
      <c r="E420" s="13">
        <f t="shared" si="198"/>
        <v>7645.7535999997708</v>
      </c>
      <c r="F420" s="13">
        <f t="shared" si="199"/>
        <v>0.55647587342336835</v>
      </c>
      <c r="G420" s="9">
        <f t="shared" si="221"/>
        <v>15625.838113565253</v>
      </c>
      <c r="H420" s="13">
        <f t="shared" si="200"/>
        <v>7626.858388251635</v>
      </c>
      <c r="I420" s="13">
        <f t="shared" si="201"/>
        <v>0.55578782915699054</v>
      </c>
      <c r="K420" s="13">
        <f t="shared" si="224"/>
        <v>15712.045999999998</v>
      </c>
      <c r="L420" s="13">
        <f t="shared" si="225"/>
        <v>15715.665299999999</v>
      </c>
      <c r="M420" s="9">
        <f t="shared" si="226"/>
        <v>15708.426699999998</v>
      </c>
      <c r="N420" s="9">
        <f t="shared" si="227"/>
        <v>-0.80428888888895411</v>
      </c>
      <c r="O420" s="9">
        <f t="shared" si="228"/>
        <v>15706.123322222224</v>
      </c>
      <c r="P420" s="13">
        <f t="shared" si="229"/>
        <v>49.65566770380908</v>
      </c>
      <c r="Q420" s="13">
        <f t="shared" si="230"/>
        <v>4.4845678992695266E-2</v>
      </c>
      <c r="S420" s="2">
        <f t="shared" si="222"/>
        <v>15689.386137928785</v>
      </c>
      <c r="T420" s="2">
        <f t="shared" si="223"/>
        <v>-8.6701979254057306</v>
      </c>
      <c r="U420" s="2">
        <f t="shared" si="202"/>
        <v>15665.602275857569</v>
      </c>
      <c r="V420" s="3">
        <f t="shared" si="203"/>
        <v>2262.6883800904093</v>
      </c>
      <c r="W420" s="3">
        <f t="shared" si="204"/>
        <v>0.30272519257686997</v>
      </c>
      <c r="Y420" s="9">
        <f t="shared" si="205"/>
        <v>15698.655860591341</v>
      </c>
      <c r="Z420" s="9">
        <f t="shared" si="206"/>
        <v>-19.666897143319275</v>
      </c>
      <c r="AA420" s="9">
        <f t="shared" si="207"/>
        <v>15692.435515130486</v>
      </c>
      <c r="AB420" s="27">
        <f t="shared" si="208"/>
        <v>429.91886280409818</v>
      </c>
      <c r="AC420" s="27">
        <f t="shared" si="209"/>
        <v>0.13195609077935155</v>
      </c>
      <c r="AE420" s="9">
        <f t="shared" si="210"/>
        <v>15698.827479695468</v>
      </c>
      <c r="AF420" s="9">
        <f t="shared" si="211"/>
        <v>-2.7107720614404265</v>
      </c>
      <c r="AG420" s="9">
        <f t="shared" si="212"/>
        <v>15665.3615989849</v>
      </c>
      <c r="AH420" s="28">
        <f t="shared" si="213"/>
        <v>2285.6432076205824</v>
      </c>
      <c r="AI420" s="28">
        <f t="shared" si="214"/>
        <v>0.30425688142557905</v>
      </c>
      <c r="AK420" s="9">
        <f t="shared" si="215"/>
        <v>15708.292340956163</v>
      </c>
      <c r="AL420" s="9">
        <f t="shared" si="216"/>
        <v>-1.9579832097899752</v>
      </c>
      <c r="AM420" s="9">
        <f t="shared" si="217"/>
        <v>15664.393409561608</v>
      </c>
      <c r="AN420" s="28">
        <f t="shared" si="218"/>
        <v>2379.1557747946636</v>
      </c>
      <c r="AO420">
        <f t="shared" si="219"/>
        <v>0.31041852432317796</v>
      </c>
    </row>
    <row r="421" spans="1:41">
      <c r="A421" s="1">
        <v>45350</v>
      </c>
      <c r="B421" s="2">
        <v>420</v>
      </c>
      <c r="C421" s="3">
        <v>15733.27</v>
      </c>
      <c r="D421" s="13">
        <f t="shared" si="220"/>
        <v>15759.4</v>
      </c>
      <c r="E421" s="13">
        <f t="shared" si="198"/>
        <v>682.77689999995812</v>
      </c>
      <c r="F421" s="13">
        <f t="shared" si="199"/>
        <v>0.16608117702168207</v>
      </c>
      <c r="G421" s="9">
        <f t="shared" si="221"/>
        <v>15759.536415464667</v>
      </c>
      <c r="H421" s="13">
        <f t="shared" si="200"/>
        <v>689.92458136246364</v>
      </c>
      <c r="I421" s="13">
        <f t="shared" si="201"/>
        <v>0.16694822795684783</v>
      </c>
      <c r="K421" s="13">
        <f t="shared" si="224"/>
        <v>15714.960000000001</v>
      </c>
      <c r="L421" s="13">
        <f t="shared" si="225"/>
        <v>15712.909299999999</v>
      </c>
      <c r="M421" s="9">
        <f t="shared" si="226"/>
        <v>15717.010700000003</v>
      </c>
      <c r="N421" s="9">
        <f t="shared" si="227"/>
        <v>0.45571111111146617</v>
      </c>
      <c r="O421" s="9">
        <f t="shared" si="228"/>
        <v>15707.62241111111</v>
      </c>
      <c r="P421" s="13">
        <f t="shared" si="229"/>
        <v>657.79881581355596</v>
      </c>
      <c r="Q421" s="13">
        <f t="shared" si="230"/>
        <v>0.16301499236262279</v>
      </c>
      <c r="S421" s="2">
        <f t="shared" si="222"/>
        <v>15706.992970001691</v>
      </c>
      <c r="T421" s="2">
        <f t="shared" si="223"/>
        <v>4.4683170737503346</v>
      </c>
      <c r="U421" s="2">
        <f t="shared" si="202"/>
        <v>15680.71594000338</v>
      </c>
      <c r="V421" s="3">
        <f t="shared" si="203"/>
        <v>2761.929222128409</v>
      </c>
      <c r="W421" s="3">
        <f t="shared" si="204"/>
        <v>0.33403138696927409</v>
      </c>
      <c r="Y421" s="9">
        <f t="shared" si="205"/>
        <v>15695.273274413616</v>
      </c>
      <c r="Z421" s="9">
        <f t="shared" si="206"/>
        <v>-8.2678794674039118</v>
      </c>
      <c r="AA421" s="9">
        <f t="shared" si="207"/>
        <v>15678.988963448022</v>
      </c>
      <c r="AB421" s="27">
        <f t="shared" si="208"/>
        <v>2946.4309291571831</v>
      </c>
      <c r="AC421" s="27">
        <f t="shared" si="209"/>
        <v>0.34500797705739555</v>
      </c>
      <c r="AE421" s="9">
        <f t="shared" si="210"/>
        <v>15722.124012290207</v>
      </c>
      <c r="AF421" s="9">
        <f t="shared" si="211"/>
        <v>5.0914193354133683</v>
      </c>
      <c r="AG421" s="9">
        <f t="shared" si="212"/>
        <v>15696.116707634028</v>
      </c>
      <c r="AH421" s="28">
        <f t="shared" si="213"/>
        <v>1380.3671336314264</v>
      </c>
      <c r="AI421" s="28">
        <f t="shared" si="214"/>
        <v>0.23614475799355411</v>
      </c>
      <c r="AK421" s="9">
        <f t="shared" si="215"/>
        <v>15730.576435774638</v>
      </c>
      <c r="AL421" s="9">
        <f t="shared" si="216"/>
        <v>0.46622459303650654</v>
      </c>
      <c r="AM421" s="9">
        <f t="shared" si="217"/>
        <v>15706.334357746373</v>
      </c>
      <c r="AN421" s="28">
        <f t="shared" si="218"/>
        <v>725.52882361540424</v>
      </c>
      <c r="AO421">
        <f t="shared" si="219"/>
        <v>0.17120180517862796</v>
      </c>
    </row>
    <row r="422" spans="1:41">
      <c r="A422" s="16">
        <v>45351</v>
      </c>
      <c r="B422" s="17">
        <v>421</v>
      </c>
      <c r="C422" s="18">
        <v>15751.36</v>
      </c>
      <c r="D422" s="19">
        <f t="shared" si="220"/>
        <v>15753.37</v>
      </c>
      <c r="E422" s="19">
        <f t="shared" si="198"/>
        <v>4.0401000000008773</v>
      </c>
      <c r="F422" s="13">
        <f t="shared" si="199"/>
        <v>1.2760802876705366E-2</v>
      </c>
      <c r="G422" s="20">
        <f t="shared" si="221"/>
        <v>15753.395711552794</v>
      </c>
      <c r="H422" s="19">
        <f t="shared" si="200"/>
        <v>4.1441215261754794</v>
      </c>
      <c r="I422" s="13">
        <f t="shared" si="201"/>
        <v>1.2924036735831987E-2</v>
      </c>
      <c r="J422" s="20"/>
      <c r="K422" s="19">
        <f t="shared" si="224"/>
        <v>15719.884</v>
      </c>
      <c r="L422" s="19">
        <f t="shared" si="225"/>
        <v>15711.9321</v>
      </c>
      <c r="M422" s="20">
        <f t="shared" si="226"/>
        <v>15727.8359</v>
      </c>
      <c r="N422" s="20">
        <f t="shared" si="227"/>
        <v>1.767088888888894</v>
      </c>
      <c r="O422" s="20">
        <f t="shared" si="228"/>
        <v>15717.466411111114</v>
      </c>
      <c r="P422" s="19">
        <f t="shared" si="229"/>
        <v>1148.7753677688415</v>
      </c>
      <c r="Q422" s="13">
        <f t="shared" si="230"/>
        <v>0.21517880925130511</v>
      </c>
      <c r="R422" s="20"/>
      <c r="S422" s="17">
        <f t="shared" si="222"/>
        <v>15731.410643537722</v>
      </c>
      <c r="T422" s="17">
        <f t="shared" si="223"/>
        <v>14.442995304890484</v>
      </c>
      <c r="U422" s="17">
        <f t="shared" si="202"/>
        <v>15711.461287075441</v>
      </c>
      <c r="V422" s="18">
        <f t="shared" si="203"/>
        <v>1591.9072930364298</v>
      </c>
      <c r="W422" s="3">
        <f t="shared" si="204"/>
        <v>0.25330328888781495</v>
      </c>
      <c r="X422" s="20"/>
      <c r="Y422" s="20">
        <f t="shared" si="205"/>
        <v>15706.311776462346</v>
      </c>
      <c r="Z422" s="20">
        <f t="shared" si="206"/>
        <v>5.2465875938899327</v>
      </c>
      <c r="AA422" s="20">
        <f t="shared" si="207"/>
        <v>15687.005394946211</v>
      </c>
      <c r="AB422" s="29">
        <f t="shared" si="208"/>
        <v>4141.5151916292652</v>
      </c>
      <c r="AC422" s="27">
        <f t="shared" si="209"/>
        <v>0.40856538771121848</v>
      </c>
      <c r="AD422" s="20"/>
      <c r="AE422" s="20">
        <f t="shared" si="210"/>
        <v>15744.116629487686</v>
      </c>
      <c r="AF422" s="20">
        <f t="shared" si="211"/>
        <v>10.161778694032897</v>
      </c>
      <c r="AG422" s="20">
        <f t="shared" si="212"/>
        <v>15727.21543162562</v>
      </c>
      <c r="AH422" s="30">
        <f t="shared" si="213"/>
        <v>582.96018198513354</v>
      </c>
      <c r="AI422" s="28">
        <f t="shared" si="214"/>
        <v>0.15328561073063193</v>
      </c>
      <c r="AJ422" s="20"/>
      <c r="AK422" s="20">
        <f t="shared" si="215"/>
        <v>15749.328266036768</v>
      </c>
      <c r="AL422" s="20">
        <f t="shared" si="216"/>
        <v>2.2947851599458731</v>
      </c>
      <c r="AM422" s="20">
        <f t="shared" si="217"/>
        <v>15731.042660367673</v>
      </c>
      <c r="AN422" s="30">
        <f t="shared" si="218"/>
        <v>412.79428973533663</v>
      </c>
      <c r="AO422">
        <f t="shared" si="219"/>
        <v>0.12898784379461375</v>
      </c>
    </row>
    <row r="423" spans="1:41">
      <c r="A423" s="1">
        <v>45352</v>
      </c>
      <c r="B423" s="2">
        <v>422</v>
      </c>
      <c r="C423" s="3">
        <v>15793.58</v>
      </c>
      <c r="D423" s="13">
        <f t="shared" si="220"/>
        <v>15769.45</v>
      </c>
      <c r="E423" s="13">
        <f t="shared" si="198"/>
        <v>582.25689999996132</v>
      </c>
      <c r="F423" s="13">
        <f t="shared" si="199"/>
        <v>0.15278359941190786</v>
      </c>
      <c r="G423" s="9">
        <f t="shared" si="221"/>
        <v>15769.470799751101</v>
      </c>
      <c r="H423" s="13">
        <f t="shared" si="200"/>
        <v>581.25353664149043</v>
      </c>
      <c r="I423" s="13">
        <f t="shared" si="201"/>
        <v>0.15265190190506878</v>
      </c>
      <c r="K423" s="13">
        <f t="shared" si="224"/>
        <v>15721.793</v>
      </c>
      <c r="L423" s="13">
        <f t="shared" si="225"/>
        <v>15711.949800000002</v>
      </c>
      <c r="M423" s="9">
        <f t="shared" si="226"/>
        <v>15731.636199999997</v>
      </c>
      <c r="N423" s="9">
        <f t="shared" si="227"/>
        <v>2.1873777777772272</v>
      </c>
      <c r="O423" s="9">
        <f>M422+N422</f>
        <v>15729.60298888889</v>
      </c>
      <c r="P423" s="13">
        <f t="shared" si="229"/>
        <v>4093.0579507111165</v>
      </c>
      <c r="Q423" s="13">
        <f t="shared" si="230"/>
        <v>0.40508238861049989</v>
      </c>
      <c r="S423" s="2">
        <f t="shared" si="222"/>
        <v>15769.716819421306</v>
      </c>
      <c r="T423" s="2">
        <f t="shared" si="223"/>
        <v>26.374585594237608</v>
      </c>
      <c r="U423" s="2">
        <f t="shared" si="202"/>
        <v>15745.853638842613</v>
      </c>
      <c r="V423" s="3">
        <f t="shared" si="203"/>
        <v>2277.8055493253523</v>
      </c>
      <c r="W423" s="3">
        <f t="shared" si="204"/>
        <v>0.30218836487602652</v>
      </c>
      <c r="Y423" s="9">
        <f t="shared" si="205"/>
        <v>15736.164854839364</v>
      </c>
      <c r="Z423" s="9">
        <f t="shared" si="206"/>
        <v>22.471131142079855</v>
      </c>
      <c r="AA423" s="9">
        <f t="shared" si="207"/>
        <v>15711.558364056236</v>
      </c>
      <c r="AB423" s="27">
        <f t="shared" si="208"/>
        <v>6727.5487628912952</v>
      </c>
      <c r="AC423" s="27">
        <f t="shared" si="209"/>
        <v>0.51933529917703025</v>
      </c>
      <c r="AE423" s="9">
        <f t="shared" si="210"/>
        <v>15781.789522454514</v>
      </c>
      <c r="AF423" s="9">
        <f t="shared" si="211"/>
        <v>18.415112975871406</v>
      </c>
      <c r="AG423" s="9">
        <f>AE422+AF422</f>
        <v>15754.278408181719</v>
      </c>
      <c r="AH423" s="28">
        <f t="shared" si="213"/>
        <v>1544.6151194507672</v>
      </c>
      <c r="AI423" s="28">
        <f t="shared" si="214"/>
        <v>0.24884536513115418</v>
      </c>
      <c r="AK423" s="9">
        <f t="shared" si="215"/>
        <v>15789.384305119671</v>
      </c>
      <c r="AL423" s="9">
        <f t="shared" si="216"/>
        <v>6.0709105522416085</v>
      </c>
      <c r="AM423" s="9">
        <f>AK422+AL422*1</f>
        <v>15751.623051196713</v>
      </c>
      <c r="AN423" s="28">
        <f t="shared" si="218"/>
        <v>1760.3855528816171</v>
      </c>
      <c r="AO423">
        <f t="shared" si="219"/>
        <v>0.26565825356433848</v>
      </c>
    </row>
    <row r="424" spans="1:41">
      <c r="A424" s="1">
        <v>45353</v>
      </c>
      <c r="B424" s="2">
        <v>423</v>
      </c>
      <c r="C424" s="3">
        <v>15793.58</v>
      </c>
      <c r="D424" s="13">
        <v>15769.45</v>
      </c>
      <c r="E424" s="13">
        <f t="shared" si="198"/>
        <v>582.25689999996132</v>
      </c>
      <c r="F424" s="13">
        <f t="shared" si="199"/>
        <v>0.15278359941190786</v>
      </c>
      <c r="G424" s="9">
        <v>15769.470799751101</v>
      </c>
      <c r="H424" s="13">
        <f t="shared" si="200"/>
        <v>581.25353664149043</v>
      </c>
      <c r="I424" s="13">
        <f t="shared" si="201"/>
        <v>0.15265190190506878</v>
      </c>
      <c r="K424" s="13">
        <f t="shared" si="224"/>
        <v>15730.335999999999</v>
      </c>
      <c r="L424" s="13">
        <f t="shared" si="225"/>
        <v>15713.867000000002</v>
      </c>
      <c r="M424" s="9">
        <f t="shared" si="226"/>
        <v>15746.804999999997</v>
      </c>
      <c r="N424" s="9">
        <f t="shared" si="227"/>
        <v>3.6597777777771827</v>
      </c>
      <c r="O424" s="9">
        <f>M422+N422*2</f>
        <v>15731.370077777778</v>
      </c>
      <c r="P424" s="13">
        <f t="shared" si="229"/>
        <v>3870.0744228949484</v>
      </c>
      <c r="Q424" s="13">
        <f t="shared" si="230"/>
        <v>0.39389373544327694</v>
      </c>
      <c r="S424" s="2">
        <f t="shared" si="222"/>
        <v>15794.835702507771</v>
      </c>
      <c r="T424" s="2">
        <f t="shared" si="223"/>
        <v>25.746734340351228</v>
      </c>
      <c r="U424" s="2">
        <f t="shared" si="202"/>
        <v>15796.091405015544</v>
      </c>
      <c r="V424" s="3">
        <f t="shared" si="203"/>
        <v>6.3071551521014131</v>
      </c>
      <c r="W424" s="3">
        <f t="shared" si="204"/>
        <v>1.5901429666639034E-2</v>
      </c>
      <c r="Y424" s="9">
        <f t="shared" si="205"/>
        <v>15769.119190187008</v>
      </c>
      <c r="Z424" s="9">
        <f t="shared" si="206"/>
        <v>29.809374085974607</v>
      </c>
      <c r="AA424" s="9">
        <f t="shared" si="207"/>
        <v>15758.635985981444</v>
      </c>
      <c r="AB424" s="27">
        <f t="shared" si="208"/>
        <v>1221.0841157290465</v>
      </c>
      <c r="AC424" s="27">
        <f t="shared" si="209"/>
        <v>0.22125454785144419</v>
      </c>
      <c r="AE424" s="9">
        <f t="shared" si="210"/>
        <v>15795.567390629116</v>
      </c>
      <c r="AF424" s="9">
        <f t="shared" si="211"/>
        <v>17.023939535490641</v>
      </c>
      <c r="AG424" s="9">
        <f>AE422+AF422*2</f>
        <v>15764.440186875752</v>
      </c>
      <c r="AH424" s="28">
        <f t="shared" si="213"/>
        <v>849.12870891607656</v>
      </c>
      <c r="AI424" s="28">
        <f t="shared" si="214"/>
        <v>0.18450416640335926</v>
      </c>
      <c r="AK424" s="9">
        <f t="shared" si="215"/>
        <v>15793.767521567192</v>
      </c>
      <c r="AL424" s="9">
        <f t="shared" si="216"/>
        <v>5.9021411417695155</v>
      </c>
      <c r="AM424" s="9">
        <f>AK422+AL422*2</f>
        <v>15753.917836356659</v>
      </c>
      <c r="AN424" s="28">
        <f t="shared" si="218"/>
        <v>1573.0872248711642</v>
      </c>
      <c r="AO424">
        <f t="shared" si="219"/>
        <v>0.25112839295043332</v>
      </c>
    </row>
    <row r="425" spans="1:41">
      <c r="A425" s="1">
        <v>45354</v>
      </c>
      <c r="B425" s="2">
        <v>424</v>
      </c>
      <c r="C425" s="3">
        <v>15793.58</v>
      </c>
      <c r="D425" s="13">
        <v>15769.45</v>
      </c>
      <c r="E425" s="13">
        <f t="shared" si="198"/>
        <v>582.25689999996132</v>
      </c>
      <c r="F425" s="13">
        <f t="shared" si="199"/>
        <v>0.15278359941190786</v>
      </c>
      <c r="G425" s="9">
        <v>15769.470799751101</v>
      </c>
      <c r="H425" s="13">
        <f t="shared" si="200"/>
        <v>581.25353664149043</v>
      </c>
      <c r="I425" s="13">
        <f t="shared" si="201"/>
        <v>0.15265190190506878</v>
      </c>
      <c r="K425" s="13">
        <f t="shared" si="224"/>
        <v>15735.963999999998</v>
      </c>
      <c r="L425" s="13">
        <f t="shared" si="225"/>
        <v>15717.100700000001</v>
      </c>
      <c r="M425" s="9">
        <f t="shared" si="226"/>
        <v>15754.827299999995</v>
      </c>
      <c r="N425" s="9">
        <f t="shared" si="227"/>
        <v>4.1918444444438334</v>
      </c>
      <c r="O425" s="9">
        <f>M422+N422*3</f>
        <v>15733.137166666667</v>
      </c>
      <c r="P425" s="13">
        <f t="shared" si="229"/>
        <v>3653.3361013610224</v>
      </c>
      <c r="Q425" s="13">
        <f t="shared" si="230"/>
        <v>0.38270508227604255</v>
      </c>
      <c r="S425" s="2">
        <f t="shared" si="222"/>
        <v>15807.08121842406</v>
      </c>
      <c r="T425" s="2">
        <f t="shared" si="223"/>
        <v>18.996125128320188</v>
      </c>
      <c r="U425" s="2">
        <f t="shared" si="202"/>
        <v>15820.582436848123</v>
      </c>
      <c r="V425" s="3">
        <f t="shared" si="203"/>
        <v>729.131595736853</v>
      </c>
      <c r="W425" s="3">
        <f t="shared" si="204"/>
        <v>0.17097096952130342</v>
      </c>
      <c r="Y425" s="9">
        <f t="shared" si="205"/>
        <v>15797.323994991086</v>
      </c>
      <c r="Z425" s="9">
        <f t="shared" si="206"/>
        <v>28.68617558864689</v>
      </c>
      <c r="AA425" s="9">
        <f t="shared" si="207"/>
        <v>15798.928564272983</v>
      </c>
      <c r="AB425" s="27">
        <f t="shared" si="208"/>
        <v>28.607139782229229</v>
      </c>
      <c r="AC425" s="27">
        <f t="shared" si="209"/>
        <v>3.3865433125250338E-2</v>
      </c>
      <c r="AE425" s="9">
        <f t="shared" si="210"/>
        <v>15799.283399049382</v>
      </c>
      <c r="AF425" s="9">
        <f t="shared" si="211"/>
        <v>13.03156020092325</v>
      </c>
      <c r="AG425" s="9">
        <f>AE422+AF422*3</f>
        <v>15774.601965569784</v>
      </c>
      <c r="AH425" s="28">
        <f t="shared" si="213"/>
        <v>360.16579083447198</v>
      </c>
      <c r="AI425" s="28">
        <f t="shared" si="214"/>
        <v>0.12016296767557585</v>
      </c>
      <c r="AK425" s="9">
        <f t="shared" si="215"/>
        <v>15794.188966270896</v>
      </c>
      <c r="AL425" s="9">
        <f t="shared" si="216"/>
        <v>5.3540714979630408</v>
      </c>
      <c r="AM425" s="9">
        <f>AK422+AL422*3</f>
        <v>15756.212621516604</v>
      </c>
      <c r="AN425" s="28">
        <f t="shared" si="218"/>
        <v>1396.3209747213245</v>
      </c>
      <c r="AO425">
        <f t="shared" si="219"/>
        <v>0.23659853233652814</v>
      </c>
    </row>
    <row r="426" spans="1:41">
      <c r="A426" s="1">
        <v>45355</v>
      </c>
      <c r="B426" s="2">
        <v>425</v>
      </c>
      <c r="C426" s="3">
        <v>15774.48</v>
      </c>
      <c r="D426" s="13">
        <v>15769.45</v>
      </c>
      <c r="E426" s="13">
        <f t="shared" si="198"/>
        <v>25.300899999988289</v>
      </c>
      <c r="F426" s="13">
        <f t="shared" si="199"/>
        <v>3.1886946511066203E-2</v>
      </c>
      <c r="G426" s="9">
        <v>15769.470799751101</v>
      </c>
      <c r="H426" s="13">
        <f t="shared" si="200"/>
        <v>25.092087133561751</v>
      </c>
      <c r="I426" s="13">
        <f t="shared" si="201"/>
        <v>3.1755089542718343E-2</v>
      </c>
      <c r="K426" s="13">
        <f t="shared" si="224"/>
        <v>15736.992999999999</v>
      </c>
      <c r="L426" s="13">
        <f t="shared" si="225"/>
        <v>15720.238600000001</v>
      </c>
      <c r="M426" s="9">
        <f t="shared" si="226"/>
        <v>15753.747399999997</v>
      </c>
      <c r="N426" s="9">
        <f t="shared" si="227"/>
        <v>3.7231999999995522</v>
      </c>
      <c r="O426" s="9">
        <f>M422+N422*4</f>
        <v>15734.904255555555</v>
      </c>
      <c r="P426" s="13">
        <f t="shared" si="229"/>
        <v>1566.2395483319681</v>
      </c>
      <c r="Q426" s="13">
        <f t="shared" si="230"/>
        <v>0.25088462151807445</v>
      </c>
      <c r="S426" s="2">
        <f t="shared" si="222"/>
        <v>15800.27867177619</v>
      </c>
      <c r="T426" s="2">
        <f t="shared" si="223"/>
        <v>6.0967892402249646</v>
      </c>
      <c r="U426" s="2">
        <f t="shared" si="202"/>
        <v>15826.077343552381</v>
      </c>
      <c r="V426" s="3">
        <f t="shared" si="203"/>
        <v>2662.2858616624394</v>
      </c>
      <c r="W426" s="3">
        <f t="shared" si="204"/>
        <v>0.32709378408911777</v>
      </c>
      <c r="Y426" s="9">
        <f t="shared" si="205"/>
        <v>15810.551119405813</v>
      </c>
      <c r="Z426" s="9">
        <f t="shared" si="206"/>
        <v>17.864839766902868</v>
      </c>
      <c r="AA426" s="9">
        <f t="shared" si="207"/>
        <v>15826.010170579733</v>
      </c>
      <c r="AB426" s="27">
        <f t="shared" si="208"/>
        <v>2655.3584799764576</v>
      </c>
      <c r="AC426" s="27">
        <f t="shared" si="209"/>
        <v>0.32666795089114664</v>
      </c>
      <c r="AE426" s="9">
        <f t="shared" si="210"/>
        <v>15785.830487775089</v>
      </c>
      <c r="AF426" s="9">
        <f t="shared" si="211"/>
        <v>5.0862187583583749</v>
      </c>
      <c r="AG426" s="9">
        <f>AE422+AF422*4</f>
        <v>15784.763744263817</v>
      </c>
      <c r="AH426" s="28">
        <f t="shared" si="213"/>
        <v>105.7553960835978</v>
      </c>
      <c r="AI426" s="28">
        <f t="shared" si="214"/>
        <v>6.5192286933182117E-2</v>
      </c>
      <c r="AK426" s="9">
        <f t="shared" si="215"/>
        <v>15776.986303776885</v>
      </c>
      <c r="AL426" s="9">
        <f t="shared" si="216"/>
        <v>3.0983980987655624</v>
      </c>
      <c r="AM426" s="9">
        <f>AK422+AL422*4</f>
        <v>15758.507406676552</v>
      </c>
      <c r="AN426" s="28">
        <f t="shared" si="218"/>
        <v>255.12373747624457</v>
      </c>
      <c r="AO426">
        <f t="shared" si="219"/>
        <v>0.10125591032761558</v>
      </c>
    </row>
    <row r="427" spans="1:41">
      <c r="A427" s="1">
        <v>45356</v>
      </c>
      <c r="B427" s="2">
        <v>426</v>
      </c>
      <c r="C427" s="3">
        <v>15801.61</v>
      </c>
      <c r="D427" s="13">
        <v>15769.45</v>
      </c>
      <c r="E427" s="13">
        <f t="shared" si="198"/>
        <v>1034.2655999999906</v>
      </c>
      <c r="F427" s="13">
        <f t="shared" si="199"/>
        <v>0.2035235650038183</v>
      </c>
      <c r="G427" s="9">
        <v>15769.470799751101</v>
      </c>
      <c r="H427" s="13">
        <f t="shared" si="200"/>
        <v>1032.9281926388433</v>
      </c>
      <c r="I427" s="13">
        <f t="shared" si="201"/>
        <v>0.20339193442250009</v>
      </c>
      <c r="K427" s="13">
        <f t="shared" si="224"/>
        <v>15743.626</v>
      </c>
      <c r="L427" s="13">
        <f t="shared" si="225"/>
        <v>15723.858899999997</v>
      </c>
      <c r="M427" s="9">
        <f t="shared" si="226"/>
        <v>15763.393100000003</v>
      </c>
      <c r="N427" s="9">
        <f t="shared" si="227"/>
        <v>4.3926888888895013</v>
      </c>
      <c r="O427" s="9">
        <f>M422+N422*5</f>
        <v>15736.671344444445</v>
      </c>
      <c r="P427" s="13">
        <f t="shared" si="229"/>
        <v>4217.0289853631011</v>
      </c>
      <c r="Q427" s="13">
        <f t="shared" si="230"/>
        <v>0.41096227255042783</v>
      </c>
      <c r="S427" s="2">
        <f t="shared" si="222"/>
        <v>15803.992730508207</v>
      </c>
      <c r="T427" s="2">
        <f t="shared" si="223"/>
        <v>4.9054239861211286</v>
      </c>
      <c r="U427" s="2">
        <f t="shared" si="202"/>
        <v>15806.375461016414</v>
      </c>
      <c r="V427" s="3">
        <f t="shared" si="203"/>
        <v>22.70961869895784</v>
      </c>
      <c r="W427" s="3">
        <f t="shared" si="204"/>
        <v>3.015807260408028E-2</v>
      </c>
      <c r="Y427" s="9">
        <f t="shared" si="205"/>
        <v>15820.374171420899</v>
      </c>
      <c r="Z427" s="9">
        <f t="shared" si="206"/>
        <v>12.235588340631363</v>
      </c>
      <c r="AA427" s="9">
        <f t="shared" si="207"/>
        <v>15828.415959172715</v>
      </c>
      <c r="AB427" s="27">
        <f t="shared" si="208"/>
        <v>718.55944716922113</v>
      </c>
      <c r="AC427" s="27">
        <f t="shared" si="209"/>
        <v>0.16964068327666743</v>
      </c>
      <c r="AE427" s="9">
        <f t="shared" si="210"/>
        <v>15798.402011960035</v>
      </c>
      <c r="AF427" s="9">
        <f t="shared" si="211"/>
        <v>7.3318103863348458</v>
      </c>
      <c r="AG427" s="9">
        <f>AE422+AF422*5</f>
        <v>15794.92552295785</v>
      </c>
      <c r="AH427" s="28">
        <f t="shared" si="213"/>
        <v>44.682233327034687</v>
      </c>
      <c r="AI427" s="28">
        <f t="shared" si="214"/>
        <v>4.23025061506411E-2</v>
      </c>
      <c r="AK427" s="9">
        <f t="shared" si="215"/>
        <v>15799.457470187566</v>
      </c>
      <c r="AL427" s="9">
        <f t="shared" si="216"/>
        <v>5.0356749299571746</v>
      </c>
      <c r="AM427" s="9">
        <f>AK422+AL422*5</f>
        <v>15760.802191836498</v>
      </c>
      <c r="AN427" s="28">
        <f t="shared" si="218"/>
        <v>1665.2772071092677</v>
      </c>
      <c r="AO427">
        <f t="shared" si="219"/>
        <v>0.25825095141256532</v>
      </c>
    </row>
    <row r="428" spans="1:41">
      <c r="A428" s="1">
        <v>45357</v>
      </c>
      <c r="B428" s="2">
        <v>427</v>
      </c>
      <c r="C428" s="3">
        <v>15834.78</v>
      </c>
      <c r="D428" s="13">
        <v>15769.45</v>
      </c>
      <c r="E428" s="13">
        <f t="shared" si="198"/>
        <v>4268.0088999999907</v>
      </c>
      <c r="F428" s="13">
        <f t="shared" si="199"/>
        <v>0.41257283018772556</v>
      </c>
      <c r="G428" s="9">
        <v>15769.470799751101</v>
      </c>
      <c r="H428" s="13">
        <f t="shared" si="200"/>
        <v>4265.2916371508263</v>
      </c>
      <c r="I428" s="13">
        <f t="shared" si="201"/>
        <v>0.4124414753403538</v>
      </c>
      <c r="K428" s="13">
        <f t="shared" si="224"/>
        <v>15752.972000000003</v>
      </c>
      <c r="L428" s="13">
        <f t="shared" si="225"/>
        <v>15728.232899999999</v>
      </c>
      <c r="M428" s="9">
        <f t="shared" si="226"/>
        <v>15777.711100000008</v>
      </c>
      <c r="N428" s="9">
        <f t="shared" si="227"/>
        <v>5.4975777777787389</v>
      </c>
      <c r="O428" s="9">
        <f>M422+N422*6</f>
        <v>15738.438433333333</v>
      </c>
      <c r="P428" s="13">
        <f t="shared" si="229"/>
        <v>9281.697467788008</v>
      </c>
      <c r="Q428" s="13">
        <f t="shared" si="230"/>
        <v>0.60841746248869799</v>
      </c>
      <c r="S428" s="2">
        <f t="shared" si="222"/>
        <v>15821.839077247165</v>
      </c>
      <c r="T428" s="2">
        <f t="shared" si="223"/>
        <v>11.375885362539282</v>
      </c>
      <c r="U428" s="2">
        <f t="shared" si="202"/>
        <v>15808.898154494329</v>
      </c>
      <c r="V428" s="3">
        <f t="shared" si="203"/>
        <v>669.86992677945648</v>
      </c>
      <c r="W428" s="3">
        <f t="shared" si="204"/>
        <v>0.16344935329490945</v>
      </c>
      <c r="Y428" s="9">
        <f t="shared" si="205"/>
        <v>15833.260831833071</v>
      </c>
      <c r="Z428" s="9">
        <f t="shared" si="206"/>
        <v>12.691338790709951</v>
      </c>
      <c r="AA428" s="9">
        <f t="shared" si="207"/>
        <v>15832.60975976153</v>
      </c>
      <c r="AB428" s="27">
        <f t="shared" si="208"/>
        <v>4.7099426926777799</v>
      </c>
      <c r="AC428" s="27">
        <f t="shared" si="209"/>
        <v>1.3705528201028348E-2</v>
      </c>
      <c r="AE428" s="9">
        <f t="shared" si="210"/>
        <v>15826.06614670391</v>
      </c>
      <c r="AF428" s="9">
        <f t="shared" si="211"/>
        <v>13.431507693596728</v>
      </c>
      <c r="AG428" s="9">
        <f>AE422+AF422*6</f>
        <v>15805.087301651884</v>
      </c>
      <c r="AH428" s="28">
        <f t="shared" si="213"/>
        <v>881.65633519227708</v>
      </c>
      <c r="AI428" s="28">
        <f t="shared" si="214"/>
        <v>0.18751569865900958</v>
      </c>
      <c r="AK428" s="9">
        <f t="shared" si="215"/>
        <v>15831.751314511754</v>
      </c>
      <c r="AL428" s="9">
        <f t="shared" si="216"/>
        <v>7.7614918693801949</v>
      </c>
      <c r="AM428" s="9">
        <f>AK422+AL422*6</f>
        <v>15763.096976996443</v>
      </c>
      <c r="AN428" s="28">
        <f t="shared" si="218"/>
        <v>5138.4557869285591</v>
      </c>
      <c r="AO428">
        <f t="shared" si="219"/>
        <v>0.45269352023556714</v>
      </c>
    </row>
    <row r="429" spans="1:41">
      <c r="A429" s="1">
        <v>45358</v>
      </c>
      <c r="B429" s="2">
        <v>428</v>
      </c>
      <c r="C429" s="3">
        <v>15801.61</v>
      </c>
      <c r="D429" s="13">
        <v>15769.45</v>
      </c>
      <c r="E429" s="13">
        <f t="shared" si="198"/>
        <v>1034.2655999999906</v>
      </c>
      <c r="F429" s="13">
        <f t="shared" si="199"/>
        <v>0.2035235650038183</v>
      </c>
      <c r="G429" s="9">
        <v>15769.470799751101</v>
      </c>
      <c r="H429" s="13">
        <f t="shared" si="200"/>
        <v>1032.9281926388433</v>
      </c>
      <c r="I429" s="13">
        <f t="shared" si="201"/>
        <v>0.20339193442250009</v>
      </c>
      <c r="K429" s="13">
        <f t="shared" si="224"/>
        <v>15765.635</v>
      </c>
      <c r="L429" s="13">
        <f t="shared" si="225"/>
        <v>15733.420900000001</v>
      </c>
      <c r="M429" s="9">
        <f t="shared" si="226"/>
        <v>15797.849099999999</v>
      </c>
      <c r="N429" s="9">
        <f t="shared" si="227"/>
        <v>7.1586888888887188</v>
      </c>
      <c r="O429" s="9">
        <f>M422+N422*7</f>
        <v>15740.205522222222</v>
      </c>
      <c r="P429" s="13">
        <f t="shared" si="229"/>
        <v>3770.5098911616424</v>
      </c>
      <c r="Q429" s="13">
        <f t="shared" si="230"/>
        <v>0.38859633782746239</v>
      </c>
      <c r="S429" s="2">
        <f t="shared" si="222"/>
        <v>15817.412481304851</v>
      </c>
      <c r="T429" s="2">
        <f t="shared" si="223"/>
        <v>3.4746447101127789</v>
      </c>
      <c r="U429" s="2">
        <f t="shared" si="202"/>
        <v>15833.214962609703</v>
      </c>
      <c r="V429" s="3">
        <f t="shared" si="203"/>
        <v>998.87366156071528</v>
      </c>
      <c r="W429" s="3">
        <f t="shared" si="204"/>
        <v>0.20001102805158999</v>
      </c>
      <c r="Y429" s="9">
        <f t="shared" si="205"/>
        <v>15832.649519436647</v>
      </c>
      <c r="Z429" s="9">
        <f t="shared" si="206"/>
        <v>3.3794829597160576</v>
      </c>
      <c r="AA429" s="9">
        <f t="shared" si="207"/>
        <v>15845.952170623781</v>
      </c>
      <c r="AB429" s="27">
        <f t="shared" si="208"/>
        <v>1966.2280956284601</v>
      </c>
      <c r="AC429" s="27">
        <f t="shared" si="209"/>
        <v>0.28061805489301705</v>
      </c>
      <c r="AE429" s="9">
        <f t="shared" si="210"/>
        <v>15812.976296319252</v>
      </c>
      <c r="AF429" s="9">
        <f t="shared" si="211"/>
        <v>5.4751002701202047</v>
      </c>
      <c r="AG429" s="9">
        <f>AE422+AF422*7</f>
        <v>15815.249080345917</v>
      </c>
      <c r="AH429" s="28">
        <f t="shared" si="213"/>
        <v>186.02451268235831</v>
      </c>
      <c r="AI429" s="28">
        <f t="shared" si="214"/>
        <v>8.6314497990497341E-2</v>
      </c>
      <c r="AK429" s="9">
        <f t="shared" si="215"/>
        <v>15805.400280638114</v>
      </c>
      <c r="AL429" s="9">
        <f t="shared" si="216"/>
        <v>4.3502392950782145</v>
      </c>
      <c r="AM429" s="9">
        <f>AK422+AL422*7</f>
        <v>15765.391762156389</v>
      </c>
      <c r="AN429" s="28">
        <f t="shared" si="218"/>
        <v>1311.7607524964383</v>
      </c>
      <c r="AO429">
        <f t="shared" si="219"/>
        <v>0.22920599763955607</v>
      </c>
    </row>
    <row r="430" spans="1:41">
      <c r="A430" s="1">
        <v>45359</v>
      </c>
      <c r="B430" s="2">
        <v>429</v>
      </c>
      <c r="C430" s="3">
        <v>15736.29</v>
      </c>
      <c r="D430" s="13">
        <v>15769.45</v>
      </c>
      <c r="E430" s="13">
        <f t="shared" si="198"/>
        <v>1099.5855999999903</v>
      </c>
      <c r="F430" s="13">
        <f t="shared" si="199"/>
        <v>0.21072311199145322</v>
      </c>
      <c r="G430" s="9">
        <v>15769.470799751101</v>
      </c>
      <c r="H430" s="13">
        <f t="shared" si="200"/>
        <v>1100.9654721226307</v>
      </c>
      <c r="I430" s="13">
        <f t="shared" si="201"/>
        <v>0.21085528896010744</v>
      </c>
      <c r="K430" s="13">
        <f t="shared" si="224"/>
        <v>15779.102000000003</v>
      </c>
      <c r="L430" s="13">
        <f t="shared" si="225"/>
        <v>15740.126500000002</v>
      </c>
      <c r="M430" s="9">
        <f t="shared" si="226"/>
        <v>15818.077500000003</v>
      </c>
      <c r="N430" s="9">
        <f t="shared" si="227"/>
        <v>8.6612222222223245</v>
      </c>
      <c r="O430" s="9">
        <f>M422+N422*8</f>
        <v>15741.97261111111</v>
      </c>
      <c r="P430" s="13">
        <f t="shared" si="229"/>
        <v>32.292069040105247</v>
      </c>
      <c r="Q430" s="13">
        <f t="shared" si="230"/>
        <v>3.6111504751815758E-2</v>
      </c>
      <c r="S430" s="2">
        <f t="shared" si="222"/>
        <v>15778.588563007483</v>
      </c>
      <c r="T430" s="2">
        <f t="shared" si="223"/>
        <v>-17.67463679362783</v>
      </c>
      <c r="U430" s="2">
        <f t="shared" si="202"/>
        <v>15820.887126014964</v>
      </c>
      <c r="V430" s="3">
        <f t="shared" si="203"/>
        <v>7156.6737299916276</v>
      </c>
      <c r="W430" s="3">
        <f t="shared" si="204"/>
        <v>0.53759257115218118</v>
      </c>
      <c r="Y430" s="9">
        <f t="shared" si="205"/>
        <v>15806.107301677454</v>
      </c>
      <c r="Z430" s="9">
        <f t="shared" si="206"/>
        <v>-17.565707543520695</v>
      </c>
      <c r="AA430" s="9">
        <f t="shared" si="207"/>
        <v>15836.029002396363</v>
      </c>
      <c r="AB430" s="27">
        <f t="shared" si="208"/>
        <v>9947.8685990214417</v>
      </c>
      <c r="AC430" s="27">
        <f t="shared" si="209"/>
        <v>0.63381522834392146</v>
      </c>
      <c r="AE430" s="9">
        <f t="shared" si="210"/>
        <v>15760.938418976812</v>
      </c>
      <c r="AF430" s="9">
        <f t="shared" si="211"/>
        <v>-11.778793013647848</v>
      </c>
      <c r="AG430" s="9">
        <f>AE422+AF422*8</f>
        <v>15825.410859039948</v>
      </c>
      <c r="AH430" s="28">
        <f t="shared" si="213"/>
        <v>7942.5275160181727</v>
      </c>
      <c r="AI430" s="28">
        <f t="shared" si="214"/>
        <v>0.56633970929582123</v>
      </c>
      <c r="AK430" s="9">
        <f t="shared" si="215"/>
        <v>15743.636051993321</v>
      </c>
      <c r="AL430" s="9">
        <f t="shared" si="216"/>
        <v>-2.2612074989089623</v>
      </c>
      <c r="AM430" s="9">
        <f>AK422+AL422*8</f>
        <v>15767.686547316334</v>
      </c>
      <c r="AN430" s="28">
        <f t="shared" si="218"/>
        <v>985.74318338676539</v>
      </c>
      <c r="AO430">
        <f t="shared" si="219"/>
        <v>0.19951683221606523</v>
      </c>
    </row>
    <row r="431" spans="1:41">
      <c r="A431" s="1">
        <v>45360</v>
      </c>
      <c r="B431" s="2">
        <v>430</v>
      </c>
      <c r="C431" s="3">
        <v>15736.29</v>
      </c>
      <c r="D431" s="13">
        <v>15769.45</v>
      </c>
      <c r="E431" s="13">
        <f t="shared" si="198"/>
        <v>1099.5855999999903</v>
      </c>
      <c r="F431" s="13">
        <f t="shared" si="199"/>
        <v>0.21072311199145322</v>
      </c>
      <c r="G431" s="9">
        <v>15769.470799751101</v>
      </c>
      <c r="H431" s="13">
        <f t="shared" si="200"/>
        <v>1100.9654721226307</v>
      </c>
      <c r="I431" s="13">
        <f t="shared" si="201"/>
        <v>0.21085528896010744</v>
      </c>
      <c r="K431" s="13">
        <f t="shared" si="224"/>
        <v>15781.413999999999</v>
      </c>
      <c r="L431" s="13">
        <f t="shared" si="225"/>
        <v>15746.771900000002</v>
      </c>
      <c r="M431" s="9">
        <f t="shared" si="226"/>
        <v>15816.056099999996</v>
      </c>
      <c r="N431" s="9">
        <f t="shared" si="227"/>
        <v>7.6982444444438443</v>
      </c>
      <c r="O431" s="9">
        <f>M422+N422*9</f>
        <v>15743.7397</v>
      </c>
      <c r="P431" s="13">
        <f t="shared" si="229"/>
        <v>55.498030089988248</v>
      </c>
      <c r="Q431" s="13">
        <f t="shared" si="230"/>
        <v>4.7340891658702346E-2</v>
      </c>
      <c r="S431" s="2">
        <f t="shared" si="222"/>
        <v>15748.601963106928</v>
      </c>
      <c r="T431" s="2">
        <f t="shared" si="223"/>
        <v>-23.830618347091018</v>
      </c>
      <c r="U431" s="2">
        <f t="shared" si="202"/>
        <v>15760.913926213854</v>
      </c>
      <c r="V431" s="3">
        <f t="shared" si="203"/>
        <v>606.33774218529356</v>
      </c>
      <c r="W431" s="3">
        <f t="shared" si="204"/>
        <v>0.1564785995546176</v>
      </c>
      <c r="Y431" s="9">
        <f t="shared" si="205"/>
        <v>15772.86611589375</v>
      </c>
      <c r="Z431" s="9">
        <f t="shared" si="206"/>
        <v>-28.538542311648484</v>
      </c>
      <c r="AA431" s="9">
        <f t="shared" si="207"/>
        <v>15788.541594133932</v>
      </c>
      <c r="AB431" s="27">
        <f t="shared" si="208"/>
        <v>2730.2290895371125</v>
      </c>
      <c r="AC431" s="27">
        <f t="shared" si="209"/>
        <v>0.33204519066394667</v>
      </c>
      <c r="AE431" s="9">
        <f t="shared" si="210"/>
        <v>15740.15088778895</v>
      </c>
      <c r="AF431" s="9">
        <f t="shared" si="211"/>
        <v>-14.481414465911952</v>
      </c>
      <c r="AG431" s="9">
        <f>AE422+AF422*9</f>
        <v>15835.572637733982</v>
      </c>
      <c r="AH431" s="28">
        <f t="shared" si="213"/>
        <v>9857.0421554168406</v>
      </c>
      <c r="AI431" s="28">
        <f t="shared" si="214"/>
        <v>0.6309151504832502</v>
      </c>
      <c r="AK431" s="9">
        <f t="shared" si="215"/>
        <v>15736.798484449442</v>
      </c>
      <c r="AL431" s="9">
        <f t="shared" si="216"/>
        <v>-2.718843503405898</v>
      </c>
      <c r="AM431" s="9">
        <f>AK422+AL422*9</f>
        <v>15769.98133247628</v>
      </c>
      <c r="AN431" s="28">
        <f t="shared" si="218"/>
        <v>1135.105884027176</v>
      </c>
      <c r="AO431">
        <f t="shared" si="219"/>
        <v>0.21409959066767997</v>
      </c>
    </row>
    <row r="432" spans="1:41">
      <c r="A432" s="1">
        <v>45361</v>
      </c>
      <c r="B432" s="2">
        <v>431</v>
      </c>
      <c r="C432" s="3">
        <v>15736.29</v>
      </c>
      <c r="D432" s="13">
        <v>15769.45</v>
      </c>
      <c r="E432" s="13">
        <f t="shared" si="198"/>
        <v>1099.5855999999903</v>
      </c>
      <c r="F432" s="13">
        <f t="shared" si="199"/>
        <v>0.21072311199145322</v>
      </c>
      <c r="G432" s="9">
        <v>15769.470799751101</v>
      </c>
      <c r="H432" s="13">
        <f t="shared" si="200"/>
        <v>1100.9654721226307</v>
      </c>
      <c r="I432" s="13">
        <f t="shared" si="201"/>
        <v>0.21085528896010744</v>
      </c>
      <c r="K432" s="13">
        <f t="shared" si="224"/>
        <v>15781.716</v>
      </c>
      <c r="L432" s="13">
        <f t="shared" si="225"/>
        <v>15752.955099999997</v>
      </c>
      <c r="M432" s="9">
        <f t="shared" si="226"/>
        <v>15810.476900000003</v>
      </c>
      <c r="N432" s="9">
        <f t="shared" si="227"/>
        <v>6.391311111111766</v>
      </c>
      <c r="O432" s="9">
        <f>M422+N422*10</f>
        <v>15745.50678888889</v>
      </c>
      <c r="P432" s="13">
        <f t="shared" si="229"/>
        <v>84.949197422346131</v>
      </c>
      <c r="Q432" s="13">
        <f t="shared" si="230"/>
        <v>5.8570278565588919E-2</v>
      </c>
      <c r="S432" s="2">
        <f t="shared" si="222"/>
        <v>15730.530672379919</v>
      </c>
      <c r="T432" s="2">
        <f t="shared" si="223"/>
        <v>-20.950954537050464</v>
      </c>
      <c r="U432" s="2">
        <f t="shared" si="202"/>
        <v>15724.771344759838</v>
      </c>
      <c r="V432" s="3">
        <f t="shared" si="203"/>
        <v>132.67941854173094</v>
      </c>
      <c r="W432" s="3">
        <f t="shared" si="204"/>
        <v>7.3198036132804123E-2</v>
      </c>
      <c r="Y432" s="9">
        <f t="shared" si="205"/>
        <v>15741.91630150747</v>
      </c>
      <c r="Z432" s="9">
        <f t="shared" si="206"/>
        <v>-30.226432763890678</v>
      </c>
      <c r="AA432" s="9">
        <f t="shared" si="207"/>
        <v>15744.327573582103</v>
      </c>
      <c r="AB432" s="27">
        <f t="shared" si="208"/>
        <v>64.602589087698931</v>
      </c>
      <c r="AC432" s="27">
        <f t="shared" si="209"/>
        <v>5.1076674248515287E-2</v>
      </c>
      <c r="AE432" s="9">
        <f t="shared" si="210"/>
        <v>15733.103841996912</v>
      </c>
      <c r="AF432" s="9">
        <f t="shared" si="211"/>
        <v>-12.251103863749844</v>
      </c>
      <c r="AG432" s="9">
        <f>AE422+AF422*10</f>
        <v>15845.734416428015</v>
      </c>
      <c r="AH432" s="28">
        <f t="shared" si="213"/>
        <v>11978.080287268527</v>
      </c>
      <c r="AI432" s="28">
        <f t="shared" si="214"/>
        <v>0.69549059167067928</v>
      </c>
      <c r="AK432" s="9">
        <f t="shared" si="215"/>
        <v>15736.068964094606</v>
      </c>
      <c r="AL432" s="9">
        <f t="shared" si="216"/>
        <v>-2.5199111885489578</v>
      </c>
      <c r="AM432" s="9">
        <f>AK422+AL422*10</f>
        <v>15772.276117636226</v>
      </c>
      <c r="AN432" s="28">
        <f t="shared" si="218"/>
        <v>1295.0006625281997</v>
      </c>
      <c r="AO432">
        <f t="shared" si="219"/>
        <v>0.22868234911929469</v>
      </c>
    </row>
    <row r="433" spans="1:41">
      <c r="A433" s="1">
        <v>45362</v>
      </c>
      <c r="B433" s="2">
        <v>432</v>
      </c>
      <c r="C433" s="3">
        <v>15736.29</v>
      </c>
      <c r="D433" s="13">
        <v>15769.45</v>
      </c>
      <c r="E433" s="13">
        <f t="shared" si="198"/>
        <v>1099.5855999999903</v>
      </c>
      <c r="F433" s="13">
        <f t="shared" si="199"/>
        <v>0.21072311199145322</v>
      </c>
      <c r="G433" s="9">
        <v>15769.470799751101</v>
      </c>
      <c r="H433" s="13">
        <f t="shared" si="200"/>
        <v>1100.9654721226307</v>
      </c>
      <c r="I433" s="13">
        <f t="shared" si="201"/>
        <v>0.21085528896010744</v>
      </c>
      <c r="K433" s="13">
        <f t="shared" si="224"/>
        <v>15780.209000000003</v>
      </c>
      <c r="L433" s="13">
        <f t="shared" si="225"/>
        <v>15758.796700000001</v>
      </c>
      <c r="M433" s="9">
        <f t="shared" si="226"/>
        <v>15801.621300000004</v>
      </c>
      <c r="N433" s="9">
        <f t="shared" si="227"/>
        <v>4.7582888888892834</v>
      </c>
      <c r="O433" s="9">
        <f>M422+N422*11</f>
        <v>15747.273877777778</v>
      </c>
      <c r="P433" s="13">
        <f t="shared" si="229"/>
        <v>120.64557103713895</v>
      </c>
      <c r="Q433" s="13">
        <f t="shared" si="230"/>
        <v>6.9799665472463954E-2</v>
      </c>
      <c r="S433" s="2">
        <f t="shared" si="222"/>
        <v>15722.934858921435</v>
      </c>
      <c r="T433" s="2">
        <f t="shared" si="223"/>
        <v>-14.273383997766963</v>
      </c>
      <c r="U433" s="2">
        <f t="shared" si="202"/>
        <v>15709.579717842867</v>
      </c>
      <c r="V433" s="3">
        <f t="shared" si="203"/>
        <v>713.43917291367916</v>
      </c>
      <c r="W433" s="3">
        <f t="shared" si="204"/>
        <v>0.16973684494333419</v>
      </c>
      <c r="Y433" s="9">
        <f t="shared" si="205"/>
        <v>15719.069908120506</v>
      </c>
      <c r="Z433" s="9">
        <f t="shared" si="206"/>
        <v>-25.06040520004224</v>
      </c>
      <c r="AA433" s="9">
        <f t="shared" si="207"/>
        <v>15711.689868743579</v>
      </c>
      <c r="AB433" s="27">
        <f t="shared" si="208"/>
        <v>605.16645783319916</v>
      </c>
      <c r="AC433" s="27">
        <f t="shared" si="209"/>
        <v>0.15632738883448494</v>
      </c>
      <c r="AE433" s="9">
        <f t="shared" si="210"/>
        <v>15731.658821439949</v>
      </c>
      <c r="AF433" s="9">
        <f t="shared" si="211"/>
        <v>-9.0092788717137449</v>
      </c>
      <c r="AG433" s="9">
        <f>AE422+AF422*11</f>
        <v>15855.896195122048</v>
      </c>
      <c r="AH433" s="28">
        <f t="shared" si="213"/>
        <v>14305.64191157323</v>
      </c>
      <c r="AI433" s="28">
        <f t="shared" si="214"/>
        <v>0.76006603285810825</v>
      </c>
      <c r="AK433" s="9">
        <f t="shared" si="215"/>
        <v>15736.015905290607</v>
      </c>
      <c r="AL433" s="9">
        <f t="shared" si="216"/>
        <v>-2.2732259500938907</v>
      </c>
      <c r="AM433" s="9">
        <f>AK422+AL422*11</f>
        <v>15774.570902796173</v>
      </c>
      <c r="AN433" s="28">
        <f t="shared" si="218"/>
        <v>1465.4275188899758</v>
      </c>
      <c r="AO433">
        <f t="shared" si="219"/>
        <v>0.24326510757092099</v>
      </c>
    </row>
    <row r="434" spans="1:41">
      <c r="A434" s="1">
        <v>45363</v>
      </c>
      <c r="B434" s="2">
        <v>433</v>
      </c>
      <c r="C434" s="3">
        <v>15736.29</v>
      </c>
      <c r="D434" s="13">
        <v>15769.45</v>
      </c>
      <c r="E434" s="13">
        <f t="shared" si="198"/>
        <v>1099.5855999999903</v>
      </c>
      <c r="F434" s="13">
        <f t="shared" si="199"/>
        <v>0.21072311199145322</v>
      </c>
      <c r="G434" s="9">
        <v>15769.470799751101</v>
      </c>
      <c r="H434" s="13">
        <f t="shared" si="200"/>
        <v>1100.9654721226307</v>
      </c>
      <c r="I434" s="13">
        <f t="shared" si="201"/>
        <v>0.21085528896010744</v>
      </c>
      <c r="K434" s="13">
        <f t="shared" si="224"/>
        <v>15774.480000000001</v>
      </c>
      <c r="L434" s="13">
        <f t="shared" si="225"/>
        <v>15763.2111</v>
      </c>
      <c r="M434" s="9">
        <f t="shared" si="226"/>
        <v>15785.748900000002</v>
      </c>
      <c r="N434" s="9">
        <f t="shared" si="227"/>
        <v>2.5042000000002087</v>
      </c>
      <c r="O434" s="9">
        <f>M422+N422*12</f>
        <v>15749.040966666667</v>
      </c>
      <c r="P434" s="13">
        <f t="shared" si="229"/>
        <v>162.58715093444019</v>
      </c>
      <c r="Q434" s="13">
        <f t="shared" si="230"/>
        <v>8.1029052379350527E-2</v>
      </c>
      <c r="S434" s="2">
        <f t="shared" si="222"/>
        <v>15722.475737461835</v>
      </c>
      <c r="T434" s="2">
        <f t="shared" si="223"/>
        <v>-7.366252728683623</v>
      </c>
      <c r="U434" s="2">
        <f t="shared" si="202"/>
        <v>15708.661474923669</v>
      </c>
      <c r="V434" s="3">
        <f t="shared" si="203"/>
        <v>763.3353978935146</v>
      </c>
      <c r="W434" s="3">
        <f t="shared" si="204"/>
        <v>0.17557203811274547</v>
      </c>
      <c r="Y434" s="9">
        <f t="shared" si="205"/>
        <v>15706.693652044323</v>
      </c>
      <c r="Z434" s="9">
        <f t="shared" si="206"/>
        <v>-16.181500813340399</v>
      </c>
      <c r="AA434" s="9">
        <f t="shared" si="207"/>
        <v>15694.009502920464</v>
      </c>
      <c r="AB434" s="27">
        <f t="shared" si="208"/>
        <v>1787.6404332927259</v>
      </c>
      <c r="AC434" s="27">
        <f t="shared" si="209"/>
        <v>0.268681481337322</v>
      </c>
      <c r="AE434" s="9">
        <f t="shared" si="210"/>
        <v>15732.19786277047</v>
      </c>
      <c r="AF434" s="9">
        <f t="shared" si="211"/>
        <v>-6.1447828110432354</v>
      </c>
      <c r="AG434" s="9">
        <f>AE422+AF422*12</f>
        <v>15866.057973816081</v>
      </c>
      <c r="AH434" s="28">
        <f t="shared" si="213"/>
        <v>16839.727028330952</v>
      </c>
      <c r="AI434" s="28">
        <f t="shared" si="214"/>
        <v>0.82464147404553734</v>
      </c>
      <c r="AK434" s="9">
        <f t="shared" si="215"/>
        <v>15736.035267934054</v>
      </c>
      <c r="AL434" s="9">
        <f t="shared" si="216"/>
        <v>-2.0439670907398435</v>
      </c>
      <c r="AM434" s="9">
        <f>AK422+AL422*12</f>
        <v>15776.865687956119</v>
      </c>
      <c r="AN434" s="28">
        <f t="shared" si="218"/>
        <v>1646.3864531122342</v>
      </c>
      <c r="AO434">
        <f t="shared" si="219"/>
        <v>0.25784786602253573</v>
      </c>
    </row>
    <row r="435" spans="1:41">
      <c r="A435" s="1">
        <v>45364</v>
      </c>
      <c r="B435" s="2">
        <v>434</v>
      </c>
      <c r="C435" s="3">
        <v>15681.01</v>
      </c>
      <c r="D435" s="13">
        <v>15769.45</v>
      </c>
      <c r="E435" s="13">
        <f t="shared" si="198"/>
        <v>7821.6336000000902</v>
      </c>
      <c r="F435" s="13">
        <f t="shared" si="199"/>
        <v>0.56399428353148495</v>
      </c>
      <c r="G435" s="9">
        <v>15769.470799751101</v>
      </c>
      <c r="H435" s="13">
        <f t="shared" si="200"/>
        <v>7825.3130926044169</v>
      </c>
      <c r="I435" s="13">
        <f t="shared" si="201"/>
        <v>0.56412692646137685</v>
      </c>
      <c r="K435" s="13">
        <f t="shared" si="224"/>
        <v>15768.751000000004</v>
      </c>
      <c r="L435" s="13">
        <f t="shared" si="225"/>
        <v>15766.489800000005</v>
      </c>
      <c r="M435" s="9">
        <f t="shared" si="226"/>
        <v>15771.012200000003</v>
      </c>
      <c r="N435" s="9">
        <f t="shared" si="227"/>
        <v>0.50248888888866827</v>
      </c>
      <c r="O435" s="9">
        <f>M422+N422*13</f>
        <v>15750.808055555555</v>
      </c>
      <c r="P435" s="13">
        <f t="shared" si="229"/>
        <v>4871.7685593363476</v>
      </c>
      <c r="Q435" s="13">
        <f t="shared" si="230"/>
        <v>0.44511198931417706</v>
      </c>
      <c r="S435" s="2">
        <f t="shared" si="222"/>
        <v>15698.059742366575</v>
      </c>
      <c r="T435" s="2">
        <f t="shared" si="223"/>
        <v>-15.891123911971741</v>
      </c>
      <c r="U435" s="2">
        <f t="shared" si="202"/>
        <v>15715.109484733151</v>
      </c>
      <c r="V435" s="3">
        <f t="shared" si="203"/>
        <v>1162.7748590664157</v>
      </c>
      <c r="W435" s="3">
        <f t="shared" si="204"/>
        <v>0.21745719652720877</v>
      </c>
      <c r="Y435" s="9">
        <f t="shared" si="205"/>
        <v>15687.661505861688</v>
      </c>
      <c r="Z435" s="9">
        <f t="shared" si="206"/>
        <v>-18.176952571846751</v>
      </c>
      <c r="AA435" s="9">
        <f t="shared" si="207"/>
        <v>15690.512151230983</v>
      </c>
      <c r="AB435" s="27">
        <f t="shared" si="208"/>
        <v>90.290878016474494</v>
      </c>
      <c r="AC435" s="27">
        <f t="shared" si="209"/>
        <v>6.0596551057509336E-2</v>
      </c>
      <c r="AE435" s="9">
        <f t="shared" si="210"/>
        <v>15694.522923987828</v>
      </c>
      <c r="AF435" s="9">
        <f t="shared" si="211"/>
        <v>-15.603829602522904</v>
      </c>
      <c r="AG435" s="9">
        <f>AE422+AF422*13</f>
        <v>15876.219752510113</v>
      </c>
      <c r="AH435" s="28">
        <f t="shared" si="213"/>
        <v>38106.84747505941</v>
      </c>
      <c r="AI435" s="28">
        <f t="shared" si="214"/>
        <v>1.244879969530742</v>
      </c>
      <c r="AK435" s="9">
        <f t="shared" si="215"/>
        <v>15686.308130084331</v>
      </c>
      <c r="AL435" s="9">
        <f t="shared" si="216"/>
        <v>-6.8122841666381158</v>
      </c>
      <c r="AM435" s="9">
        <f>AK422+AL422*13</f>
        <v>15779.160473116064</v>
      </c>
      <c r="AN435" s="28">
        <f t="shared" si="218"/>
        <v>9633.5153729071917</v>
      </c>
      <c r="AO435">
        <f t="shared" si="219"/>
        <v>0.62591933246687514</v>
      </c>
    </row>
    <row r="436" spans="1:41">
      <c r="A436" s="1">
        <v>45365</v>
      </c>
      <c r="B436" s="2">
        <v>435</v>
      </c>
      <c r="C436" s="3">
        <v>15653.88</v>
      </c>
      <c r="D436" s="13">
        <v>15769.45</v>
      </c>
      <c r="E436" s="13">
        <f t="shared" si="198"/>
        <v>13356.424900000353</v>
      </c>
      <c r="F436" s="13">
        <f t="shared" si="199"/>
        <v>0.73828341599655511</v>
      </c>
      <c r="G436" s="9">
        <v>15769.470799751101</v>
      </c>
      <c r="H436" s="13">
        <f t="shared" si="200"/>
        <v>13361.232987099402</v>
      </c>
      <c r="I436" s="13">
        <f t="shared" si="201"/>
        <v>0.73841628881211674</v>
      </c>
      <c r="K436" s="13">
        <f t="shared" si="224"/>
        <v>15757.494000000002</v>
      </c>
      <c r="L436" s="13">
        <f t="shared" si="225"/>
        <v>15768.539900000003</v>
      </c>
      <c r="M436" s="9">
        <f t="shared" si="226"/>
        <v>15746.448100000001</v>
      </c>
      <c r="N436" s="9">
        <f t="shared" si="227"/>
        <v>-2.4546444444446629</v>
      </c>
      <c r="O436" s="9">
        <f>M422+N422*14</f>
        <v>15752.575144444445</v>
      </c>
      <c r="P436" s="13">
        <f t="shared" si="229"/>
        <v>9740.7315369100124</v>
      </c>
      <c r="Q436" s="13">
        <f t="shared" si="230"/>
        <v>0.63048358901720059</v>
      </c>
      <c r="S436" s="2">
        <f t="shared" si="222"/>
        <v>15668.024309227301</v>
      </c>
      <c r="T436" s="2">
        <f t="shared" si="223"/>
        <v>-22.963278525622702</v>
      </c>
      <c r="U436" s="2">
        <f t="shared" si="202"/>
        <v>15682.168618454603</v>
      </c>
      <c r="V436" s="3">
        <f t="shared" si="203"/>
        <v>800.24593407017039</v>
      </c>
      <c r="W436" s="3">
        <f t="shared" si="204"/>
        <v>0.18071314239411668</v>
      </c>
      <c r="Y436" s="9">
        <f t="shared" si="205"/>
        <v>15664.803187302889</v>
      </c>
      <c r="Z436" s="9">
        <f t="shared" si="206"/>
        <v>-21.453908762713681</v>
      </c>
      <c r="AA436" s="9">
        <f t="shared" si="207"/>
        <v>15669.484553289842</v>
      </c>
      <c r="AB436" s="27">
        <f t="shared" si="208"/>
        <v>243.50208337553261</v>
      </c>
      <c r="AC436" s="27">
        <f t="shared" si="209"/>
        <v>9.9684891476378018E-2</v>
      </c>
      <c r="AE436" s="9">
        <f t="shared" si="210"/>
        <v>15661.39172831559</v>
      </c>
      <c r="AF436" s="9">
        <f t="shared" si="211"/>
        <v>-20.862039423437551</v>
      </c>
      <c r="AG436" s="9">
        <f>AE422+AF422*14</f>
        <v>15886.381531204146</v>
      </c>
      <c r="AH436" s="28">
        <f t="shared" si="213"/>
        <v>54056.962012272888</v>
      </c>
      <c r="AI436" s="28">
        <f t="shared" si="214"/>
        <v>1.4852645555232753</v>
      </c>
      <c r="AK436" s="9">
        <f t="shared" si="215"/>
        <v>15656.44158459177</v>
      </c>
      <c r="AL436" s="9">
        <f t="shared" si="216"/>
        <v>-9.1177102992304313</v>
      </c>
      <c r="AM436" s="9">
        <f>AK422+AL422*14</f>
        <v>15781.45525827601</v>
      </c>
      <c r="AN436" s="28">
        <f t="shared" si="218"/>
        <v>16275.446524190804</v>
      </c>
      <c r="AO436">
        <f t="shared" si="219"/>
        <v>0.81497531778709553</v>
      </c>
    </row>
    <row r="437" spans="1:41">
      <c r="A437" s="1">
        <v>45366</v>
      </c>
      <c r="B437" s="2">
        <v>436</v>
      </c>
      <c r="C437" s="3">
        <v>15659.91</v>
      </c>
      <c r="D437" s="13">
        <v>15769.45</v>
      </c>
      <c r="E437" s="13">
        <f t="shared" si="198"/>
        <v>11999.011600000191</v>
      </c>
      <c r="F437" s="13">
        <f t="shared" si="199"/>
        <v>0.69949316439239351</v>
      </c>
      <c r="G437" s="9">
        <v>15769.470799751101</v>
      </c>
      <c r="H437" s="13">
        <f t="shared" si="200"/>
        <v>12003.568842100965</v>
      </c>
      <c r="I437" s="13">
        <f t="shared" si="201"/>
        <v>0.69962598604399084</v>
      </c>
      <c r="K437" s="13">
        <f t="shared" si="224"/>
        <v>15745.434000000003</v>
      </c>
      <c r="L437" s="13">
        <f t="shared" si="225"/>
        <v>15768.720700000002</v>
      </c>
      <c r="M437" s="9">
        <f t="shared" si="226"/>
        <v>15722.147300000004</v>
      </c>
      <c r="N437" s="9">
        <f t="shared" si="227"/>
        <v>-5.1748222222219429</v>
      </c>
      <c r="O437" s="9">
        <f>M422+N422*15</f>
        <v>15754.342233333333</v>
      </c>
      <c r="P437" s="13">
        <f t="shared" si="229"/>
        <v>8917.4466923210457</v>
      </c>
      <c r="Q437" s="13">
        <f t="shared" si="230"/>
        <v>0.60301900415349119</v>
      </c>
      <c r="S437" s="2">
        <f t="shared" si="222"/>
        <v>15652.48551535084</v>
      </c>
      <c r="T437" s="2">
        <f t="shared" si="223"/>
        <v>-19.251036201042133</v>
      </c>
      <c r="U437" s="2">
        <f t="shared" si="202"/>
        <v>15645.061030701678</v>
      </c>
      <c r="V437" s="3">
        <f t="shared" si="203"/>
        <v>220.49188922251284</v>
      </c>
      <c r="W437" s="3">
        <f t="shared" si="204"/>
        <v>9.4821549410706182E-2</v>
      </c>
      <c r="Y437" s="9">
        <f t="shared" si="205"/>
        <v>15648.317494978121</v>
      </c>
      <c r="Z437" s="9">
        <f t="shared" si="206"/>
        <v>-17.976157256151723</v>
      </c>
      <c r="AA437" s="9">
        <f t="shared" si="207"/>
        <v>15643.349278540174</v>
      </c>
      <c r="AB437" s="27">
        <f t="shared" si="208"/>
        <v>274.25749526993479</v>
      </c>
      <c r="AC437" s="27">
        <f t="shared" si="209"/>
        <v>0.10575234123201091</v>
      </c>
      <c r="AE437" s="9">
        <f t="shared" si="210"/>
        <v>15654.095906667646</v>
      </c>
      <c r="AF437" s="9">
        <f t="shared" si="211"/>
        <v>-16.792174090789405</v>
      </c>
      <c r="AG437" s="9">
        <f>AE422+AF422*15</f>
        <v>15896.543309898179</v>
      </c>
      <c r="AH437" s="28">
        <f t="shared" si="213"/>
        <v>55995.323353367858</v>
      </c>
      <c r="AI437" s="28">
        <f t="shared" si="214"/>
        <v>1.5110770745054058</v>
      </c>
      <c r="AK437" s="9">
        <f t="shared" si="215"/>
        <v>15658.651387429254</v>
      </c>
      <c r="AL437" s="9">
        <f t="shared" si="216"/>
        <v>-7.9849589855589933</v>
      </c>
      <c r="AM437" s="9">
        <f>AK422+AL422*15</f>
        <v>15783.750043435955</v>
      </c>
      <c r="AN437" s="28">
        <f t="shared" si="218"/>
        <v>15336.356358219351</v>
      </c>
      <c r="AO437">
        <f t="shared" si="219"/>
        <v>0.79080941995168264</v>
      </c>
    </row>
    <row r="438" spans="1:41">
      <c r="A438" s="1">
        <v>45367</v>
      </c>
      <c r="B438" s="2">
        <v>437</v>
      </c>
      <c r="C438" s="3">
        <v>15659.91</v>
      </c>
      <c r="D438" s="13">
        <v>15769.45</v>
      </c>
      <c r="E438" s="13">
        <f t="shared" si="198"/>
        <v>11999.011600000191</v>
      </c>
      <c r="F438" s="13">
        <f t="shared" si="199"/>
        <v>0.69949316439239351</v>
      </c>
      <c r="G438" s="9">
        <v>15769.470799751101</v>
      </c>
      <c r="H438" s="13">
        <f t="shared" si="200"/>
        <v>12003.568842100965</v>
      </c>
      <c r="I438" s="13">
        <f t="shared" si="201"/>
        <v>0.69962598604399084</v>
      </c>
      <c r="K438" s="13">
        <f t="shared" si="224"/>
        <v>15731.264000000001</v>
      </c>
      <c r="L438" s="13">
        <f t="shared" si="225"/>
        <v>15766.549900000002</v>
      </c>
      <c r="M438" s="9">
        <f t="shared" si="226"/>
        <v>15695.9781</v>
      </c>
      <c r="N438" s="9">
        <f t="shared" si="227"/>
        <v>-7.8413111111112812</v>
      </c>
      <c r="O438" s="9">
        <f>M422+N422*16</f>
        <v>15756.109322222223</v>
      </c>
      <c r="P438" s="13">
        <f t="shared" si="229"/>
        <v>9254.3095960150276</v>
      </c>
      <c r="Q438" s="13">
        <f t="shared" si="230"/>
        <v>0.61430316152661602</v>
      </c>
      <c r="S438" s="2">
        <f t="shared" si="222"/>
        <v>15646.5722395749</v>
      </c>
      <c r="T438" s="2">
        <f t="shared" si="223"/>
        <v>-12.582155988490985</v>
      </c>
      <c r="U438" s="2">
        <f t="shared" si="202"/>
        <v>15633.234479149798</v>
      </c>
      <c r="V438" s="3">
        <f t="shared" si="203"/>
        <v>711.58341262955059</v>
      </c>
      <c r="W438" s="3">
        <f t="shared" si="204"/>
        <v>0.17034274686254131</v>
      </c>
      <c r="Y438" s="9">
        <f t="shared" si="205"/>
        <v>15639.211936405378</v>
      </c>
      <c r="Z438" s="9">
        <f t="shared" si="206"/>
        <v>-11.766738177765383</v>
      </c>
      <c r="AA438" s="9">
        <f t="shared" si="207"/>
        <v>15630.341337721969</v>
      </c>
      <c r="AB438" s="27">
        <f t="shared" si="208"/>
        <v>874.30578891221717</v>
      </c>
      <c r="AC438" s="27">
        <f t="shared" si="209"/>
        <v>0.18881757480107092</v>
      </c>
      <c r="AE438" s="9">
        <f t="shared" si="210"/>
        <v>15653.128119773057</v>
      </c>
      <c r="AF438" s="9">
        <f t="shared" si="211"/>
        <v>-12.044857931929329</v>
      </c>
      <c r="AG438" s="9">
        <f>AE422+AF422*16</f>
        <v>15906.705088592213</v>
      </c>
      <c r="AH438" s="28">
        <f t="shared" si="213"/>
        <v>60907.815753238152</v>
      </c>
      <c r="AI438" s="28">
        <f t="shared" si="214"/>
        <v>1.5759674774134254</v>
      </c>
      <c r="AK438" s="9">
        <f t="shared" si="215"/>
        <v>15658.985642844369</v>
      </c>
      <c r="AL438" s="9">
        <f t="shared" si="216"/>
        <v>-7.153037545491598</v>
      </c>
      <c r="AM438" s="9">
        <f>AK422+AL422*16</f>
        <v>15786.044828595901</v>
      </c>
      <c r="AN438" s="28">
        <f t="shared" si="218"/>
        <v>15909.994984917357</v>
      </c>
      <c r="AO438">
        <f t="shared" si="219"/>
        <v>0.80546330467991911</v>
      </c>
    </row>
    <row r="439" spans="1:41">
      <c r="A439" s="1">
        <v>45368</v>
      </c>
      <c r="B439" s="2">
        <v>438</v>
      </c>
      <c r="C439" s="3">
        <v>15659.91</v>
      </c>
      <c r="D439" s="13">
        <v>15769.45</v>
      </c>
      <c r="E439" s="13">
        <f t="shared" si="198"/>
        <v>11999.011600000191</v>
      </c>
      <c r="F439" s="13">
        <f t="shared" si="199"/>
        <v>0.69949316439239351</v>
      </c>
      <c r="G439" s="9">
        <v>15769.470799751101</v>
      </c>
      <c r="H439" s="13">
        <f t="shared" si="200"/>
        <v>12003.568842100965</v>
      </c>
      <c r="I439" s="13">
        <f t="shared" si="201"/>
        <v>0.69962598604399084</v>
      </c>
      <c r="K439" s="13">
        <f t="shared" si="224"/>
        <v>15713.776999999998</v>
      </c>
      <c r="L439" s="13">
        <f t="shared" si="225"/>
        <v>15761.364100000003</v>
      </c>
      <c r="M439" s="9">
        <f t="shared" si="226"/>
        <v>15666.189899999994</v>
      </c>
      <c r="N439" s="9">
        <f t="shared" si="227"/>
        <v>-10.574911111112062</v>
      </c>
      <c r="O439" s="9">
        <f>M422+N422*17</f>
        <v>15757.87641111111</v>
      </c>
      <c r="P439" s="13">
        <f t="shared" si="229"/>
        <v>9597.417705991129</v>
      </c>
      <c r="Q439" s="13">
        <f t="shared" si="230"/>
        <v>0.62558731889972907</v>
      </c>
      <c r="S439" s="2">
        <f t="shared" si="222"/>
        <v>15646.950041793203</v>
      </c>
      <c r="T439" s="2">
        <f t="shared" si="223"/>
        <v>-6.1021768850938631</v>
      </c>
      <c r="U439" s="2">
        <f t="shared" si="202"/>
        <v>15633.990083586408</v>
      </c>
      <c r="V439" s="3">
        <f t="shared" si="203"/>
        <v>671.84206688757706</v>
      </c>
      <c r="W439" s="3">
        <f t="shared" si="204"/>
        <v>0.16551765887282643</v>
      </c>
      <c r="Y439" s="9">
        <f t="shared" si="205"/>
        <v>15637.184638759329</v>
      </c>
      <c r="Z439" s="9">
        <f t="shared" si="206"/>
        <v>-4.9491298055640485</v>
      </c>
      <c r="AA439" s="9">
        <f t="shared" si="207"/>
        <v>15627.445198227613</v>
      </c>
      <c r="AB439" s="27">
        <f t="shared" si="208"/>
        <v>1053.9633541203584</v>
      </c>
      <c r="AC439" s="27">
        <f t="shared" si="209"/>
        <v>0.20731154759118434</v>
      </c>
      <c r="AE439" s="9">
        <f t="shared" si="210"/>
        <v>15654.261978552338</v>
      </c>
      <c r="AF439" s="9">
        <f t="shared" si="211"/>
        <v>-8.0912429185660546</v>
      </c>
      <c r="AG439" s="9">
        <f>AE422+AF422*17</f>
        <v>15916.866867286244</v>
      </c>
      <c r="AH439" s="28">
        <f t="shared" si="213"/>
        <v>66026.831645560538</v>
      </c>
      <c r="AI439" s="28">
        <f t="shared" si="214"/>
        <v>1.640857880321434</v>
      </c>
      <c r="AK439" s="9">
        <f t="shared" si="215"/>
        <v>15659.102260529888</v>
      </c>
      <c r="AL439" s="9">
        <f t="shared" si="216"/>
        <v>-6.4260720223905805</v>
      </c>
      <c r="AM439" s="9">
        <f>AK422+AL422*17</f>
        <v>15788.339613755848</v>
      </c>
      <c r="AN439" s="28">
        <f t="shared" si="218"/>
        <v>16494.165689476442</v>
      </c>
      <c r="AO439">
        <f t="shared" si="219"/>
        <v>0.82011718940816736</v>
      </c>
    </row>
    <row r="440" spans="1:41">
      <c r="A440" s="1">
        <v>45369</v>
      </c>
      <c r="B440" s="2">
        <v>439</v>
      </c>
      <c r="C440" s="3">
        <v>15702.12</v>
      </c>
      <c r="D440" s="13">
        <v>15769.45</v>
      </c>
      <c r="E440" s="13">
        <f t="shared" si="198"/>
        <v>4533.3288999999904</v>
      </c>
      <c r="F440" s="13">
        <f t="shared" si="199"/>
        <v>0.42879560212251544</v>
      </c>
      <c r="G440" s="9">
        <v>15769.470799751101</v>
      </c>
      <c r="H440" s="13">
        <f t="shared" si="200"/>
        <v>4536.1302271128479</v>
      </c>
      <c r="I440" s="13">
        <f t="shared" si="201"/>
        <v>0.42892806672666217</v>
      </c>
      <c r="K440" s="13">
        <f t="shared" si="224"/>
        <v>15699.607</v>
      </c>
      <c r="L440" s="13">
        <f t="shared" si="225"/>
        <v>15753.4146</v>
      </c>
      <c r="M440" s="9">
        <f t="shared" si="226"/>
        <v>15645.7994</v>
      </c>
      <c r="N440" s="9">
        <f t="shared" si="227"/>
        <v>-11.957244444444465</v>
      </c>
      <c r="O440" s="9">
        <f>M422+N422*18</f>
        <v>15759.6435</v>
      </c>
      <c r="P440" s="13">
        <f t="shared" si="229"/>
        <v>3308.9530522499231</v>
      </c>
      <c r="Q440" s="13">
        <f t="shared" si="230"/>
        <v>0.36634225187426489</v>
      </c>
      <c r="S440" s="2">
        <f t="shared" si="222"/>
        <v>15671.483932454055</v>
      </c>
      <c r="T440" s="2">
        <f t="shared" si="223"/>
        <v>9.2158568878791662</v>
      </c>
      <c r="U440" s="2">
        <f t="shared" si="202"/>
        <v>15640.84786490811</v>
      </c>
      <c r="V440" s="3">
        <f t="shared" si="203"/>
        <v>3754.2745387189357</v>
      </c>
      <c r="W440" s="3">
        <f t="shared" si="204"/>
        <v>0.390215684836767</v>
      </c>
      <c r="Y440" s="9">
        <f t="shared" si="205"/>
        <v>15653.200856267635</v>
      </c>
      <c r="Z440" s="9">
        <f t="shared" si="206"/>
        <v>9.7266133141449842</v>
      </c>
      <c r="AA440" s="9">
        <f t="shared" si="207"/>
        <v>15632.235508953765</v>
      </c>
      <c r="AB440" s="27">
        <f t="shared" si="208"/>
        <v>4883.842088791409</v>
      </c>
      <c r="AC440" s="27">
        <f t="shared" si="209"/>
        <v>0.44506404897068536</v>
      </c>
      <c r="AE440" s="9">
        <f t="shared" si="210"/>
        <v>15685.335220690133</v>
      </c>
      <c r="AF440" s="9">
        <f t="shared" si="211"/>
        <v>3.6581025983420501</v>
      </c>
      <c r="AG440" s="9">
        <f>AE422+AF422*18</f>
        <v>15927.028645980277</v>
      </c>
      <c r="AH440" s="28">
        <f t="shared" si="213"/>
        <v>50583.899036681374</v>
      </c>
      <c r="AI440" s="28">
        <f t="shared" si="214"/>
        <v>1.4323457340809811</v>
      </c>
      <c r="AK440" s="9">
        <f t="shared" si="215"/>
        <v>15697.175618850752</v>
      </c>
      <c r="AL440" s="9">
        <f t="shared" si="216"/>
        <v>-1.9761289880651303</v>
      </c>
      <c r="AM440" s="9">
        <f>AK422+AL422*18</f>
        <v>15790.634398915794</v>
      </c>
      <c r="AN440" s="28">
        <f t="shared" si="218"/>
        <v>7834.7988154241739</v>
      </c>
      <c r="AO440">
        <f t="shared" si="219"/>
        <v>0.56370986157151515</v>
      </c>
    </row>
    <row r="441" spans="1:41">
      <c r="A441" s="1">
        <v>45370</v>
      </c>
      <c r="B441" s="2">
        <v>440</v>
      </c>
      <c r="C441" s="3">
        <v>15750.36</v>
      </c>
      <c r="D441" s="13">
        <v>15769.45</v>
      </c>
      <c r="E441" s="13">
        <f t="shared" si="198"/>
        <v>364.42810000000554</v>
      </c>
      <c r="F441" s="13">
        <f t="shared" si="199"/>
        <v>0.12120357883883381</v>
      </c>
      <c r="G441" s="9">
        <v>15769.470799751101</v>
      </c>
      <c r="H441" s="13">
        <f t="shared" si="200"/>
        <v>365.22266712667385</v>
      </c>
      <c r="I441" s="13">
        <f t="shared" si="201"/>
        <v>0.12133563773209491</v>
      </c>
      <c r="K441" s="13">
        <f t="shared" si="224"/>
        <v>15696.189999999999</v>
      </c>
      <c r="L441" s="13">
        <f t="shared" si="225"/>
        <v>15744.892200000002</v>
      </c>
      <c r="M441" s="9">
        <f t="shared" si="226"/>
        <v>15647.487799999995</v>
      </c>
      <c r="N441" s="9">
        <f t="shared" si="227"/>
        <v>-10.822711111111857</v>
      </c>
      <c r="O441" s="9">
        <f>M422+N422*19</f>
        <v>15761.41058888889</v>
      </c>
      <c r="P441" s="13">
        <f t="shared" si="229"/>
        <v>122.11551479124257</v>
      </c>
      <c r="Q441" s="13">
        <f t="shared" si="230"/>
        <v>7.0160865458879992E-2</v>
      </c>
      <c r="S441" s="2">
        <f t="shared" si="222"/>
        <v>15715.529894670966</v>
      </c>
      <c r="T441" s="2">
        <f t="shared" si="223"/>
        <v>26.630909552395082</v>
      </c>
      <c r="U441" s="2">
        <f t="shared" si="202"/>
        <v>15680.699789341934</v>
      </c>
      <c r="V441" s="3">
        <f t="shared" si="203"/>
        <v>4852.5449489262319</v>
      </c>
      <c r="W441" s="3">
        <f t="shared" si="204"/>
        <v>0.44227694260998934</v>
      </c>
      <c r="Y441" s="9">
        <f t="shared" si="205"/>
        <v>15689.157228707245</v>
      </c>
      <c r="Z441" s="9">
        <f t="shared" si="206"/>
        <v>28.087444701970689</v>
      </c>
      <c r="AA441" s="9">
        <f t="shared" si="207"/>
        <v>15662.92746958178</v>
      </c>
      <c r="AB441" s="27">
        <f t="shared" si="208"/>
        <v>7644.4473753330121</v>
      </c>
      <c r="AC441" s="27">
        <f t="shared" si="209"/>
        <v>0.55511448892736592</v>
      </c>
      <c r="AE441" s="9">
        <f t="shared" si="210"/>
        <v>15731.949996986543</v>
      </c>
      <c r="AF441" s="9">
        <f t="shared" si="211"/>
        <v>16.545104707762473</v>
      </c>
      <c r="AG441" s="9">
        <f>AE422+AF422*19</f>
        <v>15937.190424674311</v>
      </c>
      <c r="AH441" s="28">
        <f t="shared" si="213"/>
        <v>34905.607583983045</v>
      </c>
      <c r="AI441" s="28">
        <f t="shared" si="214"/>
        <v>1.1861978054743514</v>
      </c>
      <c r="AK441" s="9">
        <f t="shared" si="215"/>
        <v>15744.843948986269</v>
      </c>
      <c r="AL441" s="9">
        <f t="shared" si="216"/>
        <v>2.9883169242930787</v>
      </c>
      <c r="AM441" s="9">
        <f>AK422+AL422*19</f>
        <v>15792.92918407574</v>
      </c>
      <c r="AN441" s="28">
        <f t="shared" si="218"/>
        <v>1812.1354328741536</v>
      </c>
      <c r="AO441">
        <f t="shared" si="219"/>
        <v>0.27027435611464773</v>
      </c>
    </row>
    <row r="442" spans="1:41">
      <c r="A442" s="1">
        <v>45371</v>
      </c>
      <c r="B442" s="2">
        <v>441</v>
      </c>
      <c r="C442" s="3">
        <v>15790.56</v>
      </c>
      <c r="D442" s="13">
        <v>15769.45</v>
      </c>
      <c r="E442" s="13">
        <f t="shared" si="198"/>
        <v>445.6320999999478</v>
      </c>
      <c r="F442" s="13">
        <f t="shared" si="199"/>
        <v>0.1336874689687938</v>
      </c>
      <c r="G442" s="9">
        <v>15769.470799751101</v>
      </c>
      <c r="H442" s="13">
        <f t="shared" si="200"/>
        <v>444.75436713812468</v>
      </c>
      <c r="I442" s="13">
        <f t="shared" si="201"/>
        <v>0.13355574627434444</v>
      </c>
      <c r="K442" s="13">
        <f t="shared" si="224"/>
        <v>15697.597000000003</v>
      </c>
      <c r="L442" s="13">
        <f t="shared" si="225"/>
        <v>15736.480300000001</v>
      </c>
      <c r="M442" s="9">
        <f t="shared" si="226"/>
        <v>15658.713700000006</v>
      </c>
      <c r="N442" s="9">
        <f t="shared" si="227"/>
        <v>-8.64073333333282</v>
      </c>
      <c r="O442" s="9">
        <f>M422+N422*20</f>
        <v>15763.177677777778</v>
      </c>
      <c r="P442" s="13">
        <f t="shared" si="229"/>
        <v>749.79157028158033</v>
      </c>
      <c r="Q442" s="13">
        <f t="shared" si="230"/>
        <v>0.17340944350435816</v>
      </c>
      <c r="S442" s="2">
        <f t="shared" si="222"/>
        <v>15766.360402111681</v>
      </c>
      <c r="T442" s="2">
        <f t="shared" si="223"/>
        <v>38.730708496554755</v>
      </c>
      <c r="U442" s="2">
        <f t="shared" si="202"/>
        <v>15742.160804223362</v>
      </c>
      <c r="V442" s="3">
        <f t="shared" si="203"/>
        <v>2342.4821518252852</v>
      </c>
      <c r="W442" s="3">
        <f t="shared" si="204"/>
        <v>0.30650715222663094</v>
      </c>
      <c r="Y442" s="9">
        <f t="shared" si="205"/>
        <v>15739.23927138645</v>
      </c>
      <c r="Z442" s="9">
        <f t="shared" si="206"/>
        <v>43.48366328603484</v>
      </c>
      <c r="AA442" s="9">
        <f t="shared" si="207"/>
        <v>15717.244673409215</v>
      </c>
      <c r="AB442" s="27">
        <f t="shared" si="208"/>
        <v>5375.1371131133228</v>
      </c>
      <c r="AC442" s="27">
        <f t="shared" si="209"/>
        <v>0.46429845800772124</v>
      </c>
      <c r="AE442" s="9">
        <f t="shared" si="210"/>
        <v>15777.940530508291</v>
      </c>
      <c r="AF442" s="9">
        <f t="shared" si="211"/>
        <v>25.378733351958175</v>
      </c>
      <c r="AG442" s="9">
        <f>AE422+AF422*20</f>
        <v>15947.352203368344</v>
      </c>
      <c r="AH442" s="28">
        <f t="shared" si="213"/>
        <v>24583.795037100273</v>
      </c>
      <c r="AI442" s="28">
        <f t="shared" si="214"/>
        <v>0.99294897311016472</v>
      </c>
      <c r="AK442" s="9">
        <f t="shared" si="215"/>
        <v>15786.287226591056</v>
      </c>
      <c r="AL442" s="9">
        <f t="shared" si="216"/>
        <v>6.8338129923424713</v>
      </c>
      <c r="AM442" s="9">
        <f>AK422+AL422*20</f>
        <v>15795.223969235685</v>
      </c>
      <c r="AN442" s="28">
        <f t="shared" si="218"/>
        <v>21.752609031422903</v>
      </c>
      <c r="AO442">
        <f t="shared" si="219"/>
        <v>2.9536439718956937E-2</v>
      </c>
    </row>
    <row r="443" spans="1:41">
      <c r="A443" s="1">
        <v>45372</v>
      </c>
      <c r="B443" s="2">
        <v>442</v>
      </c>
      <c r="C443" s="3">
        <v>15805.64</v>
      </c>
      <c r="D443" s="13">
        <v>15769.45</v>
      </c>
      <c r="E443" s="13">
        <f t="shared" si="198"/>
        <v>1309.7160999999053</v>
      </c>
      <c r="F443" s="13">
        <f t="shared" si="199"/>
        <v>0.22896889970920944</v>
      </c>
      <c r="G443" s="9">
        <v>15769.470799751101</v>
      </c>
      <c r="H443" s="13">
        <f t="shared" si="200"/>
        <v>1308.2110466448869</v>
      </c>
      <c r="I443" s="13">
        <f t="shared" si="201"/>
        <v>0.2288373026900401</v>
      </c>
      <c r="K443" s="13">
        <f t="shared" si="224"/>
        <v>15703.023999999999</v>
      </c>
      <c r="L443" s="13">
        <f t="shared" si="225"/>
        <v>15728.761800000002</v>
      </c>
      <c r="M443" s="9">
        <f t="shared" si="226"/>
        <v>15677.286199999997</v>
      </c>
      <c r="N443" s="9">
        <f t="shared" si="227"/>
        <v>-5.7195111111116903</v>
      </c>
      <c r="O443" s="9">
        <f>M422+N422*21</f>
        <v>15764.944766666667</v>
      </c>
      <c r="P443" s="13">
        <f t="shared" si="229"/>
        <v>1656.1020160543358</v>
      </c>
      <c r="Q443" s="13">
        <f t="shared" si="230"/>
        <v>0.25747285989894741</v>
      </c>
      <c r="S443" s="2">
        <f t="shared" si="222"/>
        <v>15805.365555304117</v>
      </c>
      <c r="T443" s="2">
        <f t="shared" si="223"/>
        <v>38.867930844495582</v>
      </c>
      <c r="U443" s="2">
        <f t="shared" si="202"/>
        <v>15805.091110608235</v>
      </c>
      <c r="V443" s="3">
        <f t="shared" si="203"/>
        <v>0.30127956439163872</v>
      </c>
      <c r="W443" s="3">
        <f t="shared" si="204"/>
        <v>3.4727438545008793E-3</v>
      </c>
      <c r="Y443" s="9">
        <f t="shared" si="205"/>
        <v>15789.59805427074</v>
      </c>
      <c r="Z443" s="9">
        <f t="shared" si="206"/>
        <v>48.296247004813537</v>
      </c>
      <c r="AA443" s="9">
        <f t="shared" si="207"/>
        <v>15782.722934672485</v>
      </c>
      <c r="AB443" s="27">
        <f t="shared" si="208"/>
        <v>525.19188322555067</v>
      </c>
      <c r="AC443" s="27">
        <f t="shared" si="209"/>
        <v>0.14499296028198883</v>
      </c>
      <c r="AE443" s="9">
        <f t="shared" si="210"/>
        <v>15804.943779158073</v>
      </c>
      <c r="AF443" s="9">
        <f t="shared" si="211"/>
        <v>25.866087941305352</v>
      </c>
      <c r="AG443" s="9">
        <f>AE422+AF422*21</f>
        <v>15957.513982062377</v>
      </c>
      <c r="AH443" s="28">
        <f t="shared" si="213"/>
        <v>23065.706427483441</v>
      </c>
      <c r="AI443" s="28">
        <f t="shared" si="214"/>
        <v>0.96088473521083462</v>
      </c>
      <c r="AK443" s="9">
        <f t="shared" si="215"/>
        <v>15804.388103958339</v>
      </c>
      <c r="AL443" s="9">
        <f t="shared" si="216"/>
        <v>7.9605194298366069</v>
      </c>
      <c r="AM443" s="9">
        <f>AK422+AL422*21</f>
        <v>15797.518754395631</v>
      </c>
      <c r="AN443" s="28">
        <f t="shared" si="218"/>
        <v>65.95463016647625</v>
      </c>
      <c r="AO443">
        <f t="shared" si="219"/>
        <v>5.1381947231295889E-2</v>
      </c>
    </row>
    <row r="444" spans="1:41">
      <c r="A444" s="1">
        <v>45373</v>
      </c>
      <c r="B444" s="2">
        <v>443</v>
      </c>
      <c r="C444" s="3">
        <v>15740.31</v>
      </c>
      <c r="D444" s="13">
        <v>15769.45</v>
      </c>
      <c r="E444" s="13">
        <f t="shared" si="198"/>
        <v>849.13960000007205</v>
      </c>
      <c r="F444" s="13">
        <f t="shared" si="199"/>
        <v>0.18512977190411903</v>
      </c>
      <c r="G444" s="9">
        <v>15769.470799751101</v>
      </c>
      <c r="H444" s="13">
        <f t="shared" si="200"/>
        <v>850.35224212386322</v>
      </c>
      <c r="I444" s="13">
        <f t="shared" si="201"/>
        <v>0.18526191511540674</v>
      </c>
      <c r="K444" s="13">
        <f t="shared" si="224"/>
        <v>15709.959000000003</v>
      </c>
      <c r="L444" s="13">
        <f t="shared" si="225"/>
        <v>15722.309700000003</v>
      </c>
      <c r="M444" s="9">
        <f t="shared" si="226"/>
        <v>15697.608300000002</v>
      </c>
      <c r="N444" s="9">
        <f t="shared" si="227"/>
        <v>-2.7446000000001933</v>
      </c>
      <c r="O444" s="9">
        <f>M422+N422*23</f>
        <v>15768.478944444445</v>
      </c>
      <c r="P444" s="13">
        <f t="shared" si="229"/>
        <v>793.48943111425785</v>
      </c>
      <c r="Q444" s="13">
        <f t="shared" si="230"/>
        <v>0.17896054426148861</v>
      </c>
      <c r="S444" s="2">
        <f t="shared" si="222"/>
        <v>15792.271743074307</v>
      </c>
      <c r="T444" s="2">
        <f t="shared" si="223"/>
        <v>12.88705930734265</v>
      </c>
      <c r="U444" s="2">
        <f t="shared" si="202"/>
        <v>15844.233486148612</v>
      </c>
      <c r="V444" s="3">
        <f t="shared" si="203"/>
        <v>10800.090973280945</v>
      </c>
      <c r="W444" s="3">
        <f t="shared" si="204"/>
        <v>0.66023786157078823</v>
      </c>
      <c r="Y444" s="9">
        <f t="shared" si="205"/>
        <v>15808.619010892886</v>
      </c>
      <c r="Z444" s="9">
        <f t="shared" si="206"/>
        <v>27.803543736945983</v>
      </c>
      <c r="AA444" s="9">
        <f t="shared" si="207"/>
        <v>15837.894301275554</v>
      </c>
      <c r="AB444" s="27">
        <f t="shared" si="208"/>
        <v>9522.6958554380944</v>
      </c>
      <c r="AC444" s="27">
        <f t="shared" si="209"/>
        <v>0.61996429089105631</v>
      </c>
      <c r="AE444" s="9">
        <f t="shared" si="210"/>
        <v>15767.459960129812</v>
      </c>
      <c r="AF444" s="9">
        <f t="shared" si="211"/>
        <v>6.8611158504355139</v>
      </c>
      <c r="AG444" s="9">
        <f>AE422+AF422*22</f>
        <v>15967.675760756409</v>
      </c>
      <c r="AH444" s="28">
        <f t="shared" si="213"/>
        <v>51695.189164340678</v>
      </c>
      <c r="AI444" s="28">
        <f t="shared" si="214"/>
        <v>1.4444808314220567</v>
      </c>
      <c r="AK444" s="9">
        <f t="shared" si="215"/>
        <v>15747.513862338817</v>
      </c>
      <c r="AL444" s="9">
        <f t="shared" si="216"/>
        <v>1.4770433249007606</v>
      </c>
      <c r="AM444" s="9">
        <f>AK422+AL422*22</f>
        <v>15799.813539555576</v>
      </c>
      <c r="AN444" s="28">
        <f t="shared" si="218"/>
        <v>3540.671219642109</v>
      </c>
      <c r="AO444">
        <f t="shared" si="219"/>
        <v>0.37803283134561477</v>
      </c>
    </row>
    <row r="445" spans="1:41">
      <c r="A445" s="1">
        <v>45374</v>
      </c>
      <c r="B445" s="2">
        <v>444</v>
      </c>
      <c r="C445" s="3">
        <v>15740.31</v>
      </c>
      <c r="D445" s="13">
        <v>15769.45</v>
      </c>
      <c r="E445" s="13">
        <f t="shared" si="198"/>
        <v>849.13960000007205</v>
      </c>
      <c r="F445" s="13">
        <f t="shared" si="199"/>
        <v>0.18512977190411903</v>
      </c>
      <c r="G445" s="9">
        <v>15769.470799751101</v>
      </c>
      <c r="H445" s="13">
        <f t="shared" si="200"/>
        <v>850.35224212386322</v>
      </c>
      <c r="I445" s="13">
        <f t="shared" si="201"/>
        <v>0.18526191511540674</v>
      </c>
      <c r="K445" s="13">
        <f t="shared" si="224"/>
        <v>15710.360999999999</v>
      </c>
      <c r="L445" s="13">
        <f t="shared" si="225"/>
        <v>15716.470700000002</v>
      </c>
      <c r="M445" s="9">
        <f t="shared" si="226"/>
        <v>15704.251299999996</v>
      </c>
      <c r="N445" s="9">
        <f t="shared" si="227"/>
        <v>-1.3577111111117119</v>
      </c>
      <c r="O445" s="9">
        <f>M422+N422*24</f>
        <v>15770.246033333333</v>
      </c>
      <c r="P445" s="13">
        <f t="shared" si="229"/>
        <v>896.16609173444829</v>
      </c>
      <c r="Q445" s="13">
        <f t="shared" si="230"/>
        <v>0.19018706323657791</v>
      </c>
      <c r="S445" s="2">
        <f t="shared" si="222"/>
        <v>15772.734401190824</v>
      </c>
      <c r="T445" s="2">
        <f t="shared" si="223"/>
        <v>-3.3251412880698954</v>
      </c>
      <c r="U445" s="2">
        <f t="shared" si="202"/>
        <v>15805.158802381649</v>
      </c>
      <c r="V445" s="3">
        <f t="shared" si="203"/>
        <v>4205.3671703342789</v>
      </c>
      <c r="W445" s="3">
        <f t="shared" si="204"/>
        <v>0.41199190093238236</v>
      </c>
      <c r="Y445" s="9">
        <f t="shared" si="205"/>
        <v>15807.588788240882</v>
      </c>
      <c r="Z445" s="9">
        <f t="shared" si="206"/>
        <v>7.6199072646813919</v>
      </c>
      <c r="AA445" s="9">
        <f t="shared" si="207"/>
        <v>15836.422554629831</v>
      </c>
      <c r="AB445" s="27">
        <f t="shared" si="208"/>
        <v>9237.6231574723861</v>
      </c>
      <c r="AC445" s="27">
        <f t="shared" si="209"/>
        <v>0.61061411515930575</v>
      </c>
      <c r="AE445" s="9">
        <f t="shared" si="210"/>
        <v>15750.513322794073</v>
      </c>
      <c r="AF445" s="9">
        <f t="shared" si="211"/>
        <v>-0.28121010541686076</v>
      </c>
      <c r="AG445" s="9">
        <f>AE422+AF422*23</f>
        <v>15977.837539450442</v>
      </c>
      <c r="AH445" s="28">
        <f t="shared" si="213"/>
        <v>56419.33199738148</v>
      </c>
      <c r="AI445" s="28">
        <f t="shared" si="214"/>
        <v>1.5090397803502118</v>
      </c>
      <c r="AK445" s="9">
        <f t="shared" si="215"/>
        <v>15741.178090566373</v>
      </c>
      <c r="AL445" s="9">
        <f t="shared" si="216"/>
        <v>0.69576181516620594</v>
      </c>
      <c r="AM445" s="9">
        <f>AK422+AL422*23</f>
        <v>15802.108324715522</v>
      </c>
      <c r="AN445" s="28">
        <f t="shared" si="218"/>
        <v>3819.0329376451641</v>
      </c>
      <c r="AO445">
        <f t="shared" si="219"/>
        <v>0.39261186543036664</v>
      </c>
    </row>
    <row r="446" spans="1:41">
      <c r="A446" s="1">
        <v>45375</v>
      </c>
      <c r="B446" s="2">
        <v>445</v>
      </c>
      <c r="C446" s="3">
        <v>15740.31</v>
      </c>
      <c r="D446" s="13">
        <v>15769.45</v>
      </c>
      <c r="E446" s="13">
        <f t="shared" si="198"/>
        <v>849.13960000007205</v>
      </c>
      <c r="F446" s="13">
        <f t="shared" si="199"/>
        <v>0.18512977190411903</v>
      </c>
      <c r="G446" s="9">
        <v>15769.470799751101</v>
      </c>
      <c r="H446" s="13">
        <f t="shared" si="200"/>
        <v>850.35224212386322</v>
      </c>
      <c r="I446" s="13">
        <f t="shared" si="201"/>
        <v>0.18526191511540674</v>
      </c>
      <c r="K446" s="13">
        <f t="shared" si="224"/>
        <v>15716.291000000001</v>
      </c>
      <c r="L446" s="13">
        <f t="shared" si="225"/>
        <v>15712.350400000001</v>
      </c>
      <c r="M446" s="9">
        <f t="shared" si="226"/>
        <v>15720.231600000001</v>
      </c>
      <c r="N446" s="9">
        <f t="shared" si="227"/>
        <v>0.87568888888886753</v>
      </c>
      <c r="O446" s="9">
        <f>M422+N422*25</f>
        <v>15772.013122222223</v>
      </c>
      <c r="P446" s="13">
        <f t="shared" si="229"/>
        <v>1005.0879586372162</v>
      </c>
      <c r="Q446" s="13">
        <f t="shared" si="230"/>
        <v>0.20141358221167882</v>
      </c>
      <c r="S446" s="2">
        <f t="shared" si="222"/>
        <v>15754.859629951377</v>
      </c>
      <c r="T446" s="2">
        <f t="shared" si="223"/>
        <v>-10.599956263758447</v>
      </c>
      <c r="U446" s="2">
        <f t="shared" si="202"/>
        <v>15769.409259902755</v>
      </c>
      <c r="V446" s="3">
        <f t="shared" si="203"/>
        <v>846.76692688813591</v>
      </c>
      <c r="W446" s="3">
        <f t="shared" si="204"/>
        <v>0.18487094538008386</v>
      </c>
      <c r="Y446" s="9">
        <f t="shared" si="205"/>
        <v>15792.739086853893</v>
      </c>
      <c r="Z446" s="9">
        <f t="shared" si="206"/>
        <v>-8.1088187914880088</v>
      </c>
      <c r="AA446" s="9">
        <f t="shared" si="207"/>
        <v>15815.208695505564</v>
      </c>
      <c r="AB446" s="27">
        <f t="shared" si="208"/>
        <v>5609.8145884352407</v>
      </c>
      <c r="AC446" s="27">
        <f t="shared" si="209"/>
        <v>0.47584002796364444</v>
      </c>
      <c r="AE446" s="9">
        <f t="shared" si="210"/>
        <v>15743.286633806594</v>
      </c>
      <c r="AF446" s="9">
        <f t="shared" si="211"/>
        <v>-2.3648537700355217</v>
      </c>
      <c r="AG446" s="9">
        <f>AE422+AF422*24</f>
        <v>15987.999318144475</v>
      </c>
      <c r="AH446" s="28">
        <f t="shared" si="213"/>
        <v>61349.998322875297</v>
      </c>
      <c r="AI446" s="28">
        <f t="shared" si="214"/>
        <v>1.5735987292783669</v>
      </c>
      <c r="AK446" s="9">
        <f t="shared" si="215"/>
        <v>15740.466385238155</v>
      </c>
      <c r="AL446" s="9">
        <f t="shared" si="216"/>
        <v>0.5550151008277695</v>
      </c>
      <c r="AM446" s="9">
        <f>AK422+AL422*24</f>
        <v>15804.403109875469</v>
      </c>
      <c r="AN446" s="28">
        <f t="shared" si="218"/>
        <v>4107.9267335090653</v>
      </c>
      <c r="AO446">
        <f t="shared" si="219"/>
        <v>0.4071908995151301</v>
      </c>
    </row>
    <row r="447" spans="1:41">
      <c r="A447" s="1">
        <v>45376</v>
      </c>
      <c r="B447" s="2">
        <v>446</v>
      </c>
      <c r="C447" s="3">
        <v>15851.86</v>
      </c>
      <c r="D447" s="13">
        <v>15769.45</v>
      </c>
      <c r="E447" s="13">
        <f t="shared" si="198"/>
        <v>6791.408099999976</v>
      </c>
      <c r="F447" s="13">
        <f t="shared" si="199"/>
        <v>0.51987590099836767</v>
      </c>
      <c r="G447" s="9">
        <v>15769.470799751101</v>
      </c>
      <c r="H447" s="13">
        <f t="shared" si="200"/>
        <v>6787.9803176532141</v>
      </c>
      <c r="I447" s="13">
        <f t="shared" si="201"/>
        <v>0.51974468768270232</v>
      </c>
      <c r="K447" s="13">
        <f t="shared" si="224"/>
        <v>15724.933999999999</v>
      </c>
      <c r="L447" s="13">
        <f t="shared" si="225"/>
        <v>15710.300400000004</v>
      </c>
      <c r="M447" s="9">
        <f t="shared" si="226"/>
        <v>15739.567599999995</v>
      </c>
      <c r="N447" s="9">
        <f t="shared" si="227"/>
        <v>3.2519111111101258</v>
      </c>
      <c r="O447" s="9">
        <f>M422+N422*27</f>
        <v>15775.5473</v>
      </c>
      <c r="P447" s="13">
        <f t="shared" si="229"/>
        <v>5823.6281812900615</v>
      </c>
      <c r="Q447" s="13">
        <f t="shared" si="230"/>
        <v>0.48141164506878309</v>
      </c>
      <c r="S447" s="2">
        <f t="shared" si="222"/>
        <v>15798.05983684381</v>
      </c>
      <c r="T447" s="2">
        <f t="shared" si="223"/>
        <v>16.300125314336832</v>
      </c>
      <c r="U447" s="2">
        <f t="shared" si="202"/>
        <v>15744.259673687618</v>
      </c>
      <c r="V447" s="3">
        <f t="shared" si="203"/>
        <v>11577.830222531107</v>
      </c>
      <c r="W447" s="3">
        <f t="shared" si="204"/>
        <v>0.67878675633258234</v>
      </c>
      <c r="Y447" s="9">
        <f t="shared" si="205"/>
        <v>15804.799187643683</v>
      </c>
      <c r="Z447" s="9">
        <f t="shared" si="206"/>
        <v>6.0094249154061981</v>
      </c>
      <c r="AA447" s="9">
        <f t="shared" si="207"/>
        <v>15784.630268062405</v>
      </c>
      <c r="AB447" s="27">
        <f t="shared" si="208"/>
        <v>4519.836856400977</v>
      </c>
      <c r="AC447" s="27">
        <f t="shared" si="209"/>
        <v>0.42411257693163901</v>
      </c>
      <c r="AE447" s="9">
        <f t="shared" si="210"/>
        <v>15818.578534010967</v>
      </c>
      <c r="AF447" s="9">
        <f t="shared" si="211"/>
        <v>20.93217242228695</v>
      </c>
      <c r="AG447" s="9">
        <f>AE422+AF422*25</f>
        <v>15998.161096838508</v>
      </c>
      <c r="AH447" s="28">
        <f t="shared" si="213"/>
        <v>21404.010936150458</v>
      </c>
      <c r="AI447" s="28">
        <f t="shared" si="214"/>
        <v>0.92292700565427577</v>
      </c>
      <c r="AK447" s="9">
        <f t="shared" si="215"/>
        <v>15840.776140033899</v>
      </c>
      <c r="AL447" s="9">
        <f t="shared" si="216"/>
        <v>10.530489070319401</v>
      </c>
      <c r="AM447" s="9">
        <f>AK422+AL422*25</f>
        <v>15806.697895035415</v>
      </c>
      <c r="AN447" s="28">
        <f t="shared" si="218"/>
        <v>2039.6157248322404</v>
      </c>
      <c r="AO447">
        <f t="shared" si="219"/>
        <v>0.28490098300505762</v>
      </c>
    </row>
    <row r="448" spans="1:41">
      <c r="A448" s="1">
        <v>45377</v>
      </c>
      <c r="B448" s="2">
        <v>447</v>
      </c>
      <c r="C448" s="3">
        <v>15873.98</v>
      </c>
      <c r="D448" s="13">
        <v>15769.45</v>
      </c>
      <c r="E448" s="13">
        <f t="shared" si="198"/>
        <v>10926.520899999756</v>
      </c>
      <c r="F448" s="13">
        <f t="shared" si="199"/>
        <v>0.65849900277056439</v>
      </c>
      <c r="G448" s="9">
        <v>15769.470799751101</v>
      </c>
      <c r="H448" s="13">
        <f t="shared" si="200"/>
        <v>10922.172936664303</v>
      </c>
      <c r="I448" s="13">
        <f>ABS((C448-G448)/C448)*100</f>
        <v>0.65836797229742128</v>
      </c>
      <c r="K448" s="13">
        <f t="shared" si="224"/>
        <v>15744.128999999997</v>
      </c>
      <c r="L448" s="13">
        <f t="shared" si="225"/>
        <v>15711.586899999998</v>
      </c>
      <c r="M448" s="9">
        <f t="shared" si="226"/>
        <v>15776.671099999996</v>
      </c>
      <c r="N448" s="9">
        <f t="shared" si="227"/>
        <v>7.2315777777775008</v>
      </c>
      <c r="O448" s="9">
        <f>M422+N422*28</f>
        <v>15777.31438888889</v>
      </c>
      <c r="P448" s="13">
        <f t="shared" si="229"/>
        <v>9344.2403714842912</v>
      </c>
      <c r="Q448" s="13">
        <f t="shared" si="230"/>
        <v>0.60895636199056369</v>
      </c>
      <c r="S448" s="2">
        <f t="shared" si="222"/>
        <v>15844.169981079074</v>
      </c>
      <c r="T448" s="2">
        <f t="shared" si="223"/>
        <v>31.205134774800751</v>
      </c>
      <c r="U448" s="2">
        <f t="shared" si="202"/>
        <v>15814.359962158147</v>
      </c>
      <c r="V448" s="3">
        <f t="shared" si="203"/>
        <v>3554.5489122639283</v>
      </c>
      <c r="W448" s="3">
        <f t="shared" si="204"/>
        <v>0.37558342546640816</v>
      </c>
      <c r="Y448" s="9">
        <f t="shared" si="205"/>
        <v>15829.760028791361</v>
      </c>
      <c r="Z448" s="9">
        <f t="shared" si="206"/>
        <v>19.275416277996715</v>
      </c>
      <c r="AA448" s="9">
        <f t="shared" si="207"/>
        <v>15810.808612559089</v>
      </c>
      <c r="AB448" s="27">
        <f t="shared" si="208"/>
        <v>3990.6241912096402</v>
      </c>
      <c r="AC448" s="27">
        <f t="shared" si="209"/>
        <v>0.39795556905647245</v>
      </c>
      <c r="AE448" s="9">
        <f t="shared" si="210"/>
        <v>15863.639211929974</v>
      </c>
      <c r="AF448" s="9">
        <f t="shared" si="211"/>
        <v>28.170724071303113</v>
      </c>
      <c r="AG448" s="9">
        <f>AE422+AF422*26</f>
        <v>16008.322875532542</v>
      </c>
      <c r="AH448" s="28">
        <f t="shared" si="213"/>
        <v>18048.008206352115</v>
      </c>
      <c r="AI448" s="28">
        <f t="shared" si="214"/>
        <v>0.84630871106390559</v>
      </c>
      <c r="AK448" s="9">
        <f t="shared" si="215"/>
        <v>15871.712662910422</v>
      </c>
      <c r="AL448" s="9">
        <f t="shared" si="216"/>
        <v>12.571092450939828</v>
      </c>
      <c r="AM448" s="9">
        <f>AK422+AL422*26</f>
        <v>15808.992680195361</v>
      </c>
      <c r="AN448" s="28">
        <f t="shared" si="218"/>
        <v>4223.3517353904117</v>
      </c>
      <c r="AO448">
        <f t="shared" si="219"/>
        <v>0.40939524810185535</v>
      </c>
    </row>
    <row r="449" spans="1:41">
      <c r="A449" s="1">
        <v>45378</v>
      </c>
      <c r="B449" s="2">
        <v>448</v>
      </c>
      <c r="C449" s="3">
        <v>15875.99</v>
      </c>
      <c r="D449" s="13">
        <v>15769.45</v>
      </c>
      <c r="E449" s="13">
        <f t="shared" si="198"/>
        <v>11350.771599999798</v>
      </c>
      <c r="F449" s="13">
        <f t="shared" si="199"/>
        <v>0.67107626044107516</v>
      </c>
      <c r="G449" s="9">
        <v>15769.470799751101</v>
      </c>
      <c r="H449" s="13">
        <f t="shared" si="200"/>
        <v>11346.340021664921</v>
      </c>
      <c r="I449" s="13">
        <f t="shared" si="201"/>
        <v>0.67094524655721266</v>
      </c>
      <c r="K449" s="13">
        <f t="shared" si="224"/>
        <v>15765.536000000002</v>
      </c>
      <c r="L449" s="13">
        <f t="shared" si="225"/>
        <v>15716.7628</v>
      </c>
      <c r="M449" s="9">
        <f t="shared" si="226"/>
        <v>15814.309200000003</v>
      </c>
      <c r="N449" s="9">
        <f t="shared" si="227"/>
        <v>10.838488888889211</v>
      </c>
      <c r="O449" s="9">
        <f>M422+N422*29</f>
        <v>15779.081477777778</v>
      </c>
      <c r="P449" s="13">
        <f t="shared" si="229"/>
        <v>9391.2616792948993</v>
      </c>
      <c r="Q449" s="13">
        <f t="shared" si="230"/>
        <v>0.61040931760615891</v>
      </c>
      <c r="S449" s="2">
        <f t="shared" si="222"/>
        <v>15875.682557926937</v>
      </c>
      <c r="T449" s="2">
        <f t="shared" si="223"/>
        <v>31.358855811331814</v>
      </c>
      <c r="U449" s="2">
        <f t="shared" si="202"/>
        <v>15875.375115853874</v>
      </c>
      <c r="V449" s="3">
        <f t="shared" si="203"/>
        <v>0.37808251315636854</v>
      </c>
      <c r="W449" s="3">
        <f t="shared" si="204"/>
        <v>3.87304442825553E-3</v>
      </c>
      <c r="Y449" s="9">
        <f t="shared" si="205"/>
        <v>15857.12181154855</v>
      </c>
      <c r="Z449" s="9">
        <f t="shared" si="206"/>
        <v>24.93587281343121</v>
      </c>
      <c r="AA449" s="9">
        <f t="shared" si="207"/>
        <v>15849.035445069358</v>
      </c>
      <c r="AB449" s="27">
        <f t="shared" si="208"/>
        <v>726.54803150900716</v>
      </c>
      <c r="AC449" s="27">
        <f t="shared" si="209"/>
        <v>0.16978188403143482</v>
      </c>
      <c r="AE449" s="9">
        <f t="shared" si="210"/>
        <v>15880.735980800382</v>
      </c>
      <c r="AF449" s="9">
        <f t="shared" si="211"/>
        <v>24.848537511034486</v>
      </c>
      <c r="AG449" s="9">
        <f>AE422+AF422*27</f>
        <v>16018.484654226573</v>
      </c>
      <c r="AH449" s="28">
        <f t="shared" si="213"/>
        <v>20304.726483150713</v>
      </c>
      <c r="AI449" s="28">
        <f t="shared" si="214"/>
        <v>0.89754814803091587</v>
      </c>
      <c r="AK449" s="9">
        <f t="shared" si="215"/>
        <v>15876.819375536135</v>
      </c>
      <c r="AL449" s="9">
        <f t="shared" si="216"/>
        <v>11.824654468417149</v>
      </c>
      <c r="AM449" s="9">
        <f>AK422+AL422*27</f>
        <v>15811.287465355306</v>
      </c>
      <c r="AN449" s="28">
        <f t="shared" si="218"/>
        <v>4186.4179894477647</v>
      </c>
      <c r="AO449">
        <f t="shared" si="219"/>
        <v>0.40754960569195059</v>
      </c>
    </row>
    <row r="450" spans="1:41">
      <c r="A450" s="1">
        <v>45379</v>
      </c>
      <c r="B450" s="2">
        <v>449</v>
      </c>
      <c r="C450" s="3">
        <v>15932.26</v>
      </c>
      <c r="D450" s="13">
        <v>15769.45</v>
      </c>
      <c r="E450" s="13">
        <f t="shared" si="198"/>
        <v>26507.096099999835</v>
      </c>
      <c r="F450" s="13">
        <f t="shared" si="199"/>
        <v>1.0218889222244647</v>
      </c>
      <c r="G450" s="9">
        <v>15769.470799751101</v>
      </c>
      <c r="H450" s="13">
        <f t="shared" si="200"/>
        <v>26500.323717676089</v>
      </c>
      <c r="I450" s="13">
        <f t="shared" si="201"/>
        <v>1.0217583710590892</v>
      </c>
      <c r="K450" s="13">
        <f t="shared" si="224"/>
        <v>15787.144</v>
      </c>
      <c r="L450" s="13">
        <f t="shared" si="225"/>
        <v>15725.516500000002</v>
      </c>
      <c r="M450" s="9">
        <f t="shared" si="226"/>
        <v>15848.771499999999</v>
      </c>
      <c r="N450" s="9">
        <f t="shared" si="227"/>
        <v>13.694999999999709</v>
      </c>
      <c r="O450" s="9">
        <f>M422+N422*30</f>
        <v>15780.848566666667</v>
      </c>
      <c r="P450" s="13">
        <f t="shared" si="229"/>
        <v>22925.422144054268</v>
      </c>
      <c r="Q450" s="13">
        <f t="shared" si="230"/>
        <v>0.9503449813983248</v>
      </c>
      <c r="S450" s="2">
        <f t="shared" si="222"/>
        <v>15919.650706869135</v>
      </c>
      <c r="T450" s="2">
        <f t="shared" si="223"/>
        <v>37.663502376765024</v>
      </c>
      <c r="U450" s="2">
        <f t="shared" si="202"/>
        <v>15907.041413738269</v>
      </c>
      <c r="V450" s="3">
        <f t="shared" si="203"/>
        <v>635.97709304039859</v>
      </c>
      <c r="W450" s="3">
        <f t="shared" si="204"/>
        <v>0.15828630879568634</v>
      </c>
      <c r="Y450" s="9">
        <f t="shared" si="205"/>
        <v>15897.118379053387</v>
      </c>
      <c r="Z450" s="9">
        <f t="shared" si="206"/>
        <v>35.478359097415265</v>
      </c>
      <c r="AA450" s="9">
        <f t="shared" si="207"/>
        <v>15882.057684361982</v>
      </c>
      <c r="AB450" s="27">
        <f t="shared" si="208"/>
        <v>2520.2724954192131</v>
      </c>
      <c r="AC450" s="27">
        <f t="shared" si="209"/>
        <v>0.31509852110132686</v>
      </c>
      <c r="AE450" s="9">
        <f t="shared" si="210"/>
        <v>15924.257355493424</v>
      </c>
      <c r="AF450" s="9">
        <f t="shared" si="211"/>
        <v>30.450388665636787</v>
      </c>
      <c r="AG450" s="9">
        <f>AE422+AF422*28</f>
        <v>16028.646432920606</v>
      </c>
      <c r="AH450" s="28">
        <f t="shared" si="213"/>
        <v>9290.3444511585258</v>
      </c>
      <c r="AI450" s="28">
        <f t="shared" si="214"/>
        <v>0.60497652511700317</v>
      </c>
      <c r="AK450" s="9">
        <f t="shared" si="215"/>
        <v>15927.898403000454</v>
      </c>
      <c r="AL450" s="9">
        <f t="shared" si="216"/>
        <v>15.7500917680073</v>
      </c>
      <c r="AM450" s="9">
        <f>AK422+AL422*28</f>
        <v>15813.582250515252</v>
      </c>
      <c r="AN450" s="28">
        <f t="shared" si="218"/>
        <v>14084.408222764687</v>
      </c>
      <c r="AO450">
        <f t="shared" si="219"/>
        <v>0.7448896106688464</v>
      </c>
    </row>
    <row r="451" spans="1:41">
      <c r="A451" s="1">
        <v>45380</v>
      </c>
      <c r="B451" s="2">
        <v>450</v>
      </c>
      <c r="C451" s="3">
        <v>15932.26</v>
      </c>
      <c r="D451" s="13">
        <v>15769.45</v>
      </c>
      <c r="E451" s="13">
        <f t="shared" si="198"/>
        <v>26507.096099999835</v>
      </c>
      <c r="F451" s="13">
        <f t="shared" si="199"/>
        <v>1.0218889222244647</v>
      </c>
      <c r="G451" s="9">
        <v>15769.470799751101</v>
      </c>
      <c r="H451" s="13">
        <f t="shared" si="200"/>
        <v>26500.323717676089</v>
      </c>
      <c r="I451" s="13">
        <f t="shared" si="201"/>
        <v>1.0217583710590892</v>
      </c>
      <c r="K451" s="13">
        <f t="shared" si="224"/>
        <v>15810.157999999999</v>
      </c>
      <c r="L451" s="13">
        <f t="shared" si="225"/>
        <v>15736.9133</v>
      </c>
      <c r="M451" s="9">
        <f t="shared" si="226"/>
        <v>15883.402699999999</v>
      </c>
      <c r="N451" s="9">
        <f t="shared" si="227"/>
        <v>16.276599999999839</v>
      </c>
      <c r="O451" s="9">
        <f>M422+N422*31</f>
        <v>15782.615655555555</v>
      </c>
      <c r="P451" s="13">
        <f t="shared" si="229"/>
        <v>22393.429824207658</v>
      </c>
      <c r="Q451" s="13">
        <f t="shared" si="230"/>
        <v>0.93925371820724035</v>
      </c>
      <c r="S451" s="2">
        <f t="shared" si="222"/>
        <v>15944.78710462295</v>
      </c>
      <c r="T451" s="2">
        <f t="shared" si="223"/>
        <v>31.399950065289957</v>
      </c>
      <c r="U451" s="2">
        <f t="shared" si="202"/>
        <v>15957.3142092459</v>
      </c>
      <c r="V451" s="3">
        <f t="shared" si="203"/>
        <v>627.71340093734023</v>
      </c>
      <c r="W451" s="3">
        <f t="shared" si="204"/>
        <v>0.15725458438350856</v>
      </c>
      <c r="Y451" s="9">
        <f t="shared" si="205"/>
        <v>15932.49571670556</v>
      </c>
      <c r="Z451" s="9">
        <f t="shared" si="206"/>
        <v>35.407644085745737</v>
      </c>
      <c r="AA451" s="9">
        <f t="shared" si="207"/>
        <v>15932.596738150802</v>
      </c>
      <c r="AB451" s="27">
        <f t="shared" si="208"/>
        <v>0.11339258220519083</v>
      </c>
      <c r="AC451" s="27">
        <f t="shared" si="209"/>
        <v>2.1135617345026127E-3</v>
      </c>
      <c r="AE451" s="9">
        <f t="shared" si="210"/>
        <v>15938.994323247718</v>
      </c>
      <c r="AF451" s="9">
        <f t="shared" si="211"/>
        <v>25.73636239223389</v>
      </c>
      <c r="AG451" s="9">
        <f>AE422+AF422*29</f>
        <v>16038.80821161464</v>
      </c>
      <c r="AH451" s="28">
        <f t="shared" si="213"/>
        <v>11352.521398278002</v>
      </c>
      <c r="AI451" s="28">
        <f t="shared" si="214"/>
        <v>0.66875767539972042</v>
      </c>
      <c r="AK451" s="9">
        <f t="shared" si="215"/>
        <v>15933.398849476845</v>
      </c>
      <c r="AL451" s="9">
        <f t="shared" si="216"/>
        <v>14.725127238845721</v>
      </c>
      <c r="AM451" s="9">
        <f>AK422+AL422*29</f>
        <v>15815.877035675197</v>
      </c>
      <c r="AN451" s="28">
        <f t="shared" si="218"/>
        <v>13544.994385028307</v>
      </c>
      <c r="AO451">
        <f t="shared" si="219"/>
        <v>0.7304862230769692</v>
      </c>
    </row>
    <row r="452" spans="1:41">
      <c r="A452" s="1">
        <v>45381</v>
      </c>
      <c r="B452" s="2">
        <v>451</v>
      </c>
      <c r="C452" s="3">
        <v>15932.26</v>
      </c>
      <c r="D452" s="13">
        <v>15769.45</v>
      </c>
      <c r="E452" s="13">
        <f t="shared" si="198"/>
        <v>26507.096099999835</v>
      </c>
      <c r="F452" s="13">
        <f t="shared" si="199"/>
        <v>1.0218889222244647</v>
      </c>
      <c r="G452" s="9">
        <v>15769.470799751101</v>
      </c>
      <c r="H452" s="13">
        <f t="shared" si="200"/>
        <v>26500.323717676089</v>
      </c>
      <c r="I452" s="13">
        <f t="shared" si="201"/>
        <v>1.0217583710590892</v>
      </c>
      <c r="K452" s="13">
        <f t="shared" si="224"/>
        <v>15828.348000000002</v>
      </c>
      <c r="L452" s="13">
        <f t="shared" si="225"/>
        <v>15749.988399999998</v>
      </c>
      <c r="M452" s="9">
        <f t="shared" si="226"/>
        <v>15906.707600000005</v>
      </c>
      <c r="N452" s="9">
        <f t="shared" si="227"/>
        <v>17.413244444445201</v>
      </c>
      <c r="O452" s="9">
        <f>M422+N422*32</f>
        <v>15784.382744444445</v>
      </c>
      <c r="P452" s="13">
        <f t="shared" si="229"/>
        <v>21867.68271064297</v>
      </c>
      <c r="Q452" s="13">
        <f t="shared" si="230"/>
        <v>0.92816245501614425</v>
      </c>
      <c r="S452" s="2">
        <f t="shared" si="222"/>
        <v>15954.22352734412</v>
      </c>
      <c r="T452" s="2">
        <f t="shared" si="223"/>
        <v>20.418186393229952</v>
      </c>
      <c r="U452" s="2">
        <f t="shared" si="202"/>
        <v>15976.18705468824</v>
      </c>
      <c r="V452" s="3">
        <f t="shared" si="203"/>
        <v>1929.5861335836171</v>
      </c>
      <c r="W452" s="3">
        <f t="shared" si="204"/>
        <v>0.27571138487722313</v>
      </c>
      <c r="Y452" s="9">
        <f t="shared" si="205"/>
        <v>15957.210352553913</v>
      </c>
      <c r="Z452" s="9">
        <f t="shared" si="206"/>
        <v>27.922538319571018</v>
      </c>
      <c r="AA452" s="9">
        <f t="shared" si="207"/>
        <v>15967.903360791306</v>
      </c>
      <c r="AB452" s="27">
        <f t="shared" si="208"/>
        <v>1270.4491684992024</v>
      </c>
      <c r="AC452" s="27">
        <f t="shared" si="209"/>
        <v>0.22371817175533099</v>
      </c>
      <c r="AE452" s="9">
        <f t="shared" si="210"/>
        <v>15942.001205691986</v>
      </c>
      <c r="AF452" s="9">
        <f t="shared" si="211"/>
        <v>18.917518407844071</v>
      </c>
      <c r="AG452" s="9">
        <f>AE422+AF422*30</f>
        <v>16048.969990308673</v>
      </c>
      <c r="AH452" s="28">
        <f t="shared" si="213"/>
        <v>13621.221837850495</v>
      </c>
      <c r="AI452" s="28">
        <f t="shared" si="214"/>
        <v>0.73253882568243789</v>
      </c>
      <c r="AK452" s="9">
        <f t="shared" si="215"/>
        <v>15933.846397671568</v>
      </c>
      <c r="AL452" s="9">
        <f t="shared" si="216"/>
        <v>13.297369334433441</v>
      </c>
      <c r="AM452" s="9">
        <f>AK422+AL422*30</f>
        <v>15818.171820835143</v>
      </c>
      <c r="AN452" s="28">
        <f t="shared" si="218"/>
        <v>13016.112625152542</v>
      </c>
      <c r="AO452">
        <f t="shared" si="219"/>
        <v>0.71608283548509211</v>
      </c>
    </row>
    <row r="453" spans="1:41">
      <c r="A453" s="1">
        <v>45382</v>
      </c>
      <c r="B453" s="2">
        <v>452</v>
      </c>
      <c r="C453" s="3">
        <v>15932.26</v>
      </c>
      <c r="D453" s="13">
        <v>15769.45</v>
      </c>
      <c r="E453" s="13">
        <f t="shared" ref="E453:E514" si="231">(C453-D453)^2</f>
        <v>26507.096099999835</v>
      </c>
      <c r="F453" s="13">
        <f t="shared" ref="F453:F501" si="232">ABS((C453-D453)/C453)*100</f>
        <v>1.0218889222244647</v>
      </c>
      <c r="G453" s="9">
        <v>15769.470799751101</v>
      </c>
      <c r="H453" s="13">
        <f t="shared" ref="H453:H514" si="233">(C453-G453)^2</f>
        <v>26500.323717676089</v>
      </c>
      <c r="I453" s="13">
        <f t="shared" ref="I453:I514" si="234">ABS((C453-G453)/C453)*100</f>
        <v>1.0217583710590892</v>
      </c>
      <c r="K453" s="13">
        <f t="shared" si="224"/>
        <v>15842.518</v>
      </c>
      <c r="L453" s="13">
        <f t="shared" si="225"/>
        <v>15763.937800000003</v>
      </c>
      <c r="M453" s="9">
        <f t="shared" si="226"/>
        <v>15921.098199999997</v>
      </c>
      <c r="N453" s="9">
        <f t="shared" si="227"/>
        <v>17.462266666665933</v>
      </c>
      <c r="O453" s="9">
        <f>M422+N422*33</f>
        <v>15786.149833333333</v>
      </c>
      <c r="P453" s="13">
        <f t="shared" si="229"/>
        <v>21348.180803361291</v>
      </c>
      <c r="Q453" s="13">
        <f t="shared" si="230"/>
        <v>0.91707119182505981</v>
      </c>
      <c r="S453" s="2">
        <f t="shared" si="222"/>
        <v>15953.450856868676</v>
      </c>
      <c r="T453" s="2">
        <f t="shared" si="223"/>
        <v>9.8227579588929252</v>
      </c>
      <c r="U453" s="2">
        <f t="shared" ref="U453:U514" si="235">S452+T452</f>
        <v>15974.64171373735</v>
      </c>
      <c r="V453" s="3">
        <f t="shared" ref="V453:V514" si="236">(C453-U453)^2</f>
        <v>1796.2096593146694</v>
      </c>
      <c r="W453" s="3">
        <f t="shared" ref="W453:W514" si="237">ABS((C453-U453)/C453)*100</f>
        <v>0.2660119389047747</v>
      </c>
      <c r="Y453" s="9">
        <f t="shared" ref="Y453:Y514" si="238">(0.3*C453)+(0.7*(Y452+Z452))</f>
        <v>15969.271023611438</v>
      </c>
      <c r="Z453" s="9">
        <f t="shared" ref="Z453:Z514" si="239">(0.7*(Y453-Y452))+(0.3*Z452)</f>
        <v>16.819231236138677</v>
      </c>
      <c r="AA453" s="9">
        <f t="shared" ref="AA453:AA514" si="240">Y452+Z452</f>
        <v>15985.132890873485</v>
      </c>
      <c r="AB453" s="27">
        <f t="shared" ref="AB453:AB514" si="241">(C453-AA453)^2</f>
        <v>2795.5425893194238</v>
      </c>
      <c r="AC453" s="27">
        <f t="shared" ref="AC453:AC514" si="242">ABS((C453-AA453)/C453)*100</f>
        <v>0.3318605827012911</v>
      </c>
      <c r="AE453" s="9">
        <f t="shared" ref="AE453:AE514" si="243">(0.7*C453)+(0.3*(AE452+AF452))</f>
        <v>15940.857617229949</v>
      </c>
      <c r="AF453" s="9">
        <f t="shared" ref="AF453:AF514" si="244">(0.3*(AE453-AE452))+(0.7*AF452)</f>
        <v>12.899186346879791</v>
      </c>
      <c r="AG453" s="9">
        <f>AE422+AF422*31</f>
        <v>16059.131769002706</v>
      </c>
      <c r="AH453" s="28">
        <f t="shared" ref="AH453:AH514" si="245">(C453-AG453)^2</f>
        <v>16096.445769876007</v>
      </c>
      <c r="AI453" s="28">
        <f t="shared" ref="AI453:AI514" si="246">ABS((C453-AG453)/C453)*100</f>
        <v>0.79631997596515536</v>
      </c>
      <c r="AK453" s="9">
        <f t="shared" ref="AK453:AK514" si="247">(0.9*C453)+(0.1*(AK452+AL452))</f>
        <v>15933.7483767006</v>
      </c>
      <c r="AL453" s="9">
        <f t="shared" ref="AL453:AL514" si="248">(0.1*(AK453-AK452))+(0.9*AL452)</f>
        <v>11.957830303893225</v>
      </c>
      <c r="AM453" s="9">
        <f>AK422+AL422*31</f>
        <v>15820.466605995091</v>
      </c>
      <c r="AN453" s="28">
        <f t="shared" ref="AN453:AN514" si="249">(C453-AM453)^2</f>
        <v>12497.762943136984</v>
      </c>
      <c r="AO453">
        <f t="shared" ref="AO453:AO514" si="250">ABS((C453-AM453)/C453)*100</f>
        <v>0.70167944789320358</v>
      </c>
    </row>
    <row r="454" spans="1:41">
      <c r="A454" s="1">
        <v>45383</v>
      </c>
      <c r="B454" s="2">
        <v>453</v>
      </c>
      <c r="C454" s="3">
        <v>15952.36</v>
      </c>
      <c r="D454" s="13">
        <v>15769.45</v>
      </c>
      <c r="E454" s="13">
        <f t="shared" si="231"/>
        <v>33456.068099999946</v>
      </c>
      <c r="F454" s="13">
        <f t="shared" si="232"/>
        <v>1.1466015059840666</v>
      </c>
      <c r="G454" s="9">
        <v>15769.470799751101</v>
      </c>
      <c r="H454" s="13">
        <f t="shared" si="233"/>
        <v>33448.459567681959</v>
      </c>
      <c r="I454" s="13">
        <f t="shared" si="234"/>
        <v>1.1464711193133756</v>
      </c>
      <c r="K454" s="13">
        <f t="shared" si="224"/>
        <v>15855.180000000002</v>
      </c>
      <c r="L454" s="13">
        <f t="shared" si="225"/>
        <v>15778.459899999998</v>
      </c>
      <c r="M454" s="9">
        <f t="shared" si="226"/>
        <v>15931.900100000006</v>
      </c>
      <c r="N454" s="9">
        <f t="shared" si="227"/>
        <v>17.04891111111202</v>
      </c>
      <c r="O454" s="9">
        <f>$M$422+$N$422*34</f>
        <v>15787.916922222223</v>
      </c>
      <c r="P454" s="13">
        <f t="shared" si="229"/>
        <v>27041.525829028327</v>
      </c>
      <c r="Q454" s="13">
        <f t="shared" si="230"/>
        <v>1.0308385579173109</v>
      </c>
      <c r="S454" s="2">
        <f t="shared" ref="S454:S514" si="251">0.5*C454+(0.5*(S453+T453))</f>
        <v>15957.816807413785</v>
      </c>
      <c r="T454" s="2">
        <f t="shared" si="223"/>
        <v>7.0943542520008211</v>
      </c>
      <c r="U454" s="2">
        <f t="shared" si="235"/>
        <v>15963.273614827569</v>
      </c>
      <c r="V454" s="3">
        <f t="shared" si="236"/>
        <v>119.10698860452042</v>
      </c>
      <c r="W454" s="3">
        <f t="shared" si="237"/>
        <v>6.8413794746159065E-2</v>
      </c>
      <c r="Y454" s="9">
        <f t="shared" si="238"/>
        <v>15975.971178393302</v>
      </c>
      <c r="Z454" s="9">
        <f t="shared" si="239"/>
        <v>9.7358777181461242</v>
      </c>
      <c r="AA454" s="9">
        <f t="shared" si="240"/>
        <v>15986.090254847577</v>
      </c>
      <c r="AB454" s="27">
        <f t="shared" si="241"/>
        <v>1137.7300920824487</v>
      </c>
      <c r="AC454" s="27">
        <f t="shared" si="242"/>
        <v>0.21144366631380157</v>
      </c>
      <c r="AE454" s="9">
        <f t="shared" si="243"/>
        <v>15952.779041073049</v>
      </c>
      <c r="AF454" s="9">
        <f t="shared" si="244"/>
        <v>12.605857595745716</v>
      </c>
      <c r="AG454" s="9">
        <f>AE422+AF422*32</f>
        <v>16069.293547696738</v>
      </c>
      <c r="AH454" s="28">
        <f t="shared" si="245"/>
        <v>13673.454576945102</v>
      </c>
      <c r="AI454" s="28">
        <f t="shared" si="246"/>
        <v>0.73301723191262702</v>
      </c>
      <c r="AK454" s="9">
        <f t="shared" si="247"/>
        <v>15951.694620700451</v>
      </c>
      <c r="AL454" s="9">
        <f t="shared" si="248"/>
        <v>12.556671673489053</v>
      </c>
      <c r="AM454" s="9">
        <f>AK422+AL422*32</f>
        <v>15822.761391155036</v>
      </c>
      <c r="AN454" s="28">
        <f t="shared" si="249"/>
        <v>16795.799414550103</v>
      </c>
      <c r="AO454">
        <f t="shared" si="250"/>
        <v>0.81241025682071166</v>
      </c>
    </row>
    <row r="455" spans="1:41">
      <c r="A455" s="1">
        <v>45384</v>
      </c>
      <c r="B455" s="2">
        <v>454</v>
      </c>
      <c r="C455" s="3">
        <v>15988.55</v>
      </c>
      <c r="D455" s="13">
        <v>15769.45</v>
      </c>
      <c r="E455" s="13">
        <f t="shared" si="231"/>
        <v>48004.809999999365</v>
      </c>
      <c r="F455" s="13">
        <f t="shared" si="232"/>
        <v>1.3703556607697291</v>
      </c>
      <c r="G455" s="9">
        <v>15769.470799751101</v>
      </c>
      <c r="H455" s="13">
        <f t="shared" si="233"/>
        <v>47995.695981696706</v>
      </c>
      <c r="I455" s="13">
        <f t="shared" si="234"/>
        <v>1.3702255692285912</v>
      </c>
      <c r="K455" s="13">
        <f t="shared" si="224"/>
        <v>15876.384999999998</v>
      </c>
      <c r="L455" s="13">
        <f t="shared" si="225"/>
        <v>15795.0623</v>
      </c>
      <c r="M455" s="9">
        <f t="shared" si="226"/>
        <v>15957.707699999997</v>
      </c>
      <c r="N455" s="9">
        <f t="shared" si="227"/>
        <v>18.071711111110844</v>
      </c>
      <c r="O455" s="9">
        <f>$M$422+$N$422*35</f>
        <v>15789.684011111111</v>
      </c>
      <c r="P455" s="13">
        <f t="shared" si="229"/>
        <v>39547.681536755626</v>
      </c>
      <c r="Q455" s="13">
        <f t="shared" si="230"/>
        <v>1.2438025267387522</v>
      </c>
      <c r="S455" s="2">
        <f t="shared" si="251"/>
        <v>15976.730580832893</v>
      </c>
      <c r="T455" s="2">
        <f t="shared" ref="T455:T514" si="252">(0.5*(S455-S454))+(0.5*T454)</f>
        <v>13.004063835554465</v>
      </c>
      <c r="U455" s="2">
        <f t="shared" si="235"/>
        <v>15964.911161665786</v>
      </c>
      <c r="V455" s="3">
        <f t="shared" si="236"/>
        <v>558.79467779104755</v>
      </c>
      <c r="W455" s="3">
        <f t="shared" si="237"/>
        <v>0.14784854370291728</v>
      </c>
      <c r="Y455" s="9">
        <f t="shared" si="238"/>
        <v>15986.559939278013</v>
      </c>
      <c r="Z455" s="9">
        <f t="shared" si="239"/>
        <v>10.332895934741899</v>
      </c>
      <c r="AA455" s="9">
        <f t="shared" si="240"/>
        <v>15985.707056111447</v>
      </c>
      <c r="AB455" s="27">
        <f t="shared" si="241"/>
        <v>8.082329953457025</v>
      </c>
      <c r="AC455" s="27">
        <f t="shared" si="242"/>
        <v>1.7781123920257477E-2</v>
      </c>
      <c r="AE455" s="9">
        <f t="shared" si="243"/>
        <v>15981.600469600637</v>
      </c>
      <c r="AF455" s="9">
        <f t="shared" si="244"/>
        <v>17.47052887529842</v>
      </c>
      <c r="AG455" s="9">
        <f>AE422+AF422*33</f>
        <v>16079.455326390771</v>
      </c>
      <c r="AH455" s="28">
        <f t="shared" si="245"/>
        <v>8263.7783662127404</v>
      </c>
      <c r="AI455" s="28">
        <f t="shared" si="246"/>
        <v>0.56856516939166934</v>
      </c>
      <c r="AK455" s="9">
        <f t="shared" si="247"/>
        <v>15986.120129237393</v>
      </c>
      <c r="AL455" s="9">
        <f t="shared" si="248"/>
        <v>14.743555359834376</v>
      </c>
      <c r="AM455" s="9">
        <f>AK422+AL422*33</f>
        <v>15825.056176314982</v>
      </c>
      <c r="AN455" s="28">
        <f t="shared" si="249"/>
        <v>26730.230383147609</v>
      </c>
      <c r="AO455">
        <f t="shared" si="250"/>
        <v>1.022568173380435</v>
      </c>
    </row>
    <row r="456" spans="1:41">
      <c r="A456" s="1">
        <v>45385</v>
      </c>
      <c r="B456" s="2">
        <v>455</v>
      </c>
      <c r="C456" s="3">
        <v>16013.67</v>
      </c>
      <c r="D456" s="13">
        <v>15769.45</v>
      </c>
      <c r="E456" s="13">
        <f t="shared" si="231"/>
        <v>59643.40839999968</v>
      </c>
      <c r="F456" s="13">
        <f t="shared" si="232"/>
        <v>1.5250720165958167</v>
      </c>
      <c r="G456" s="9">
        <v>15769.470799751101</v>
      </c>
      <c r="H456" s="13">
        <f t="shared" si="233"/>
        <v>59633.249402201727</v>
      </c>
      <c r="I456" s="13">
        <f t="shared" si="234"/>
        <v>1.5249421291240466</v>
      </c>
      <c r="K456" s="13">
        <f t="shared" si="224"/>
        <v>15901.208999999997</v>
      </c>
      <c r="L456" s="13">
        <f t="shared" si="225"/>
        <v>15813.554099999999</v>
      </c>
      <c r="M456" s="9">
        <f t="shared" si="226"/>
        <v>15988.863899999995</v>
      </c>
      <c r="N456" s="9">
        <f t="shared" si="227"/>
        <v>19.478866666666161</v>
      </c>
      <c r="O456" s="9">
        <f>$M$422+$N$422*36</f>
        <v>15791.4511</v>
      </c>
      <c r="P456" s="13">
        <f t="shared" si="229"/>
        <v>49381.239517209935</v>
      </c>
      <c r="Q456" s="13">
        <f t="shared" si="230"/>
        <v>1.3876825237437753</v>
      </c>
      <c r="S456" s="2">
        <f t="shared" si="251"/>
        <v>16001.702322334224</v>
      </c>
      <c r="T456" s="2">
        <f t="shared" si="252"/>
        <v>18.987902668442757</v>
      </c>
      <c r="U456" s="2">
        <f t="shared" si="235"/>
        <v>15989.734644668448</v>
      </c>
      <c r="V456" s="3">
        <f t="shared" si="236"/>
        <v>572.90123484766787</v>
      </c>
      <c r="W456" s="3">
        <f t="shared" si="237"/>
        <v>0.1494682688699859</v>
      </c>
      <c r="Y456" s="9">
        <f t="shared" si="238"/>
        <v>16001.925984648926</v>
      </c>
      <c r="Z456" s="9">
        <f t="shared" si="239"/>
        <v>13.8561005400614</v>
      </c>
      <c r="AA456" s="9">
        <f t="shared" si="240"/>
        <v>15996.892835212755</v>
      </c>
      <c r="AB456" s="27">
        <f t="shared" si="241"/>
        <v>281.47325829837541</v>
      </c>
      <c r="AC456" s="27">
        <f t="shared" si="242"/>
        <v>0.10476776895767838</v>
      </c>
      <c r="AE456" s="9">
        <f t="shared" si="243"/>
        <v>16009.290299542779</v>
      </c>
      <c r="AF456" s="9">
        <f t="shared" si="244"/>
        <v>20.536319195351716</v>
      </c>
      <c r="AG456" s="9">
        <f>AE422+AF422*34</f>
        <v>16089.617105084804</v>
      </c>
      <c r="AH456" s="28">
        <f t="shared" si="245"/>
        <v>5767.9627707622931</v>
      </c>
      <c r="AI456" s="28">
        <f t="shared" si="246"/>
        <v>0.47426420729791607</v>
      </c>
      <c r="AK456" s="9">
        <f t="shared" si="247"/>
        <v>16012.389368459722</v>
      </c>
      <c r="AL456" s="9">
        <f t="shared" si="248"/>
        <v>15.896123746083829</v>
      </c>
      <c r="AM456" s="9">
        <f>AK422+AL422*34</f>
        <v>15827.350961474927</v>
      </c>
      <c r="AN456" s="28">
        <f t="shared" si="249"/>
        <v>34714.784116907547</v>
      </c>
      <c r="AO456">
        <f t="shared" si="250"/>
        <v>1.1634999255328276</v>
      </c>
    </row>
    <row r="457" spans="1:41">
      <c r="A457" s="1">
        <v>45386</v>
      </c>
      <c r="B457" s="2">
        <v>456</v>
      </c>
      <c r="C457" s="3">
        <v>16002.61</v>
      </c>
      <c r="D457" s="13">
        <v>15769.45</v>
      </c>
      <c r="E457" s="13">
        <f t="shared" si="231"/>
        <v>54363.585599999933</v>
      </c>
      <c r="F457" s="13">
        <f t="shared" si="232"/>
        <v>1.4570123248645055</v>
      </c>
      <c r="G457" s="9">
        <v>15769.470799751101</v>
      </c>
      <c r="H457" s="13">
        <f t="shared" si="233"/>
        <v>54353.886692696331</v>
      </c>
      <c r="I457" s="13">
        <f t="shared" si="234"/>
        <v>1.4568823476226642</v>
      </c>
      <c r="K457" s="13">
        <f t="shared" si="224"/>
        <v>15928.545000000002</v>
      </c>
      <c r="L457" s="13">
        <f t="shared" si="225"/>
        <v>15833.915199999999</v>
      </c>
      <c r="M457" s="9">
        <f t="shared" si="226"/>
        <v>16023.174800000004</v>
      </c>
      <c r="N457" s="9">
        <f t="shared" si="227"/>
        <v>21.028844444444985</v>
      </c>
      <c r="O457" s="9">
        <f>$M$422+$N$422*37</f>
        <v>15793.21818888889</v>
      </c>
      <c r="P457" s="13">
        <f t="shared" si="229"/>
        <v>43844.930560391047</v>
      </c>
      <c r="Q457" s="13">
        <f t="shared" si="230"/>
        <v>1.3084853727680088</v>
      </c>
      <c r="S457" s="2">
        <f t="shared" si="251"/>
        <v>16011.650112501335</v>
      </c>
      <c r="T457" s="2">
        <f t="shared" si="252"/>
        <v>14.467846417776741</v>
      </c>
      <c r="U457" s="2">
        <f t="shared" si="235"/>
        <v>16020.690225002667</v>
      </c>
      <c r="V457" s="3">
        <f t="shared" si="236"/>
        <v>326.89453614704098</v>
      </c>
      <c r="W457" s="3">
        <f t="shared" si="237"/>
        <v>0.11298297591871788</v>
      </c>
      <c r="Y457" s="9">
        <f t="shared" si="238"/>
        <v>16011.830459632289</v>
      </c>
      <c r="Z457" s="9">
        <f t="shared" si="239"/>
        <v>11.089962650372442</v>
      </c>
      <c r="AA457" s="9">
        <f t="shared" si="240"/>
        <v>16015.782085188986</v>
      </c>
      <c r="AB457" s="27">
        <f t="shared" si="241"/>
        <v>173.50382822590106</v>
      </c>
      <c r="AC457" s="27">
        <f t="shared" si="242"/>
        <v>8.2312105268989716E-2</v>
      </c>
      <c r="AE457" s="9">
        <f t="shared" si="243"/>
        <v>16010.77498562144</v>
      </c>
      <c r="AF457" s="9">
        <f t="shared" si="244"/>
        <v>14.820829260344247</v>
      </c>
      <c r="AG457" s="9">
        <f>AE422+AF422*35</f>
        <v>16099.778883778838</v>
      </c>
      <c r="AH457" s="28">
        <f t="shared" si="245"/>
        <v>9441.7919748251261</v>
      </c>
      <c r="AI457" s="28">
        <f t="shared" si="246"/>
        <v>0.60720647306181286</v>
      </c>
      <c r="AK457" s="9">
        <f t="shared" si="247"/>
        <v>16005.177549220582</v>
      </c>
      <c r="AL457" s="9">
        <f t="shared" si="248"/>
        <v>13.585329447561364</v>
      </c>
      <c r="AM457" s="9">
        <f>AK422+AL422*35</f>
        <v>15829.645746634873</v>
      </c>
      <c r="AN457" s="28">
        <f t="shared" si="249"/>
        <v>29916.632942156077</v>
      </c>
      <c r="AO457">
        <f t="shared" si="250"/>
        <v>1.0808502698317817</v>
      </c>
    </row>
    <row r="458" spans="1:41">
      <c r="A458" s="1">
        <v>45387</v>
      </c>
      <c r="B458" s="2">
        <v>457</v>
      </c>
      <c r="C458" s="3">
        <v>15986.53</v>
      </c>
      <c r="D458" s="13">
        <v>15769.45</v>
      </c>
      <c r="E458" s="13">
        <f t="shared" si="231"/>
        <v>47123.72639999997</v>
      </c>
      <c r="F458" s="13">
        <f t="shared" si="232"/>
        <v>1.3578931763178121</v>
      </c>
      <c r="G458" s="9">
        <v>15769.470799751101</v>
      </c>
      <c r="H458" s="13">
        <f t="shared" si="233"/>
        <v>47114.696412691759</v>
      </c>
      <c r="I458" s="13">
        <f t="shared" si="234"/>
        <v>1.3577630683387782</v>
      </c>
      <c r="K458" s="13">
        <f t="shared" si="224"/>
        <v>15943.62</v>
      </c>
      <c r="L458" s="13">
        <f t="shared" si="225"/>
        <v>15853.864300000001</v>
      </c>
      <c r="M458" s="9">
        <f t="shared" si="226"/>
        <v>16033.375700000001</v>
      </c>
      <c r="N458" s="9">
        <f t="shared" si="227"/>
        <v>19.945711111111045</v>
      </c>
      <c r="O458" s="9">
        <f>$M$422+$N$422*38</f>
        <v>15794.985277777778</v>
      </c>
      <c r="P458" s="13">
        <f t="shared" si="229"/>
        <v>36689.380611188513</v>
      </c>
      <c r="Q458" s="13">
        <f t="shared" si="230"/>
        <v>1.1981632175476657</v>
      </c>
      <c r="S458" s="2">
        <f t="shared" si="251"/>
        <v>16006.323979459556</v>
      </c>
      <c r="T458" s="2">
        <f t="shared" si="252"/>
        <v>4.5708566879988553</v>
      </c>
      <c r="U458" s="2">
        <f t="shared" si="235"/>
        <v>16026.117958919111</v>
      </c>
      <c r="V458" s="3">
        <f t="shared" si="236"/>
        <v>1567.2064913811371</v>
      </c>
      <c r="W458" s="3">
        <f t="shared" si="237"/>
        <v>0.24763321946107097</v>
      </c>
      <c r="Y458" s="9">
        <f t="shared" si="238"/>
        <v>16012.00329559786</v>
      </c>
      <c r="Z458" s="9">
        <f t="shared" si="239"/>
        <v>3.4479739710119373</v>
      </c>
      <c r="AA458" s="9">
        <f t="shared" si="240"/>
        <v>16022.920422282661</v>
      </c>
      <c r="AB458" s="27">
        <f t="shared" si="241"/>
        <v>1324.2628339103494</v>
      </c>
      <c r="AC458" s="27">
        <f t="shared" si="242"/>
        <v>0.22763177676869487</v>
      </c>
      <c r="AE458" s="9">
        <f t="shared" si="243"/>
        <v>15998.249744464534</v>
      </c>
      <c r="AF458" s="9">
        <f t="shared" si="244"/>
        <v>6.6170081351693542</v>
      </c>
      <c r="AG458" s="9">
        <f>AE422+AF422*36</f>
        <v>16109.940662472871</v>
      </c>
      <c r="AH458" s="28">
        <f t="shared" si="245"/>
        <v>15230.191611992686</v>
      </c>
      <c r="AI458" s="28">
        <f t="shared" si="246"/>
        <v>0.77196653978612095</v>
      </c>
      <c r="AK458" s="9">
        <f t="shared" si="247"/>
        <v>15989.753287866815</v>
      </c>
      <c r="AL458" s="9">
        <f t="shared" si="248"/>
        <v>10.684370367428599</v>
      </c>
      <c r="AM458" s="9">
        <f>AK422+AL422*36</f>
        <v>15831.940531794819</v>
      </c>
      <c r="AN458" s="28">
        <f t="shared" si="249"/>
        <v>23897.903679961015</v>
      </c>
      <c r="AO458">
        <f t="shared" si="250"/>
        <v>0.96699826794921806</v>
      </c>
    </row>
    <row r="459" spans="1:41">
      <c r="A459" s="1">
        <v>45388</v>
      </c>
      <c r="B459" s="2">
        <v>458</v>
      </c>
      <c r="C459" s="3">
        <v>15986.53</v>
      </c>
      <c r="D459" s="13">
        <v>15769.45</v>
      </c>
      <c r="E459" s="13">
        <f t="shared" si="231"/>
        <v>47123.72639999997</v>
      </c>
      <c r="F459" s="13">
        <f t="shared" si="232"/>
        <v>1.3578931763178121</v>
      </c>
      <c r="G459" s="9">
        <v>15769.470799751101</v>
      </c>
      <c r="H459" s="13">
        <f t="shared" si="233"/>
        <v>47114.696412691759</v>
      </c>
      <c r="I459" s="13">
        <f t="shared" si="234"/>
        <v>1.3577630683387782</v>
      </c>
      <c r="K459" s="13">
        <f t="shared" si="224"/>
        <v>15954.875</v>
      </c>
      <c r="L459" s="13">
        <f t="shared" si="225"/>
        <v>15872.798200000001</v>
      </c>
      <c r="M459" s="9">
        <f t="shared" si="226"/>
        <v>16036.951799999999</v>
      </c>
      <c r="N459" s="9">
        <f t="shared" si="227"/>
        <v>18.239288888888645</v>
      </c>
      <c r="O459" s="9">
        <f>M422+N422*39</f>
        <v>15796.752366666668</v>
      </c>
      <c r="P459" s="13">
        <f t="shared" si="229"/>
        <v>36015.550113601035</v>
      </c>
      <c r="Q459" s="13">
        <f t="shared" si="230"/>
        <v>1.1871096062330797</v>
      </c>
      <c r="S459" s="2">
        <f t="shared" si="251"/>
        <v>15998.712418073777</v>
      </c>
      <c r="T459" s="2">
        <f t="shared" si="252"/>
        <v>-1.5203523488897019</v>
      </c>
      <c r="U459" s="2">
        <f t="shared" si="235"/>
        <v>16010.894836147554</v>
      </c>
      <c r="V459" s="3">
        <f t="shared" si="236"/>
        <v>593.64524049712645</v>
      </c>
      <c r="W459" s="3">
        <f t="shared" si="237"/>
        <v>0.15240853485749209</v>
      </c>
      <c r="Y459" s="9">
        <f t="shared" si="238"/>
        <v>16006.774888698208</v>
      </c>
      <c r="Z459" s="9">
        <f t="shared" si="239"/>
        <v>-2.6254926384530481</v>
      </c>
      <c r="AA459" s="9">
        <f t="shared" si="240"/>
        <v>16015.451269568872</v>
      </c>
      <c r="AB459" s="27">
        <f t="shared" si="241"/>
        <v>836.43983347531184</v>
      </c>
      <c r="AC459" s="27">
        <f t="shared" si="242"/>
        <v>0.18091023861257657</v>
      </c>
      <c r="AE459" s="9">
        <f t="shared" si="243"/>
        <v>15992.03102577991</v>
      </c>
      <c r="AF459" s="9">
        <f t="shared" si="244"/>
        <v>2.7662900892313367</v>
      </c>
      <c r="AG459" s="9">
        <f>AE422+AF422*37</f>
        <v>16120.102441166902</v>
      </c>
      <c r="AH459" s="28">
        <f t="shared" si="245"/>
        <v>17841.597039285396</v>
      </c>
      <c r="AI459" s="28">
        <f t="shared" si="246"/>
        <v>0.83553117009696043</v>
      </c>
      <c r="AK459" s="9">
        <f t="shared" si="247"/>
        <v>15987.920765823425</v>
      </c>
      <c r="AL459" s="9">
        <f t="shared" si="248"/>
        <v>9.4326811263466617</v>
      </c>
      <c r="AM459" s="9">
        <f>AK422+AL422*37</f>
        <v>15834.235316954764</v>
      </c>
      <c r="AN459" s="28">
        <f t="shared" si="249"/>
        <v>23193.670483849055</v>
      </c>
      <c r="AO459">
        <f t="shared" si="250"/>
        <v>0.95264377601165817</v>
      </c>
    </row>
    <row r="460" spans="1:41">
      <c r="A460" s="1">
        <v>45389</v>
      </c>
      <c r="B460" s="2">
        <v>459</v>
      </c>
      <c r="C460" s="3">
        <v>15986.53</v>
      </c>
      <c r="D460" s="13">
        <v>15769.45</v>
      </c>
      <c r="E460" s="13">
        <f t="shared" si="231"/>
        <v>47123.72639999997</v>
      </c>
      <c r="F460" s="13">
        <f t="shared" si="232"/>
        <v>1.3578931763178121</v>
      </c>
      <c r="G460" s="9">
        <v>15769.470799751101</v>
      </c>
      <c r="H460" s="13">
        <f t="shared" si="233"/>
        <v>47114.696412691759</v>
      </c>
      <c r="I460" s="13">
        <f t="shared" si="234"/>
        <v>1.3577630683387782</v>
      </c>
      <c r="K460" s="13">
        <f t="shared" si="224"/>
        <v>15965.929</v>
      </c>
      <c r="L460" s="13">
        <f t="shared" si="225"/>
        <v>15890.6767</v>
      </c>
      <c r="M460" s="9">
        <f t="shared" si="226"/>
        <v>16041.1813</v>
      </c>
      <c r="N460" s="9">
        <f t="shared" si="227"/>
        <v>16.722733333333355</v>
      </c>
      <c r="O460" s="9">
        <f>M422+N422*40</f>
        <v>15798.519455555555</v>
      </c>
      <c r="P460" s="13">
        <f t="shared" si="229"/>
        <v>35347.964822296723</v>
      </c>
      <c r="Q460" s="13">
        <f t="shared" si="230"/>
        <v>1.1760559949185048</v>
      </c>
      <c r="S460" s="2">
        <f t="shared" si="251"/>
        <v>15991.861032862445</v>
      </c>
      <c r="T460" s="2">
        <f t="shared" si="252"/>
        <v>-4.1858687801108232</v>
      </c>
      <c r="U460" s="2">
        <f t="shared" si="235"/>
        <v>15997.192065724888</v>
      </c>
      <c r="V460" s="3">
        <f t="shared" si="236"/>
        <v>113.67964552182561</v>
      </c>
      <c r="W460" s="3">
        <f t="shared" si="237"/>
        <v>6.6694058841335335E-2</v>
      </c>
      <c r="Y460" s="9">
        <f t="shared" si="238"/>
        <v>15998.863577241827</v>
      </c>
      <c r="Z460" s="9">
        <f t="shared" si="239"/>
        <v>-6.3255658110023658</v>
      </c>
      <c r="AA460" s="9">
        <f t="shared" si="240"/>
        <v>16004.149396059755</v>
      </c>
      <c r="AB460" s="27">
        <f t="shared" si="241"/>
        <v>310.44311751046962</v>
      </c>
      <c r="AC460" s="27">
        <f t="shared" si="242"/>
        <v>0.11021401179464119</v>
      </c>
      <c r="AE460" s="9">
        <f t="shared" si="243"/>
        <v>15989.010194760744</v>
      </c>
      <c r="AF460" s="9">
        <f t="shared" si="244"/>
        <v>1.0301537567119832</v>
      </c>
      <c r="AG460" s="9">
        <f>AE422+AF422*38</f>
        <v>16130.264219860936</v>
      </c>
      <c r="AH460" s="28">
        <f t="shared" si="245"/>
        <v>20659.525959031573</v>
      </c>
      <c r="AI460" s="28">
        <f t="shared" si="246"/>
        <v>0.89909580040781145</v>
      </c>
      <c r="AK460" s="9">
        <f t="shared" si="247"/>
        <v>15987.612344694979</v>
      </c>
      <c r="AL460" s="9">
        <f t="shared" si="248"/>
        <v>8.4585709008674108</v>
      </c>
      <c r="AM460" s="9">
        <f>AK422+AL422*38</f>
        <v>15836.530102114712</v>
      </c>
      <c r="AN460" s="28">
        <f t="shared" si="249"/>
        <v>22499.969365597157</v>
      </c>
      <c r="AO460">
        <f t="shared" si="250"/>
        <v>0.93828928407408674</v>
      </c>
    </row>
    <row r="461" spans="1:41">
      <c r="A461" s="1">
        <v>45390</v>
      </c>
      <c r="B461" s="2">
        <v>460</v>
      </c>
      <c r="C461" s="3">
        <v>15986.53</v>
      </c>
      <c r="D461" s="13">
        <v>15769.45</v>
      </c>
      <c r="E461" s="13">
        <f t="shared" si="231"/>
        <v>47123.72639999997</v>
      </c>
      <c r="F461" s="13">
        <f t="shared" si="232"/>
        <v>1.3578931763178121</v>
      </c>
      <c r="G461" s="9">
        <v>15769.470799751101</v>
      </c>
      <c r="H461" s="13">
        <f t="shared" si="233"/>
        <v>47114.696412691759</v>
      </c>
      <c r="I461" s="13">
        <f t="shared" si="234"/>
        <v>1.3577630683387782</v>
      </c>
      <c r="K461" s="13">
        <f t="shared" ref="K461:K514" si="253">AVERAGE(C451:C460)</f>
        <v>15971.356</v>
      </c>
      <c r="L461" s="13">
        <f t="shared" ref="L461:L514" si="254">AVERAGE(K452:K461)</f>
        <v>15906.7965</v>
      </c>
      <c r="M461" s="9">
        <f t="shared" ref="M461:M514" si="255">2*K461-L461</f>
        <v>16035.915499999999</v>
      </c>
      <c r="N461" s="9">
        <f t="shared" ref="N461:N514" si="256">(2/9)*(K461-L461)</f>
        <v>14.346555555555419</v>
      </c>
      <c r="O461" s="9">
        <f>M422+N422*41</f>
        <v>15800.286544444445</v>
      </c>
      <c r="P461" s="13">
        <f t="shared" si="229"/>
        <v>34686.6247372742</v>
      </c>
      <c r="Q461" s="13">
        <f t="shared" si="230"/>
        <v>1.1650023836039187</v>
      </c>
      <c r="S461" s="2">
        <f t="shared" si="251"/>
        <v>15987.102582041167</v>
      </c>
      <c r="T461" s="2">
        <f t="shared" si="252"/>
        <v>-4.4721598006946763</v>
      </c>
      <c r="U461" s="2">
        <f t="shared" si="235"/>
        <v>15987.675164082335</v>
      </c>
      <c r="V461" s="3">
        <f t="shared" si="236"/>
        <v>1.3114007754685688</v>
      </c>
      <c r="W461" s="3">
        <f t="shared" si="237"/>
        <v>7.1633061229316444E-3</v>
      </c>
      <c r="Y461" s="9">
        <f t="shared" si="238"/>
        <v>15990.735608001578</v>
      </c>
      <c r="Z461" s="9">
        <f t="shared" si="239"/>
        <v>-7.5872482114753685</v>
      </c>
      <c r="AA461" s="9">
        <f t="shared" si="240"/>
        <v>15992.538011430825</v>
      </c>
      <c r="AB461" s="27">
        <f t="shared" si="241"/>
        <v>36.096201352910633</v>
      </c>
      <c r="AC461" s="27">
        <f t="shared" si="242"/>
        <v>3.7581710545214614E-2</v>
      </c>
      <c r="AE461" s="9">
        <f t="shared" si="243"/>
        <v>15987.583104555237</v>
      </c>
      <c r="AF461" s="9">
        <f t="shared" si="244"/>
        <v>0.29298056804633943</v>
      </c>
      <c r="AG461" s="9">
        <f>AE422+AF422*39</f>
        <v>16140.425998554969</v>
      </c>
      <c r="AH461" s="28">
        <f t="shared" si="245"/>
        <v>23683.978371230765</v>
      </c>
      <c r="AI461" s="28">
        <f t="shared" si="246"/>
        <v>0.96266043071866236</v>
      </c>
      <c r="AK461" s="9">
        <f t="shared" si="247"/>
        <v>15987.484091559585</v>
      </c>
      <c r="AL461" s="9">
        <f t="shared" si="248"/>
        <v>7.5998884972413085</v>
      </c>
      <c r="AM461" s="9">
        <f>AK422+AL422*39</f>
        <v>15838.824887274657</v>
      </c>
      <c r="AN461" s="28">
        <f t="shared" si="249"/>
        <v>21816.80032520643</v>
      </c>
      <c r="AO461">
        <f t="shared" si="250"/>
        <v>0.92393479213652674</v>
      </c>
    </row>
    <row r="462" spans="1:41">
      <c r="A462" s="1">
        <v>45391</v>
      </c>
      <c r="B462" s="2">
        <v>461</v>
      </c>
      <c r="C462" s="3">
        <v>15986.53</v>
      </c>
      <c r="D462" s="13">
        <v>15769.45</v>
      </c>
      <c r="E462" s="13">
        <f t="shared" si="231"/>
        <v>47123.72639999997</v>
      </c>
      <c r="F462" s="13">
        <f t="shared" si="232"/>
        <v>1.3578931763178121</v>
      </c>
      <c r="G462" s="9">
        <v>15769.470799751101</v>
      </c>
      <c r="H462" s="13">
        <f t="shared" si="233"/>
        <v>47114.696412691759</v>
      </c>
      <c r="I462" s="13">
        <f t="shared" si="234"/>
        <v>1.3577630683387782</v>
      </c>
      <c r="K462" s="13">
        <f t="shared" si="253"/>
        <v>15976.783000000001</v>
      </c>
      <c r="L462" s="13">
        <f t="shared" si="254"/>
        <v>15921.64</v>
      </c>
      <c r="M462" s="9">
        <f t="shared" si="255"/>
        <v>16031.926000000003</v>
      </c>
      <c r="N462" s="9">
        <f t="shared" si="256"/>
        <v>12.25400000000041</v>
      </c>
      <c r="O462" s="9">
        <f>M422+N422*42</f>
        <v>15802.053633333333</v>
      </c>
      <c r="P462" s="13">
        <f t="shared" ref="P462:P514" si="257">(C462-O462)^2</f>
        <v>34031.529858534814</v>
      </c>
      <c r="Q462" s="13">
        <f t="shared" ref="Q462:Q514" si="258">ABS((C462-O462)/C462)*100</f>
        <v>1.153948772289344</v>
      </c>
      <c r="S462" s="2">
        <f t="shared" si="251"/>
        <v>15984.580211120236</v>
      </c>
      <c r="T462" s="2">
        <f t="shared" si="252"/>
        <v>-3.4972653608129782</v>
      </c>
      <c r="U462" s="2">
        <f t="shared" si="235"/>
        <v>15982.630422240472</v>
      </c>
      <c r="V462" s="3">
        <f t="shared" si="236"/>
        <v>15.206706702607415</v>
      </c>
      <c r="W462" s="3">
        <f t="shared" si="237"/>
        <v>2.4392896767017332E-2</v>
      </c>
      <c r="Y462" s="9">
        <f t="shared" si="238"/>
        <v>15984.162851853071</v>
      </c>
      <c r="Z462" s="9">
        <f t="shared" si="239"/>
        <v>-6.8771037673977373</v>
      </c>
      <c r="AA462" s="9">
        <f t="shared" si="240"/>
        <v>15983.148359790102</v>
      </c>
      <c r="AB462" s="27">
        <f t="shared" si="241"/>
        <v>11.435490509200685</v>
      </c>
      <c r="AC462" s="27">
        <f t="shared" si="242"/>
        <v>2.115305954386756E-2</v>
      </c>
      <c r="AE462" s="9">
        <f t="shared" si="243"/>
        <v>15986.933825536984</v>
      </c>
      <c r="AF462" s="9">
        <f t="shared" si="244"/>
        <v>1.0302692156581028E-2</v>
      </c>
      <c r="AG462" s="9">
        <f>AE422+AF422*40</f>
        <v>16150.587777249002</v>
      </c>
      <c r="AH462" s="28">
        <f t="shared" si="245"/>
        <v>26914.954275882978</v>
      </c>
      <c r="AI462" s="28">
        <f t="shared" si="246"/>
        <v>1.0262250610295132</v>
      </c>
      <c r="AK462" s="9">
        <f t="shared" si="247"/>
        <v>15987.385398005683</v>
      </c>
      <c r="AL462" s="9">
        <f t="shared" si="248"/>
        <v>6.830030292126958</v>
      </c>
      <c r="AM462" s="9">
        <f>AK422+AL422*40</f>
        <v>15841.119672434603</v>
      </c>
      <c r="AN462" s="28">
        <f t="shared" si="249"/>
        <v>21144.163362676314</v>
      </c>
      <c r="AO462">
        <f t="shared" si="250"/>
        <v>0.90958030019896685</v>
      </c>
    </row>
    <row r="463" spans="1:41">
      <c r="A463" s="1">
        <v>45392</v>
      </c>
      <c r="B463" s="2">
        <v>462</v>
      </c>
      <c r="C463" s="3">
        <v>15986.53</v>
      </c>
      <c r="D463" s="13">
        <v>15769.45</v>
      </c>
      <c r="E463" s="13">
        <f t="shared" si="231"/>
        <v>47123.72639999997</v>
      </c>
      <c r="F463" s="13">
        <f t="shared" si="232"/>
        <v>1.3578931763178121</v>
      </c>
      <c r="G463" s="9">
        <v>15769.470799751101</v>
      </c>
      <c r="H463" s="13">
        <f t="shared" si="233"/>
        <v>47114.696412691759</v>
      </c>
      <c r="I463" s="13">
        <f t="shared" si="234"/>
        <v>1.3577630683387782</v>
      </c>
      <c r="K463" s="13">
        <f t="shared" si="253"/>
        <v>15982.210000000001</v>
      </c>
      <c r="L463" s="13">
        <f t="shared" si="254"/>
        <v>15935.609200000001</v>
      </c>
      <c r="M463" s="9">
        <f t="shared" si="255"/>
        <v>16028.810800000001</v>
      </c>
      <c r="N463" s="9">
        <f t="shared" si="256"/>
        <v>10.355733333333369</v>
      </c>
      <c r="O463" s="9">
        <f>M422+N422*43</f>
        <v>15803.820722222223</v>
      </c>
      <c r="P463" s="13">
        <f t="shared" si="257"/>
        <v>33382.680186077232</v>
      </c>
      <c r="Q463" s="13">
        <f t="shared" si="258"/>
        <v>1.1428951609747577</v>
      </c>
      <c r="S463" s="2">
        <f t="shared" si="251"/>
        <v>15983.806472879711</v>
      </c>
      <c r="T463" s="2">
        <f t="shared" si="252"/>
        <v>-2.1355018006689068</v>
      </c>
      <c r="U463" s="2">
        <f t="shared" si="235"/>
        <v>15981.082945759423</v>
      </c>
      <c r="V463" s="3">
        <f t="shared" si="236"/>
        <v>29.670399899797978</v>
      </c>
      <c r="W463" s="3">
        <f t="shared" si="237"/>
        <v>3.407277402024033E-2</v>
      </c>
      <c r="Y463" s="9">
        <f t="shared" si="238"/>
        <v>15980.059023659971</v>
      </c>
      <c r="Z463" s="9">
        <f t="shared" si="239"/>
        <v>-4.935810865389052</v>
      </c>
      <c r="AA463" s="9">
        <f t="shared" si="240"/>
        <v>15977.285748085673</v>
      </c>
      <c r="AB463" s="27">
        <f t="shared" si="241"/>
        <v>85.456193455553816</v>
      </c>
      <c r="AC463" s="27">
        <f t="shared" si="242"/>
        <v>5.7825256102029848E-2</v>
      </c>
      <c r="AE463" s="9">
        <f t="shared" si="243"/>
        <v>15986.654238468742</v>
      </c>
      <c r="AF463" s="9">
        <f t="shared" si="244"/>
        <v>-7.666423596302574E-2</v>
      </c>
      <c r="AG463" s="9">
        <f>AE422+AF422*41</f>
        <v>16160.749555943035</v>
      </c>
      <c r="AH463" s="28">
        <f t="shared" si="245"/>
        <v>30352.453672988206</v>
      </c>
      <c r="AI463" s="28">
        <f t="shared" si="246"/>
        <v>1.0897896913403642</v>
      </c>
      <c r="AK463" s="9">
        <f t="shared" si="247"/>
        <v>15987.298542829782</v>
      </c>
      <c r="AL463" s="9">
        <f t="shared" si="248"/>
        <v>6.1383417453241336</v>
      </c>
      <c r="AM463" s="9">
        <f>AK422+AL422*41</f>
        <v>15843.414457594548</v>
      </c>
      <c r="AN463" s="28">
        <f t="shared" si="249"/>
        <v>20482.058478006813</v>
      </c>
      <c r="AO463">
        <f t="shared" si="250"/>
        <v>0.89522580826140674</v>
      </c>
    </row>
    <row r="464" spans="1:41">
      <c r="A464" s="1">
        <v>45393</v>
      </c>
      <c r="B464" s="2">
        <v>463</v>
      </c>
      <c r="C464" s="3">
        <v>15986.53</v>
      </c>
      <c r="D464" s="13">
        <v>15769.45</v>
      </c>
      <c r="E464" s="13">
        <f t="shared" si="231"/>
        <v>47123.72639999997</v>
      </c>
      <c r="F464" s="13">
        <f t="shared" si="232"/>
        <v>1.3578931763178121</v>
      </c>
      <c r="G464" s="9">
        <v>15769.470799751101</v>
      </c>
      <c r="H464" s="13">
        <f t="shared" si="233"/>
        <v>47114.696412691759</v>
      </c>
      <c r="I464" s="13">
        <f t="shared" si="234"/>
        <v>1.3577630683387782</v>
      </c>
      <c r="K464" s="13">
        <f t="shared" si="253"/>
        <v>15987.636999999999</v>
      </c>
      <c r="L464" s="13">
        <f t="shared" si="254"/>
        <v>15948.854899999997</v>
      </c>
      <c r="M464" s="9">
        <f t="shared" si="255"/>
        <v>16026.419100000001</v>
      </c>
      <c r="N464" s="9">
        <f t="shared" si="256"/>
        <v>8.6182444444449278</v>
      </c>
      <c r="O464" s="9">
        <f>M422+N422*44</f>
        <v>15805.587811111111</v>
      </c>
      <c r="P464" s="13">
        <f t="shared" si="257"/>
        <v>32740.075719902779</v>
      </c>
      <c r="Q464" s="13">
        <f t="shared" si="258"/>
        <v>1.131841549660183</v>
      </c>
      <c r="S464" s="2">
        <f t="shared" si="251"/>
        <v>15984.100485539522</v>
      </c>
      <c r="T464" s="2">
        <f t="shared" si="252"/>
        <v>-0.92074457042874602</v>
      </c>
      <c r="U464" s="2">
        <f t="shared" si="235"/>
        <v>15981.670971079042</v>
      </c>
      <c r="V464" s="3">
        <f t="shared" si="236"/>
        <v>23.610162054713413</v>
      </c>
      <c r="W464" s="3">
        <f t="shared" si="237"/>
        <v>3.0394519141794592E-2</v>
      </c>
      <c r="Y464" s="9">
        <f t="shared" si="238"/>
        <v>15978.545248956209</v>
      </c>
      <c r="Z464" s="9">
        <f t="shared" si="239"/>
        <v>-2.540385552250441</v>
      </c>
      <c r="AA464" s="9">
        <f t="shared" si="240"/>
        <v>15975.123212794582</v>
      </c>
      <c r="AB464" s="27">
        <f t="shared" si="241"/>
        <v>130.11479434969618</v>
      </c>
      <c r="AC464" s="27">
        <f t="shared" si="242"/>
        <v>7.1352489911308881E-2</v>
      </c>
      <c r="AE464" s="9">
        <f t="shared" si="243"/>
        <v>15986.544272269834</v>
      </c>
      <c r="AF464" s="9">
        <f t="shared" si="244"/>
        <v>-8.6654824846606832E-2</v>
      </c>
      <c r="AG464" s="9">
        <f>AE422+AF422*42</f>
        <v>16170.911334637067</v>
      </c>
      <c r="AH464" s="28">
        <f t="shared" si="245"/>
        <v>33996.47656254578</v>
      </c>
      <c r="AI464" s="28">
        <f t="shared" si="246"/>
        <v>1.1533543216512037</v>
      </c>
      <c r="AK464" s="9">
        <f t="shared" si="247"/>
        <v>15987.220688457512</v>
      </c>
      <c r="AL464" s="9">
        <f t="shared" si="248"/>
        <v>5.5167221335647261</v>
      </c>
      <c r="AM464" s="9">
        <f>AK422+AL422*42</f>
        <v>15845.709242754494</v>
      </c>
      <c r="AN464" s="28">
        <f t="shared" si="249"/>
        <v>19830.485671197923</v>
      </c>
      <c r="AO464">
        <f t="shared" si="250"/>
        <v>0.88087131632384685</v>
      </c>
    </row>
    <row r="465" spans="1:41">
      <c r="A465" s="1">
        <v>45394</v>
      </c>
      <c r="B465" s="2">
        <v>464</v>
      </c>
      <c r="C465" s="3">
        <v>15986.53</v>
      </c>
      <c r="D465" s="13">
        <v>15769.45</v>
      </c>
      <c r="E465" s="13">
        <f t="shared" si="231"/>
        <v>47123.72639999997</v>
      </c>
      <c r="F465" s="13">
        <f t="shared" si="232"/>
        <v>1.3578931763178121</v>
      </c>
      <c r="G465" s="9">
        <v>15769.470799751101</v>
      </c>
      <c r="H465" s="13">
        <f t="shared" si="233"/>
        <v>47114.696412691759</v>
      </c>
      <c r="I465" s="13">
        <f t="shared" si="234"/>
        <v>1.3577630683387782</v>
      </c>
      <c r="K465" s="13">
        <f t="shared" si="253"/>
        <v>15991.054</v>
      </c>
      <c r="L465" s="13">
        <f t="shared" si="254"/>
        <v>15960.3218</v>
      </c>
      <c r="M465" s="9">
        <f t="shared" si="255"/>
        <v>16021.7862</v>
      </c>
      <c r="N465" s="9">
        <f t="shared" si="256"/>
        <v>6.8293777777778608</v>
      </c>
      <c r="O465" s="9">
        <f>M422+N422*45</f>
        <v>15807.3549</v>
      </c>
      <c r="P465" s="13">
        <f t="shared" si="257"/>
        <v>32103.716460010139</v>
      </c>
      <c r="Q465" s="13">
        <f t="shared" si="258"/>
        <v>1.120787938345597</v>
      </c>
      <c r="S465" s="2">
        <f t="shared" si="251"/>
        <v>15984.854870484547</v>
      </c>
      <c r="T465" s="2">
        <f t="shared" si="252"/>
        <v>-8.3179812701939415E-2</v>
      </c>
      <c r="U465" s="2">
        <f t="shared" si="235"/>
        <v>15983.179740969093</v>
      </c>
      <c r="V465" s="3">
        <f t="shared" si="236"/>
        <v>11.224235574175131</v>
      </c>
      <c r="W465" s="3">
        <f t="shared" si="237"/>
        <v>2.0956761917108852E-2</v>
      </c>
      <c r="Y465" s="9">
        <f t="shared" si="238"/>
        <v>15979.162404382769</v>
      </c>
      <c r="Z465" s="9">
        <f t="shared" si="239"/>
        <v>-0.33010686708299053</v>
      </c>
      <c r="AA465" s="9">
        <f t="shared" si="240"/>
        <v>15976.004863403958</v>
      </c>
      <c r="AB465" s="27">
        <f t="shared" si="241"/>
        <v>110.77850036536388</v>
      </c>
      <c r="AC465" s="27">
        <f t="shared" si="242"/>
        <v>6.5837530696423868E-2</v>
      </c>
      <c r="AE465" s="9">
        <f t="shared" si="243"/>
        <v>15986.508285233496</v>
      </c>
      <c r="AF465" s="9">
        <f t="shared" si="244"/>
        <v>-7.1454488293798746E-2</v>
      </c>
      <c r="AG465" s="9">
        <f>AE422+AF422*43</f>
        <v>16181.0731133311</v>
      </c>
      <c r="AH465" s="28">
        <f t="shared" si="245"/>
        <v>37847.022944557</v>
      </c>
      <c r="AI465" s="28">
        <f t="shared" si="246"/>
        <v>1.2169189519620545</v>
      </c>
      <c r="AK465" s="9">
        <f t="shared" si="247"/>
        <v>15987.150741059108</v>
      </c>
      <c r="AL465" s="9">
        <f t="shared" si="248"/>
        <v>4.9580551803678423</v>
      </c>
      <c r="AM465" s="9">
        <f>AK422+AL422*43</f>
        <v>15848.00402791444</v>
      </c>
      <c r="AN465" s="28">
        <f t="shared" si="249"/>
        <v>19189.444942249647</v>
      </c>
      <c r="AO465">
        <f t="shared" si="250"/>
        <v>0.86651682438628697</v>
      </c>
    </row>
    <row r="466" spans="1:41">
      <c r="A466" s="1">
        <v>45395</v>
      </c>
      <c r="B466" s="2">
        <v>465</v>
      </c>
      <c r="C466" s="3">
        <v>15986.53</v>
      </c>
      <c r="D466" s="13">
        <v>15769.45</v>
      </c>
      <c r="E466" s="13">
        <f t="shared" si="231"/>
        <v>47123.72639999997</v>
      </c>
      <c r="F466" s="13">
        <f t="shared" si="232"/>
        <v>1.3578931763178121</v>
      </c>
      <c r="G466" s="9">
        <v>15769.470799751101</v>
      </c>
      <c r="H466" s="13">
        <f t="shared" si="233"/>
        <v>47114.696412691759</v>
      </c>
      <c r="I466" s="13">
        <f t="shared" si="234"/>
        <v>1.3577630683387782</v>
      </c>
      <c r="K466" s="13">
        <f t="shared" si="253"/>
        <v>15990.851999999999</v>
      </c>
      <c r="L466" s="13">
        <f t="shared" si="254"/>
        <v>15969.286099999998</v>
      </c>
      <c r="M466" s="9">
        <f t="shared" si="255"/>
        <v>16012.4179</v>
      </c>
      <c r="N466" s="9">
        <f t="shared" si="256"/>
        <v>4.7924222222225374</v>
      </c>
      <c r="O466" s="9">
        <f>M422+N422*46</f>
        <v>15809.12198888889</v>
      </c>
      <c r="P466" s="13">
        <f t="shared" si="257"/>
        <v>31473.602406399972</v>
      </c>
      <c r="Q466" s="13">
        <f t="shared" si="258"/>
        <v>1.1097343270310109</v>
      </c>
      <c r="S466" s="2">
        <f t="shared" si="251"/>
        <v>15985.650845335924</v>
      </c>
      <c r="T466" s="2">
        <f t="shared" si="252"/>
        <v>0.35639751933740071</v>
      </c>
      <c r="U466" s="2">
        <f t="shared" si="235"/>
        <v>15984.771690671845</v>
      </c>
      <c r="V466" s="3">
        <f t="shared" si="236"/>
        <v>3.0916516934787137</v>
      </c>
      <c r="W466" s="3">
        <f t="shared" si="237"/>
        <v>1.0998692825494458E-2</v>
      </c>
      <c r="Y466" s="9">
        <f t="shared" si="238"/>
        <v>15981.141608260979</v>
      </c>
      <c r="Z466" s="9">
        <f t="shared" si="239"/>
        <v>1.2864106546225809</v>
      </c>
      <c r="AA466" s="9">
        <f t="shared" si="240"/>
        <v>15978.832297515686</v>
      </c>
      <c r="AB466" s="27">
        <f t="shared" si="241"/>
        <v>59.254623537021693</v>
      </c>
      <c r="AC466" s="27">
        <f t="shared" si="242"/>
        <v>4.8151177799775839E-2</v>
      </c>
      <c r="AE466" s="9">
        <f t="shared" si="243"/>
        <v>15986.50204922356</v>
      </c>
      <c r="AF466" s="9">
        <f t="shared" si="244"/>
        <v>-5.1888944786579537E-2</v>
      </c>
      <c r="AG466" s="9">
        <f>AE422+AF422*44</f>
        <v>16191.234892025133</v>
      </c>
      <c r="AH466" s="28">
        <f t="shared" si="245"/>
        <v>41904.092819021243</v>
      </c>
      <c r="AI466" s="28">
        <f t="shared" si="246"/>
        <v>1.2804835822729055</v>
      </c>
      <c r="AK466" s="9">
        <f t="shared" si="247"/>
        <v>15987.087879623949</v>
      </c>
      <c r="AL466" s="9">
        <f t="shared" si="248"/>
        <v>4.4559635188151594</v>
      </c>
      <c r="AM466" s="9">
        <f>AK422+AL422*44</f>
        <v>15850.298813074387</v>
      </c>
      <c r="AN466" s="28">
        <f t="shared" si="249"/>
        <v>18558.936291161488</v>
      </c>
      <c r="AO466">
        <f t="shared" si="250"/>
        <v>0.85216233244871564</v>
      </c>
    </row>
    <row r="467" spans="1:41">
      <c r="A467" s="1">
        <v>45396</v>
      </c>
      <c r="B467" s="2">
        <v>466</v>
      </c>
      <c r="C467" s="3">
        <v>15986.53</v>
      </c>
      <c r="D467" s="13">
        <v>15769.45</v>
      </c>
      <c r="E467" s="13">
        <f t="shared" si="231"/>
        <v>47123.72639999997</v>
      </c>
      <c r="F467" s="13">
        <f t="shared" si="232"/>
        <v>1.3578931763178121</v>
      </c>
      <c r="G467" s="9">
        <v>15769.470799751101</v>
      </c>
      <c r="H467" s="13">
        <f t="shared" si="233"/>
        <v>47114.696412691759</v>
      </c>
      <c r="I467" s="13">
        <f t="shared" si="234"/>
        <v>1.3577630683387782</v>
      </c>
      <c r="K467" s="13">
        <f t="shared" si="253"/>
        <v>15988.138000000001</v>
      </c>
      <c r="L467" s="13">
        <f t="shared" si="254"/>
        <v>15975.2454</v>
      </c>
      <c r="M467" s="9">
        <f t="shared" si="255"/>
        <v>16001.030600000002</v>
      </c>
      <c r="N467" s="9">
        <f t="shared" si="256"/>
        <v>2.8650222222224531</v>
      </c>
      <c r="O467" s="9">
        <f>M422+N422*46</f>
        <v>15809.12198888889</v>
      </c>
      <c r="P467" s="13">
        <f t="shared" si="257"/>
        <v>31473.602406399972</v>
      </c>
      <c r="Q467" s="13">
        <f t="shared" si="258"/>
        <v>1.1097343270310109</v>
      </c>
      <c r="S467" s="2">
        <f t="shared" si="251"/>
        <v>15986.268621427631</v>
      </c>
      <c r="T467" s="2">
        <f t="shared" si="252"/>
        <v>0.48708680552226447</v>
      </c>
      <c r="U467" s="2">
        <f t="shared" si="235"/>
        <v>15986.007242855261</v>
      </c>
      <c r="V467" s="3">
        <f t="shared" si="236"/>
        <v>0.27327503237613587</v>
      </c>
      <c r="W467" s="3">
        <f t="shared" si="237"/>
        <v>3.2699850733051128E-3</v>
      </c>
      <c r="Y467" s="9">
        <f t="shared" si="238"/>
        <v>15983.658613240921</v>
      </c>
      <c r="Z467" s="9">
        <f t="shared" si="239"/>
        <v>2.1478266823459662</v>
      </c>
      <c r="AA467" s="9">
        <f t="shared" si="240"/>
        <v>15982.428018915602</v>
      </c>
      <c r="AB467" s="27">
        <f t="shared" si="241"/>
        <v>16.826248816767897</v>
      </c>
      <c r="AC467" s="27">
        <f t="shared" si="242"/>
        <v>2.5658983434172927E-2</v>
      </c>
      <c r="AE467" s="9">
        <f t="shared" si="243"/>
        <v>15986.506048083633</v>
      </c>
      <c r="AF467" s="9">
        <f t="shared" si="244"/>
        <v>-3.5122603328736415E-2</v>
      </c>
      <c r="AG467" s="9">
        <f>AE422+AF422*45</f>
        <v>16201.396670719167</v>
      </c>
      <c r="AH467" s="28">
        <f t="shared" si="245"/>
        <v>46167.686185938503</v>
      </c>
      <c r="AI467" s="28">
        <f t="shared" si="246"/>
        <v>1.3440482125837565</v>
      </c>
      <c r="AK467" s="9">
        <f t="shared" si="247"/>
        <v>15987.031384314276</v>
      </c>
      <c r="AL467" s="9">
        <f t="shared" si="248"/>
        <v>4.0047176359663679</v>
      </c>
      <c r="AM467" s="9">
        <f>AK422+AL422*45</f>
        <v>15852.593598234333</v>
      </c>
      <c r="AN467" s="28">
        <f t="shared" si="249"/>
        <v>17938.959717934449</v>
      </c>
      <c r="AO467">
        <f t="shared" si="250"/>
        <v>0.83780784051115564</v>
      </c>
    </row>
    <row r="468" spans="1:41">
      <c r="A468" s="1">
        <v>45397</v>
      </c>
      <c r="B468" s="2">
        <v>467</v>
      </c>
      <c r="C468" s="3">
        <v>15986.53</v>
      </c>
      <c r="D468" s="13">
        <v>15769.45</v>
      </c>
      <c r="E468" s="13">
        <f t="shared" si="231"/>
        <v>47123.72639999997</v>
      </c>
      <c r="F468" s="13">
        <f t="shared" si="232"/>
        <v>1.3578931763178121</v>
      </c>
      <c r="G468" s="9">
        <v>15769.470799751101</v>
      </c>
      <c r="H468" s="13">
        <f t="shared" si="233"/>
        <v>47114.696412691759</v>
      </c>
      <c r="I468" s="13">
        <f t="shared" si="234"/>
        <v>1.3577630683387782</v>
      </c>
      <c r="K468" s="13">
        <f t="shared" si="253"/>
        <v>15986.530000000002</v>
      </c>
      <c r="L468" s="13">
        <f t="shared" si="254"/>
        <v>15979.536400000001</v>
      </c>
      <c r="M468" s="9">
        <f t="shared" si="255"/>
        <v>15993.523600000004</v>
      </c>
      <c r="N468" s="9">
        <f t="shared" si="256"/>
        <v>1.5541333333336902</v>
      </c>
      <c r="O468" s="9">
        <f>M422+N422*47</f>
        <v>15810.889077777778</v>
      </c>
      <c r="P468" s="13">
        <f t="shared" si="257"/>
        <v>30849.73355907292</v>
      </c>
      <c r="Q468" s="13">
        <f t="shared" si="258"/>
        <v>1.0986807157164362</v>
      </c>
      <c r="S468" s="2">
        <f t="shared" si="251"/>
        <v>15986.642854116577</v>
      </c>
      <c r="T468" s="2">
        <f t="shared" si="252"/>
        <v>0.43065974723412953</v>
      </c>
      <c r="U468" s="2">
        <f t="shared" si="235"/>
        <v>15986.755708233153</v>
      </c>
      <c r="V468" s="3">
        <f t="shared" si="236"/>
        <v>5.0944206512843745E-2</v>
      </c>
      <c r="W468" s="3">
        <f t="shared" si="237"/>
        <v>1.4118650711101488E-3</v>
      </c>
      <c r="Y468" s="9">
        <f t="shared" si="238"/>
        <v>15986.023507946287</v>
      </c>
      <c r="Z468" s="9">
        <f t="shared" si="239"/>
        <v>2.2997742984601079</v>
      </c>
      <c r="AA468" s="9">
        <f t="shared" si="240"/>
        <v>15985.806439923266</v>
      </c>
      <c r="AB468" s="27">
        <f t="shared" si="241"/>
        <v>0.52353918464393345</v>
      </c>
      <c r="AC468" s="27">
        <f t="shared" si="242"/>
        <v>4.5260608570742329E-3</v>
      </c>
      <c r="AE468" s="9">
        <f t="shared" si="243"/>
        <v>15986.512277644091</v>
      </c>
      <c r="AF468" s="9">
        <f t="shared" si="244"/>
        <v>-2.2716954192580317E-2</v>
      </c>
      <c r="AG468" s="9">
        <f>AE422+AF422*46</f>
        <v>16211.558449413198</v>
      </c>
      <c r="AH468" s="28">
        <f t="shared" si="245"/>
        <v>50637.803045307963</v>
      </c>
      <c r="AI468" s="28">
        <f t="shared" si="246"/>
        <v>1.407612842894596</v>
      </c>
      <c r="AK468" s="9">
        <f t="shared" si="247"/>
        <v>15986.980610195025</v>
      </c>
      <c r="AL468" s="9">
        <f t="shared" si="248"/>
        <v>3.5991684604446821</v>
      </c>
      <c r="AM468" s="9">
        <f>AK422+AL422*46</f>
        <v>15854.888383394278</v>
      </c>
      <c r="AN468" s="28">
        <f t="shared" si="249"/>
        <v>17329.515222568021</v>
      </c>
      <c r="AO468">
        <f t="shared" si="250"/>
        <v>0.82345334857359576</v>
      </c>
    </row>
    <row r="469" spans="1:41">
      <c r="A469" s="1">
        <v>45398</v>
      </c>
      <c r="B469" s="2">
        <v>468</v>
      </c>
      <c r="C469" s="3">
        <v>15952.36</v>
      </c>
      <c r="D469" s="13">
        <v>15769.45</v>
      </c>
      <c r="E469" s="13">
        <f t="shared" si="231"/>
        <v>33456.068099999946</v>
      </c>
      <c r="F469" s="13">
        <f t="shared" si="232"/>
        <v>1.1466015059840666</v>
      </c>
      <c r="G469" s="9">
        <v>15769.470799751101</v>
      </c>
      <c r="H469" s="13">
        <f t="shared" si="233"/>
        <v>33448.459567681959</v>
      </c>
      <c r="I469" s="13">
        <f t="shared" si="234"/>
        <v>1.1464711193133756</v>
      </c>
      <c r="K469" s="13">
        <f t="shared" si="253"/>
        <v>15986.530000000002</v>
      </c>
      <c r="L469" s="13">
        <f t="shared" si="254"/>
        <v>15982.7019</v>
      </c>
      <c r="M469" s="9">
        <f t="shared" si="255"/>
        <v>15990.358100000005</v>
      </c>
      <c r="N469" s="9">
        <f t="shared" si="256"/>
        <v>0.85068888888943339</v>
      </c>
      <c r="O469" s="9">
        <f>M422+N422*48</f>
        <v>15812.656166666668</v>
      </c>
      <c r="P469" s="13">
        <f t="shared" si="257"/>
        <v>19517.16104802769</v>
      </c>
      <c r="Q469" s="13">
        <f t="shared" si="258"/>
        <v>0.8757565233817004</v>
      </c>
      <c r="S469" s="2">
        <f t="shared" si="251"/>
        <v>15969.716756931906</v>
      </c>
      <c r="T469" s="2">
        <f t="shared" si="252"/>
        <v>-8.2477187187182608</v>
      </c>
      <c r="U469" s="2">
        <f t="shared" si="235"/>
        <v>15987.07351386381</v>
      </c>
      <c r="V469" s="3">
        <f t="shared" si="236"/>
        <v>1205.028044772899</v>
      </c>
      <c r="W469" s="3">
        <f t="shared" si="237"/>
        <v>0.21760738764552431</v>
      </c>
      <c r="Y469" s="9">
        <f t="shared" si="238"/>
        <v>15977.534297571321</v>
      </c>
      <c r="Z469" s="9">
        <f t="shared" si="239"/>
        <v>-5.2525149729383109</v>
      </c>
      <c r="AA469" s="9">
        <f t="shared" si="240"/>
        <v>15988.323282244748</v>
      </c>
      <c r="AB469" s="27">
        <f t="shared" si="241"/>
        <v>1293.3576698153679</v>
      </c>
      <c r="AC469" s="27">
        <f t="shared" si="242"/>
        <v>0.22544176689058837</v>
      </c>
      <c r="AE469" s="9">
        <f t="shared" si="243"/>
        <v>15962.598868206969</v>
      </c>
      <c r="AF469" s="9">
        <f t="shared" si="244"/>
        <v>-7.1899246990714145</v>
      </c>
      <c r="AG469" s="9">
        <f>AE422+AF422*47</f>
        <v>16221.720228107231</v>
      </c>
      <c r="AH469" s="28">
        <f t="shared" si="245"/>
        <v>72554.932485979414</v>
      </c>
      <c r="AI469" s="28">
        <f t="shared" si="246"/>
        <v>1.688529020829713</v>
      </c>
      <c r="AK469" s="9">
        <f t="shared" si="247"/>
        <v>15956.181977865548</v>
      </c>
      <c r="AL469" s="9">
        <f t="shared" si="248"/>
        <v>0.15938838145249523</v>
      </c>
      <c r="AM469" s="9">
        <f>AK422+AL422*47</f>
        <v>15857.183168554224</v>
      </c>
      <c r="AN469" s="28">
        <f t="shared" si="249"/>
        <v>9058.6292440578018</v>
      </c>
      <c r="AO469">
        <f t="shared" si="250"/>
        <v>0.59663166732556672</v>
      </c>
    </row>
    <row r="470" spans="1:41">
      <c r="A470" s="1">
        <v>45399</v>
      </c>
      <c r="B470" s="2">
        <v>469</v>
      </c>
      <c r="C470" s="3">
        <v>16256.88</v>
      </c>
      <c r="D470" s="13">
        <v>15769.45</v>
      </c>
      <c r="E470" s="13">
        <f t="shared" si="231"/>
        <v>237588.00489999852</v>
      </c>
      <c r="F470" s="13">
        <f t="shared" si="232"/>
        <v>2.9982997967629612</v>
      </c>
      <c r="G470" s="9">
        <v>15769.470799751101</v>
      </c>
      <c r="H470" s="13">
        <f t="shared" si="233"/>
        <v>237567.72848727019</v>
      </c>
      <c r="I470" s="13">
        <f t="shared" si="234"/>
        <v>2.9981718524642971</v>
      </c>
      <c r="K470" s="13">
        <f t="shared" si="253"/>
        <v>15983.113000000001</v>
      </c>
      <c r="L470" s="13">
        <f t="shared" si="254"/>
        <v>15984.420300000003</v>
      </c>
      <c r="M470" s="9">
        <f t="shared" si="255"/>
        <v>15981.805699999999</v>
      </c>
      <c r="N470" s="9">
        <f t="shared" si="256"/>
        <v>-0.29051111111160327</v>
      </c>
      <c r="O470" s="9">
        <f>M422+N422*49</f>
        <v>15814.423255555555</v>
      </c>
      <c r="P470" s="13">
        <f t="shared" si="257"/>
        <v>195767.97070437582</v>
      </c>
      <c r="Q470" s="13">
        <f t="shared" si="258"/>
        <v>2.7216584267365187</v>
      </c>
      <c r="S470" s="2">
        <f t="shared" si="251"/>
        <v>16109.174519106593</v>
      </c>
      <c r="T470" s="2">
        <f t="shared" si="252"/>
        <v>65.605021727984195</v>
      </c>
      <c r="U470" s="2">
        <f t="shared" si="235"/>
        <v>15961.469038213188</v>
      </c>
      <c r="V470" s="3">
        <f t="shared" si="236"/>
        <v>87267.636343808554</v>
      </c>
      <c r="W470" s="3">
        <f t="shared" si="237"/>
        <v>1.8171442600721095</v>
      </c>
      <c r="Y470" s="9">
        <f t="shared" si="238"/>
        <v>16057.661247818865</v>
      </c>
      <c r="Z470" s="9">
        <f t="shared" si="239"/>
        <v>54.513110681399517</v>
      </c>
      <c r="AA470" s="9">
        <f t="shared" si="240"/>
        <v>15972.281782598382</v>
      </c>
      <c r="AB470" s="27">
        <f t="shared" si="241"/>
        <v>80996.145348178135</v>
      </c>
      <c r="AC470" s="27">
        <f t="shared" si="242"/>
        <v>1.7506324546999006</v>
      </c>
      <c r="AE470" s="9">
        <f t="shared" si="243"/>
        <v>16166.438683052369</v>
      </c>
      <c r="AF470" s="9">
        <f t="shared" si="244"/>
        <v>56.118997164269949</v>
      </c>
      <c r="AG470" s="9">
        <f>AE422+AF422*48</f>
        <v>16231.882006801265</v>
      </c>
      <c r="AH470" s="28">
        <f t="shared" si="245"/>
        <v>624.8996639639787</v>
      </c>
      <c r="AI470" s="28">
        <f t="shared" si="246"/>
        <v>0.15376870099757489</v>
      </c>
      <c r="AK470" s="9">
        <f t="shared" si="247"/>
        <v>16226.826136624699</v>
      </c>
      <c r="AL470" s="9">
        <f t="shared" si="248"/>
        <v>27.207865419222319</v>
      </c>
      <c r="AM470" s="9">
        <f>AK422+AL422*48</f>
        <v>15859.477953714169</v>
      </c>
      <c r="AN470" s="28">
        <f t="shared" si="249"/>
        <v>157928.3863921648</v>
      </c>
      <c r="AO470">
        <f t="shared" si="250"/>
        <v>2.4445160835648032</v>
      </c>
    </row>
    <row r="471" spans="1:41">
      <c r="A471" s="1">
        <v>45400</v>
      </c>
      <c r="B471" s="2">
        <v>470</v>
      </c>
      <c r="C471" s="3">
        <v>16321.2</v>
      </c>
      <c r="D471" s="13">
        <v>15769.45</v>
      </c>
      <c r="E471" s="13">
        <f t="shared" si="231"/>
        <v>304428.0625</v>
      </c>
      <c r="F471" s="13">
        <f t="shared" si="232"/>
        <v>3.3805725069235106</v>
      </c>
      <c r="G471" s="9">
        <v>15769.470799751101</v>
      </c>
      <c r="H471" s="13">
        <f t="shared" si="233"/>
        <v>304405.11040729011</v>
      </c>
      <c r="I471" s="13">
        <f t="shared" si="234"/>
        <v>3.3804450668388308</v>
      </c>
      <c r="K471" s="13">
        <f t="shared" si="253"/>
        <v>16010.148000000001</v>
      </c>
      <c r="L471" s="13">
        <f t="shared" si="254"/>
        <v>15988.299499999999</v>
      </c>
      <c r="M471" s="9">
        <f t="shared" si="255"/>
        <v>16031.996500000003</v>
      </c>
      <c r="N471" s="9">
        <f t="shared" si="256"/>
        <v>4.8552222222226389</v>
      </c>
      <c r="O471" s="9">
        <f>M422+N422*50</f>
        <v>15816.190344444445</v>
      </c>
      <c r="P471" s="13">
        <f t="shared" si="257"/>
        <v>255034.75220434088</v>
      </c>
      <c r="Q471" s="13">
        <f t="shared" si="258"/>
        <v>3.0941943947476629</v>
      </c>
      <c r="S471" s="2">
        <f t="shared" si="251"/>
        <v>16247.989770417289</v>
      </c>
      <c r="T471" s="2">
        <f t="shared" si="252"/>
        <v>102.21013651934015</v>
      </c>
      <c r="U471" s="2">
        <f t="shared" si="235"/>
        <v>16174.779540834577</v>
      </c>
      <c r="V471" s="3">
        <f t="shared" si="236"/>
        <v>21438.950862213416</v>
      </c>
      <c r="W471" s="3">
        <f t="shared" si="237"/>
        <v>0.89711822148753395</v>
      </c>
      <c r="Y471" s="9">
        <f t="shared" si="238"/>
        <v>16174.882050950186</v>
      </c>
      <c r="Z471" s="9">
        <f t="shared" si="239"/>
        <v>98.408495396344051</v>
      </c>
      <c r="AA471" s="9">
        <f t="shared" si="240"/>
        <v>16112.174358500264</v>
      </c>
      <c r="AB471" s="27">
        <f t="shared" si="241"/>
        <v>43691.718804376404</v>
      </c>
      <c r="AC471" s="27">
        <f t="shared" si="242"/>
        <v>1.2807002028021013</v>
      </c>
      <c r="AE471" s="9">
        <f t="shared" si="243"/>
        <v>16291.607304064992</v>
      </c>
      <c r="AF471" s="9">
        <f t="shared" si="244"/>
        <v>76.833884318775773</v>
      </c>
      <c r="AG471" s="9">
        <f>AE422+AF422*49</f>
        <v>16242.043785495298</v>
      </c>
      <c r="AH471" s="28">
        <f t="shared" si="245"/>
        <v>6265.7062947145223</v>
      </c>
      <c r="AI471" s="28">
        <f t="shared" si="246"/>
        <v>0.48499016312956644</v>
      </c>
      <c r="AK471" s="9">
        <f t="shared" si="247"/>
        <v>16314.483400204394</v>
      </c>
      <c r="AL471" s="9">
        <f t="shared" si="248"/>
        <v>33.252805235269562</v>
      </c>
      <c r="AM471" s="9">
        <f>AK422+AL422*49</f>
        <v>15861.772738874115</v>
      </c>
      <c r="AN471" s="28">
        <f t="shared" si="249"/>
        <v>211073.40826563278</v>
      </c>
      <c r="AO471">
        <f t="shared" si="250"/>
        <v>2.8149110428515409</v>
      </c>
    </row>
    <row r="472" spans="1:41">
      <c r="A472" s="1">
        <v>45401</v>
      </c>
      <c r="B472" s="2">
        <v>471</v>
      </c>
      <c r="C472" s="3">
        <v>16257.89</v>
      </c>
      <c r="D472" s="13">
        <v>15769.45</v>
      </c>
      <c r="E472" s="13">
        <f t="shared" si="231"/>
        <v>238573.63359999872</v>
      </c>
      <c r="F472" s="13">
        <f t="shared" si="232"/>
        <v>3.0043258996093511</v>
      </c>
      <c r="G472" s="9">
        <v>15769.470799751101</v>
      </c>
      <c r="H472" s="13">
        <f t="shared" si="233"/>
        <v>238553.31517177317</v>
      </c>
      <c r="I472" s="13">
        <f t="shared" si="234"/>
        <v>3.0041979632590579</v>
      </c>
      <c r="K472" s="13">
        <f t="shared" si="253"/>
        <v>16043.615000000002</v>
      </c>
      <c r="L472" s="13">
        <f t="shared" si="254"/>
        <v>15994.982699999999</v>
      </c>
      <c r="M472" s="9">
        <f t="shared" si="255"/>
        <v>16092.247300000005</v>
      </c>
      <c r="N472" s="9">
        <f t="shared" si="256"/>
        <v>10.807177777778431</v>
      </c>
      <c r="O472" s="9">
        <f>M422+N422*51</f>
        <v>15817.957433333333</v>
      </c>
      <c r="P472" s="13">
        <f t="shared" si="257"/>
        <v>193540.66321392087</v>
      </c>
      <c r="Q472" s="13">
        <f t="shared" si="258"/>
        <v>2.7059634839863378</v>
      </c>
      <c r="S472" s="2">
        <f t="shared" si="251"/>
        <v>16304.044953468314</v>
      </c>
      <c r="T472" s="2">
        <f t="shared" si="252"/>
        <v>79.132659785182511</v>
      </c>
      <c r="U472" s="2">
        <f t="shared" si="235"/>
        <v>16350.199906936628</v>
      </c>
      <c r="V472" s="3">
        <f t="shared" si="236"/>
        <v>8521.1189186491029</v>
      </c>
      <c r="W472" s="3">
        <f t="shared" si="237"/>
        <v>0.56778528417051033</v>
      </c>
      <c r="Y472" s="9">
        <f t="shared" si="238"/>
        <v>16268.670382442571</v>
      </c>
      <c r="Z472" s="9">
        <f t="shared" si="239"/>
        <v>95.174380663573146</v>
      </c>
      <c r="AA472" s="9">
        <f t="shared" si="240"/>
        <v>16273.29054634653</v>
      </c>
      <c r="AB472" s="27">
        <f t="shared" si="241"/>
        <v>237.1768277716485</v>
      </c>
      <c r="AC472" s="27">
        <f t="shared" si="242"/>
        <v>9.4726599494343811E-2</v>
      </c>
      <c r="AE472" s="9">
        <f t="shared" si="243"/>
        <v>16291.055356515129</v>
      </c>
      <c r="AF472" s="9">
        <f t="shared" si="244"/>
        <v>53.618134758184368</v>
      </c>
      <c r="AG472" s="9">
        <f>AE422+AF422*50</f>
        <v>16252.205564189331</v>
      </c>
      <c r="AH472" s="28">
        <f t="shared" si="245"/>
        <v>32.312810485607258</v>
      </c>
      <c r="AI472" s="28">
        <f t="shared" si="246"/>
        <v>3.4964167002410645E-2</v>
      </c>
      <c r="AK472" s="9">
        <f t="shared" si="247"/>
        <v>16266.874620543967</v>
      </c>
      <c r="AL472" s="9">
        <f t="shared" si="248"/>
        <v>25.1666467457</v>
      </c>
      <c r="AM472" s="9">
        <f>AK422+AL422*50</f>
        <v>15864.067524034061</v>
      </c>
      <c r="AN472" s="28">
        <f t="shared" si="249"/>
        <v>155096.14257594245</v>
      </c>
      <c r="AO472">
        <f t="shared" si="250"/>
        <v>2.422346786489137</v>
      </c>
    </row>
    <row r="473" spans="1:41">
      <c r="A473" s="1">
        <v>45402</v>
      </c>
      <c r="B473" s="2">
        <v>472</v>
      </c>
      <c r="C473" s="3">
        <v>16257.89</v>
      </c>
      <c r="D473" s="13">
        <v>15769.45</v>
      </c>
      <c r="E473" s="13">
        <f t="shared" si="231"/>
        <v>238573.63359999872</v>
      </c>
      <c r="F473" s="13">
        <f t="shared" si="232"/>
        <v>3.0043258996093511</v>
      </c>
      <c r="G473" s="9">
        <v>15769.470799751101</v>
      </c>
      <c r="H473" s="13">
        <f t="shared" si="233"/>
        <v>238553.31517177317</v>
      </c>
      <c r="I473" s="13">
        <f t="shared" si="234"/>
        <v>3.0041979632590579</v>
      </c>
      <c r="K473" s="13">
        <f t="shared" si="253"/>
        <v>16070.751</v>
      </c>
      <c r="L473" s="13">
        <f t="shared" si="254"/>
        <v>16003.836799999999</v>
      </c>
      <c r="M473" s="9">
        <f t="shared" si="255"/>
        <v>16137.665200000001</v>
      </c>
      <c r="N473" s="9">
        <f t="shared" si="256"/>
        <v>14.86982222222246</v>
      </c>
      <c r="O473" s="9">
        <f>M422+N422*52</f>
        <v>15819.724522222223</v>
      </c>
      <c r="P473" s="13">
        <f t="shared" si="257"/>
        <v>191988.98591622731</v>
      </c>
      <c r="Q473" s="13">
        <f t="shared" si="258"/>
        <v>2.6950943681976982</v>
      </c>
      <c r="S473" s="2">
        <f t="shared" si="251"/>
        <v>16320.533806626747</v>
      </c>
      <c r="T473" s="2">
        <f t="shared" si="252"/>
        <v>47.810756471807707</v>
      </c>
      <c r="U473" s="2">
        <f t="shared" si="235"/>
        <v>16383.177613253496</v>
      </c>
      <c r="V473" s="3">
        <f t="shared" si="236"/>
        <v>15696.986034757738</v>
      </c>
      <c r="W473" s="3">
        <f t="shared" si="237"/>
        <v>0.77062652812570764</v>
      </c>
      <c r="Y473" s="9">
        <f t="shared" si="238"/>
        <v>16332.0583341743</v>
      </c>
      <c r="Z473" s="9">
        <f t="shared" si="239"/>
        <v>72.923880411282326</v>
      </c>
      <c r="AA473" s="9">
        <f t="shared" si="240"/>
        <v>16363.844763106144</v>
      </c>
      <c r="AB473" s="27">
        <f t="shared" si="241"/>
        <v>11226.411824879313</v>
      </c>
      <c r="AC473" s="27">
        <f t="shared" si="242"/>
        <v>0.65171287975343073</v>
      </c>
      <c r="AE473" s="9">
        <f t="shared" si="243"/>
        <v>16283.925047381992</v>
      </c>
      <c r="AF473" s="9">
        <f t="shared" si="244"/>
        <v>35.393601590787831</v>
      </c>
      <c r="AG473" s="9">
        <f>AE422+AF422*51</f>
        <v>16262.367342883363</v>
      </c>
      <c r="AH473" s="28">
        <f t="shared" si="245"/>
        <v>20.046599295203407</v>
      </c>
      <c r="AI473" s="28">
        <f t="shared" si="246"/>
        <v>2.7539507791990447E-2</v>
      </c>
      <c r="AK473" s="9">
        <f t="shared" si="247"/>
        <v>16261.305126728967</v>
      </c>
      <c r="AL473" s="9">
        <f t="shared" si="248"/>
        <v>22.093032689629911</v>
      </c>
      <c r="AM473" s="9">
        <f>AK422+AL422*51</f>
        <v>15866.362309194008</v>
      </c>
      <c r="AN473" s="28">
        <f t="shared" si="249"/>
        <v>153293.93266787197</v>
      </c>
      <c r="AO473">
        <f t="shared" si="250"/>
        <v>2.4082318849862521</v>
      </c>
    </row>
    <row r="474" spans="1:41">
      <c r="A474" s="1">
        <v>45403</v>
      </c>
      <c r="B474" s="2">
        <v>473</v>
      </c>
      <c r="C474" s="3">
        <v>16257.89</v>
      </c>
      <c r="D474" s="13">
        <v>15769.45</v>
      </c>
      <c r="E474" s="13">
        <f t="shared" si="231"/>
        <v>238573.63359999872</v>
      </c>
      <c r="F474" s="13">
        <f t="shared" si="232"/>
        <v>3.0043258996093511</v>
      </c>
      <c r="G474" s="9">
        <v>15769.470799751101</v>
      </c>
      <c r="H474" s="13">
        <f t="shared" si="233"/>
        <v>238553.31517177317</v>
      </c>
      <c r="I474" s="13">
        <f t="shared" si="234"/>
        <v>3.0041979632590579</v>
      </c>
      <c r="K474" s="13">
        <f t="shared" si="253"/>
        <v>16097.886999999999</v>
      </c>
      <c r="L474" s="13">
        <f t="shared" si="254"/>
        <v>16014.861799999999</v>
      </c>
      <c r="M474" s="9">
        <f t="shared" si="255"/>
        <v>16180.912199999999</v>
      </c>
      <c r="N474" s="9">
        <f t="shared" si="256"/>
        <v>18.450044444444451</v>
      </c>
      <c r="O474" s="9">
        <f>M422+N422*53</f>
        <v>15821.491611111111</v>
      </c>
      <c r="P474" s="13">
        <f t="shared" si="257"/>
        <v>190443.55382481782</v>
      </c>
      <c r="Q474" s="13">
        <f t="shared" si="258"/>
        <v>2.6842252524090693</v>
      </c>
      <c r="S474" s="2">
        <f t="shared" si="251"/>
        <v>16313.117281549277</v>
      </c>
      <c r="T474" s="2">
        <f t="shared" si="252"/>
        <v>20.19711569716911</v>
      </c>
      <c r="U474" s="2">
        <f t="shared" si="235"/>
        <v>16368.344563098555</v>
      </c>
      <c r="V474" s="3">
        <f t="shared" si="236"/>
        <v>12200.210509292847</v>
      </c>
      <c r="W474" s="3">
        <f t="shared" si="237"/>
        <v>0.67939051807187656</v>
      </c>
      <c r="Y474" s="9">
        <f t="shared" si="238"/>
        <v>16360.854550209908</v>
      </c>
      <c r="Z474" s="9">
        <f t="shared" si="239"/>
        <v>42.034515348309853</v>
      </c>
      <c r="AA474" s="9">
        <f t="shared" si="240"/>
        <v>16404.982214585583</v>
      </c>
      <c r="AB474" s="27">
        <f t="shared" si="241"/>
        <v>21636.119591691451</v>
      </c>
      <c r="AC474" s="27">
        <f t="shared" si="242"/>
        <v>0.90474357118656767</v>
      </c>
      <c r="AE474" s="9">
        <f t="shared" si="243"/>
        <v>16276.318594691833</v>
      </c>
      <c r="AF474" s="9">
        <f t="shared" si="244"/>
        <v>22.493585306503743</v>
      </c>
      <c r="AG474" s="9">
        <f>AE422+AF422*52</f>
        <v>16272.529121577396</v>
      </c>
      <c r="AH474" s="28">
        <f t="shared" si="245"/>
        <v>214.30388055779605</v>
      </c>
      <c r="AI474" s="28">
        <f t="shared" si="246"/>
        <v>9.0043182586402717E-2</v>
      </c>
      <c r="AK474" s="9">
        <f t="shared" si="247"/>
        <v>16260.44081594186</v>
      </c>
      <c r="AL474" s="9">
        <f t="shared" si="248"/>
        <v>19.797298341956253</v>
      </c>
      <c r="AM474" s="9">
        <f>AK422+AL422*51</f>
        <v>15866.362309194008</v>
      </c>
      <c r="AN474" s="28">
        <f t="shared" si="249"/>
        <v>153293.93266787197</v>
      </c>
      <c r="AO474">
        <f t="shared" si="250"/>
        <v>2.4082318849862521</v>
      </c>
    </row>
    <row r="475" spans="1:41">
      <c r="A475" s="1">
        <v>45404</v>
      </c>
      <c r="B475" s="2">
        <v>474</v>
      </c>
      <c r="C475" s="3">
        <v>16361.4</v>
      </c>
      <c r="D475" s="13">
        <v>15769.45</v>
      </c>
      <c r="E475" s="13">
        <f t="shared" si="231"/>
        <v>350404.80249999871</v>
      </c>
      <c r="F475" s="13">
        <f t="shared" si="232"/>
        <v>3.6179666776681634</v>
      </c>
      <c r="G475" s="9">
        <v>15769.470799751101</v>
      </c>
      <c r="H475" s="13">
        <f t="shared" si="233"/>
        <v>350380.17810730031</v>
      </c>
      <c r="I475" s="13">
        <f t="shared" si="234"/>
        <v>3.6178395507040855</v>
      </c>
      <c r="K475" s="13">
        <f t="shared" si="253"/>
        <v>16125.023000000005</v>
      </c>
      <c r="L475" s="13">
        <f t="shared" si="254"/>
        <v>16028.258700000002</v>
      </c>
      <c r="M475" s="9">
        <f t="shared" si="255"/>
        <v>16221.787300000007</v>
      </c>
      <c r="N475" s="9">
        <f t="shared" si="256"/>
        <v>21.503177777778344</v>
      </c>
      <c r="O475" s="9">
        <f>M422+N422*54</f>
        <v>15823.2587</v>
      </c>
      <c r="P475" s="13">
        <f t="shared" si="257"/>
        <v>289596.05876568926</v>
      </c>
      <c r="Q475" s="13">
        <f t="shared" si="258"/>
        <v>3.2890907868519768</v>
      </c>
      <c r="S475" s="2">
        <f t="shared" si="251"/>
        <v>16347.357198623224</v>
      </c>
      <c r="T475" s="2">
        <f t="shared" si="252"/>
        <v>27.218516385557727</v>
      </c>
      <c r="U475" s="2">
        <f t="shared" si="235"/>
        <v>16333.314397246446</v>
      </c>
      <c r="V475" s="3">
        <f t="shared" si="236"/>
        <v>788.80108203042641</v>
      </c>
      <c r="W475" s="3">
        <f t="shared" si="237"/>
        <v>0.17165769893501631</v>
      </c>
      <c r="Y475" s="9">
        <f t="shared" si="238"/>
        <v>16390.442345890751</v>
      </c>
      <c r="Z475" s="9">
        <f t="shared" si="239"/>
        <v>33.321811581083445</v>
      </c>
      <c r="AA475" s="9">
        <f t="shared" si="240"/>
        <v>16402.889065558218</v>
      </c>
      <c r="AB475" s="27">
        <f t="shared" si="241"/>
        <v>1721.3425608941525</v>
      </c>
      <c r="AC475" s="27">
        <f t="shared" si="242"/>
        <v>0.25357894531163899</v>
      </c>
      <c r="AE475" s="9">
        <f t="shared" si="243"/>
        <v>16342.623653999501</v>
      </c>
      <c r="AF475" s="9">
        <f t="shared" si="244"/>
        <v>35.637027506852945</v>
      </c>
      <c r="AG475" s="9">
        <f>AE422+AF422*53</f>
        <v>16282.690900271429</v>
      </c>
      <c r="AH475" s="28">
        <f t="shared" si="245"/>
        <v>6195.1223800820471</v>
      </c>
      <c r="AI475" s="28">
        <f t="shared" si="246"/>
        <v>0.48106579955609202</v>
      </c>
      <c r="AK475" s="9">
        <f t="shared" si="247"/>
        <v>16353.283811428382</v>
      </c>
      <c r="AL475" s="9">
        <f t="shared" si="248"/>
        <v>27.101868056412862</v>
      </c>
      <c r="AM475" s="9">
        <f>AK422+AL422*52</f>
        <v>15868.657094353954</v>
      </c>
      <c r="AN475" s="28">
        <f t="shared" si="249"/>
        <v>242795.57106450817</v>
      </c>
      <c r="AO475">
        <f t="shared" si="250"/>
        <v>3.0116182334399624</v>
      </c>
    </row>
    <row r="476" spans="1:41">
      <c r="A476" s="1">
        <v>45405</v>
      </c>
      <c r="B476" s="2">
        <v>475</v>
      </c>
      <c r="C476" s="3">
        <v>16305.12</v>
      </c>
      <c r="D476" s="13">
        <v>15769.45</v>
      </c>
      <c r="E476" s="13">
        <f t="shared" si="231"/>
        <v>286942.3489000001</v>
      </c>
      <c r="F476" s="13">
        <f t="shared" si="232"/>
        <v>3.2852870754707726</v>
      </c>
      <c r="G476" s="9">
        <v>15769.470799751101</v>
      </c>
      <c r="H476" s="13">
        <f t="shared" si="233"/>
        <v>286920.06572728558</v>
      </c>
      <c r="I476" s="13">
        <f t="shared" si="234"/>
        <v>3.2851595097055366</v>
      </c>
      <c r="K476" s="13">
        <f t="shared" si="253"/>
        <v>16162.51</v>
      </c>
      <c r="L476" s="13">
        <f t="shared" si="254"/>
        <v>16045.424500000003</v>
      </c>
      <c r="M476" s="9">
        <f t="shared" si="255"/>
        <v>16279.595499999998</v>
      </c>
      <c r="N476" s="9">
        <f t="shared" si="256"/>
        <v>26.018999999999423</v>
      </c>
      <c r="O476" s="9">
        <f>M422+N422*55</f>
        <v>15825.02578888889</v>
      </c>
      <c r="P476" s="13">
        <f t="shared" si="257"/>
        <v>230490.45154239979</v>
      </c>
      <c r="Q476" s="13">
        <f t="shared" si="258"/>
        <v>2.9444383795464906</v>
      </c>
      <c r="S476" s="2">
        <f t="shared" si="251"/>
        <v>16339.847857504392</v>
      </c>
      <c r="T476" s="2">
        <f t="shared" si="252"/>
        <v>9.8545876333629643</v>
      </c>
      <c r="U476" s="2">
        <f t="shared" si="235"/>
        <v>16374.575715008781</v>
      </c>
      <c r="V476" s="3">
        <f t="shared" si="236"/>
        <v>4824.0963473809115</v>
      </c>
      <c r="W476" s="3">
        <f t="shared" si="237"/>
        <v>0.42597487788363597</v>
      </c>
      <c r="Y476" s="9">
        <f t="shared" si="238"/>
        <v>16388.170910230285</v>
      </c>
      <c r="Z476" s="9">
        <f t="shared" si="239"/>
        <v>8.4065385119984679</v>
      </c>
      <c r="AA476" s="9">
        <f t="shared" si="240"/>
        <v>16423.764157471836</v>
      </c>
      <c r="AB476" s="27">
        <f t="shared" si="241"/>
        <v>14076.436102201716</v>
      </c>
      <c r="AC476" s="27">
        <f t="shared" si="242"/>
        <v>0.72764970433726073</v>
      </c>
      <c r="AE476" s="9">
        <f t="shared" si="243"/>
        <v>16327.062204451908</v>
      </c>
      <c r="AF476" s="9">
        <f t="shared" si="244"/>
        <v>20.277484390519184</v>
      </c>
      <c r="AG476" s="9">
        <f>AE422+AF422*54</f>
        <v>16292.852678965462</v>
      </c>
      <c r="AH476" s="28">
        <f t="shared" si="245"/>
        <v>150.48716536442649</v>
      </c>
      <c r="AI476" s="28">
        <f t="shared" si="246"/>
        <v>7.5236005834598746E-2</v>
      </c>
      <c r="AK476" s="9">
        <f t="shared" si="247"/>
        <v>16312.646567948479</v>
      </c>
      <c r="AL476" s="9">
        <f t="shared" si="248"/>
        <v>20.327956902781256</v>
      </c>
      <c r="AM476" s="9">
        <f>AK422+AL422*52</f>
        <v>15868.657094353954</v>
      </c>
      <c r="AN476" s="28">
        <f t="shared" si="249"/>
        <v>190499.86800499025</v>
      </c>
      <c r="AO476">
        <f t="shared" si="250"/>
        <v>2.676845712549476</v>
      </c>
    </row>
    <row r="477" spans="1:41">
      <c r="A477" s="1">
        <v>45406</v>
      </c>
      <c r="B477" s="2">
        <v>476</v>
      </c>
      <c r="C477" s="3">
        <v>16325.22</v>
      </c>
      <c r="D477" s="13">
        <v>15769.45</v>
      </c>
      <c r="E477" s="13">
        <f t="shared" si="231"/>
        <v>308880.29289999849</v>
      </c>
      <c r="F477" s="13">
        <f t="shared" si="232"/>
        <v>3.4043645353630678</v>
      </c>
      <c r="G477" s="9">
        <v>15769.470799751101</v>
      </c>
      <c r="H477" s="13">
        <f t="shared" si="233"/>
        <v>308857.17357728968</v>
      </c>
      <c r="I477" s="13">
        <f t="shared" si="234"/>
        <v>3.4042371266598428</v>
      </c>
      <c r="K477" s="13">
        <f t="shared" si="253"/>
        <v>16194.369000000001</v>
      </c>
      <c r="L477" s="13">
        <f t="shared" si="254"/>
        <v>16066.047600000002</v>
      </c>
      <c r="M477" s="9">
        <f t="shared" si="255"/>
        <v>16322.690399999999</v>
      </c>
      <c r="N477" s="9">
        <f t="shared" si="256"/>
        <v>28.515866666666422</v>
      </c>
      <c r="O477" s="9">
        <f>M422+N422*56</f>
        <v>15826.792877777778</v>
      </c>
      <c r="P477" s="13">
        <f t="shared" si="257"/>
        <v>248429.59616672527</v>
      </c>
      <c r="Q477" s="13">
        <f t="shared" si="258"/>
        <v>3.053111212113659</v>
      </c>
      <c r="S477" s="2">
        <f t="shared" si="251"/>
        <v>16337.461222568876</v>
      </c>
      <c r="T477" s="2">
        <f t="shared" si="252"/>
        <v>3.7339763489236031</v>
      </c>
      <c r="U477" s="2">
        <f t="shared" si="235"/>
        <v>16349.702445137755</v>
      </c>
      <c r="V477" s="3">
        <f t="shared" si="236"/>
        <v>599.39011992320047</v>
      </c>
      <c r="W477" s="3">
        <f t="shared" si="237"/>
        <v>0.14996701507088633</v>
      </c>
      <c r="Y477" s="9">
        <f t="shared" si="238"/>
        <v>16375.170214119596</v>
      </c>
      <c r="Z477" s="9">
        <f t="shared" si="239"/>
        <v>-6.5785257238822652</v>
      </c>
      <c r="AA477" s="9">
        <f t="shared" si="240"/>
        <v>16396.577448742282</v>
      </c>
      <c r="AB477" s="27">
        <f t="shared" si="241"/>
        <v>5091.885491007537</v>
      </c>
      <c r="AC477" s="27">
        <f t="shared" si="242"/>
        <v>0.43709946170577146</v>
      </c>
      <c r="AE477" s="9">
        <f t="shared" si="243"/>
        <v>16331.855906652727</v>
      </c>
      <c r="AF477" s="9">
        <f t="shared" si="244"/>
        <v>15.632349733609159</v>
      </c>
      <c r="AG477" s="9">
        <f>AE422+AF422*55</f>
        <v>16303.014457659496</v>
      </c>
      <c r="AH477" s="28">
        <f t="shared" si="245"/>
        <v>493.08611063589802</v>
      </c>
      <c r="AI477" s="28">
        <f t="shared" si="246"/>
        <v>0.13601986583031406</v>
      </c>
      <c r="AK477" s="9">
        <f t="shared" si="247"/>
        <v>16325.995452485127</v>
      </c>
      <c r="AL477" s="9">
        <f t="shared" si="248"/>
        <v>19.630049666167956</v>
      </c>
      <c r="AM477" s="9">
        <f>AK422+AL422*53</f>
        <v>15870.951879513899</v>
      </c>
      <c r="AN477" s="28">
        <f t="shared" si="249"/>
        <v>206359.52528997394</v>
      </c>
      <c r="AO477">
        <f t="shared" si="250"/>
        <v>2.7826156124456523</v>
      </c>
    </row>
    <row r="478" spans="1:41">
      <c r="A478" s="1">
        <v>45407</v>
      </c>
      <c r="B478" s="2">
        <v>477</v>
      </c>
      <c r="C478" s="3">
        <v>16241.81</v>
      </c>
      <c r="D478" s="13">
        <v>15769.45</v>
      </c>
      <c r="E478" s="13">
        <f t="shared" si="231"/>
        <v>223123.96959999882</v>
      </c>
      <c r="F478" s="13">
        <f t="shared" si="232"/>
        <v>2.9082965506923109</v>
      </c>
      <c r="G478" s="9">
        <v>15769.470799751101</v>
      </c>
      <c r="H478" s="13">
        <f t="shared" si="233"/>
        <v>223104.32009176869</v>
      </c>
      <c r="I478" s="13">
        <f t="shared" si="234"/>
        <v>2.9081684876802409</v>
      </c>
      <c r="K478" s="13">
        <f t="shared" si="253"/>
        <v>16228.238000000001</v>
      </c>
      <c r="L478" s="13">
        <f t="shared" si="254"/>
        <v>16090.218400000002</v>
      </c>
      <c r="M478" s="9">
        <f t="shared" si="255"/>
        <v>16366.257600000001</v>
      </c>
      <c r="N478" s="9">
        <f t="shared" si="256"/>
        <v>30.671022222222138</v>
      </c>
      <c r="O478" s="9">
        <f>M422+N422*57</f>
        <v>15828.559966666668</v>
      </c>
      <c r="P478" s="13">
        <f t="shared" si="257"/>
        <v>170775.59004999991</v>
      </c>
      <c r="Q478" s="13">
        <f t="shared" si="258"/>
        <v>2.5443594853857538</v>
      </c>
      <c r="S478" s="2">
        <f t="shared" si="251"/>
        <v>16291.5025994589</v>
      </c>
      <c r="T478" s="2">
        <f t="shared" si="252"/>
        <v>-21.112323380526469</v>
      </c>
      <c r="U478" s="2">
        <f t="shared" si="235"/>
        <v>16341.1951989178</v>
      </c>
      <c r="V478" s="3">
        <f t="shared" si="236"/>
        <v>9877.4177639307054</v>
      </c>
      <c r="W478" s="3">
        <f t="shared" si="237"/>
        <v>0.6119096265613263</v>
      </c>
      <c r="Y478" s="9">
        <f t="shared" si="238"/>
        <v>16330.557181876999</v>
      </c>
      <c r="Z478" s="9">
        <f t="shared" si="239"/>
        <v>-33.202680286983217</v>
      </c>
      <c r="AA478" s="9">
        <f t="shared" si="240"/>
        <v>16368.591688395714</v>
      </c>
      <c r="AB478" s="27">
        <f t="shared" si="241"/>
        <v>16073.596512468128</v>
      </c>
      <c r="AC478" s="27">
        <f t="shared" si="242"/>
        <v>0.78058842207681789</v>
      </c>
      <c r="AE478" s="9">
        <f t="shared" si="243"/>
        <v>16273.513476915901</v>
      </c>
      <c r="AF478" s="9">
        <f t="shared" si="244"/>
        <v>-6.5600841075212628</v>
      </c>
      <c r="AG478" s="9">
        <f>AE422+AF422*56</f>
        <v>16313.176236353527</v>
      </c>
      <c r="AH478" s="28">
        <f t="shared" si="245"/>
        <v>5093.13969126758</v>
      </c>
      <c r="AI478" s="28">
        <f t="shared" si="246"/>
        <v>0.43939829583973533</v>
      </c>
      <c r="AK478" s="9">
        <f t="shared" si="247"/>
        <v>16252.191550215128</v>
      </c>
      <c r="AL478" s="9">
        <f t="shared" si="248"/>
        <v>10.286654472551209</v>
      </c>
      <c r="AM478" s="9">
        <f>AK422+AL422*53</f>
        <v>15870.951879513899</v>
      </c>
      <c r="AN478" s="28">
        <f t="shared" si="249"/>
        <v>137535.74553048285</v>
      </c>
      <c r="AO478">
        <f t="shared" si="250"/>
        <v>2.2833546291090725</v>
      </c>
    </row>
    <row r="479" spans="1:41">
      <c r="A479" s="1">
        <v>45408</v>
      </c>
      <c r="B479" s="2">
        <v>478</v>
      </c>
      <c r="C479" s="3">
        <v>16289.04</v>
      </c>
      <c r="D479" s="13">
        <v>15769.45</v>
      </c>
      <c r="E479" s="13">
        <f t="shared" si="231"/>
        <v>269973.76810000016</v>
      </c>
      <c r="F479" s="13">
        <f t="shared" si="232"/>
        <v>3.1898135187831826</v>
      </c>
      <c r="G479" s="9">
        <v>15769.470799751101</v>
      </c>
      <c r="H479" s="13">
        <f t="shared" si="233"/>
        <v>269952.15384728101</v>
      </c>
      <c r="I479" s="13">
        <f t="shared" si="234"/>
        <v>3.1896858270892543</v>
      </c>
      <c r="K479" s="13">
        <f t="shared" si="253"/>
        <v>16253.765999999998</v>
      </c>
      <c r="L479" s="13">
        <f t="shared" si="254"/>
        <v>16116.942000000001</v>
      </c>
      <c r="M479" s="9">
        <f t="shared" si="255"/>
        <v>16390.589999999997</v>
      </c>
      <c r="N479" s="9">
        <f t="shared" si="256"/>
        <v>30.405333333332639</v>
      </c>
      <c r="O479" s="9">
        <f>M422+N422*58</f>
        <v>15830.327055555555</v>
      </c>
      <c r="P479" s="13">
        <f t="shared" si="257"/>
        <v>210417.56540089284</v>
      </c>
      <c r="Q479" s="13">
        <f t="shared" si="258"/>
        <v>2.8160833569347572</v>
      </c>
      <c r="S479" s="2">
        <f t="shared" si="251"/>
        <v>16279.715138039188</v>
      </c>
      <c r="T479" s="2">
        <f t="shared" si="252"/>
        <v>-16.449892400119079</v>
      </c>
      <c r="U479" s="2">
        <f t="shared" si="235"/>
        <v>16270.390276078373</v>
      </c>
      <c r="V479" s="3">
        <f t="shared" si="236"/>
        <v>347.81220235293659</v>
      </c>
      <c r="W479" s="3">
        <f t="shared" si="237"/>
        <v>0.11449246807440959</v>
      </c>
      <c r="Y479" s="9">
        <f t="shared" si="238"/>
        <v>16294.860151113011</v>
      </c>
      <c r="Z479" s="9">
        <f t="shared" si="239"/>
        <v>-34.948725620886314</v>
      </c>
      <c r="AA479" s="9">
        <f t="shared" si="240"/>
        <v>16297.354501590014</v>
      </c>
      <c r="AB479" s="27">
        <f t="shared" si="241"/>
        <v>69.130936690338785</v>
      </c>
      <c r="AC479" s="27">
        <f t="shared" si="242"/>
        <v>5.1043533504820451E-2</v>
      </c>
      <c r="AE479" s="9">
        <f t="shared" si="243"/>
        <v>16282.414017842513</v>
      </c>
      <c r="AF479" s="9">
        <f t="shared" si="244"/>
        <v>-1.921896597281302</v>
      </c>
      <c r="AG479" s="9">
        <f>AE422+AF422*57</f>
        <v>16323.33801504756</v>
      </c>
      <c r="AH479" s="28">
        <f t="shared" si="245"/>
        <v>1176.353836202625</v>
      </c>
      <c r="AI479" s="28">
        <f t="shared" si="246"/>
        <v>0.21055884844999828</v>
      </c>
      <c r="AK479" s="9">
        <f t="shared" si="247"/>
        <v>16286.383820468769</v>
      </c>
      <c r="AL479" s="9">
        <f t="shared" si="248"/>
        <v>12.677216050660215</v>
      </c>
      <c r="AM479" s="9">
        <f>AK422+AL422*54</f>
        <v>15873.246664673845</v>
      </c>
      <c r="AN479" s="28">
        <f t="shared" si="249"/>
        <v>172884.09770164921</v>
      </c>
      <c r="AO479">
        <f t="shared" si="250"/>
        <v>2.5525957043886929</v>
      </c>
    </row>
    <row r="480" spans="1:41">
      <c r="A480" s="1">
        <v>45409</v>
      </c>
      <c r="B480" s="2">
        <v>479</v>
      </c>
      <c r="C480" s="3">
        <v>16289.04</v>
      </c>
      <c r="D480" s="13">
        <v>15769.45</v>
      </c>
      <c r="E480" s="13">
        <f t="shared" si="231"/>
        <v>269973.76810000016</v>
      </c>
      <c r="F480" s="13">
        <f t="shared" si="232"/>
        <v>3.1898135187831826</v>
      </c>
      <c r="G480" s="9">
        <v>15769.470799751101</v>
      </c>
      <c r="H480" s="13">
        <f t="shared" si="233"/>
        <v>269952.15384728101</v>
      </c>
      <c r="I480" s="13">
        <f t="shared" si="234"/>
        <v>3.1896858270892543</v>
      </c>
      <c r="K480" s="13">
        <f t="shared" si="253"/>
        <v>16287.433999999999</v>
      </c>
      <c r="L480" s="13">
        <f t="shared" si="254"/>
        <v>16147.374100000001</v>
      </c>
      <c r="M480" s="9">
        <f t="shared" si="255"/>
        <v>16427.493899999998</v>
      </c>
      <c r="N480" s="9">
        <f t="shared" si="256"/>
        <v>31.12442222222186</v>
      </c>
      <c r="O480" s="9">
        <f>M422+N422*59</f>
        <v>15832.094144444445</v>
      </c>
      <c r="P480" s="13">
        <f t="shared" si="257"/>
        <v>208799.51490939877</v>
      </c>
      <c r="Q480" s="13">
        <f t="shared" si="258"/>
        <v>2.8052350264690591</v>
      </c>
      <c r="S480" s="2">
        <f t="shared" si="251"/>
        <v>16276.152622819536</v>
      </c>
      <c r="T480" s="2">
        <f t="shared" si="252"/>
        <v>-10.006203809885383</v>
      </c>
      <c r="U480" s="2">
        <f t="shared" si="235"/>
        <v>16263.26524563907</v>
      </c>
      <c r="V480" s="3">
        <f t="shared" si="236"/>
        <v>664.337962366341</v>
      </c>
      <c r="W480" s="3">
        <f t="shared" si="237"/>
        <v>0.15823372255781301</v>
      </c>
      <c r="Y480" s="9">
        <f t="shared" si="238"/>
        <v>16268.649997844488</v>
      </c>
      <c r="Z480" s="9">
        <f t="shared" si="239"/>
        <v>-28.831724974231882</v>
      </c>
      <c r="AA480" s="9">
        <f t="shared" si="240"/>
        <v>16259.911425492124</v>
      </c>
      <c r="AB480" s="27">
        <f t="shared" si="241"/>
        <v>848.4738528609239</v>
      </c>
      <c r="AC480" s="27">
        <f t="shared" si="242"/>
        <v>0.17882315046114866</v>
      </c>
      <c r="AE480" s="9">
        <f t="shared" si="243"/>
        <v>16286.475636373569</v>
      </c>
      <c r="AF480" s="9">
        <f t="shared" si="244"/>
        <v>-0.126842058780261</v>
      </c>
      <c r="AG480" s="9">
        <f>AE422+AF422*58</f>
        <v>16333.499793741594</v>
      </c>
      <c r="AH480" s="28">
        <f t="shared" si="245"/>
        <v>1976.673259544981</v>
      </c>
      <c r="AI480" s="28">
        <f t="shared" si="246"/>
        <v>0.27294299566820929</v>
      </c>
      <c r="AK480" s="9">
        <f t="shared" si="247"/>
        <v>16290.042103651944</v>
      </c>
      <c r="AL480" s="9">
        <f t="shared" si="248"/>
        <v>11.775322763911666</v>
      </c>
      <c r="AM480" s="9">
        <f>AK422+AL422*55</f>
        <v>15875.54144983379</v>
      </c>
      <c r="AN480" s="28">
        <f t="shared" si="249"/>
        <v>170981.05098955802</v>
      </c>
      <c r="AO480">
        <f t="shared" si="250"/>
        <v>2.538507795218198</v>
      </c>
    </row>
    <row r="481" spans="1:41">
      <c r="A481" s="1">
        <v>45410</v>
      </c>
      <c r="B481" s="2">
        <v>480</v>
      </c>
      <c r="C481" s="3">
        <v>16289.04</v>
      </c>
      <c r="D481" s="13">
        <v>15769.45</v>
      </c>
      <c r="E481" s="13">
        <f t="shared" si="231"/>
        <v>269973.76810000016</v>
      </c>
      <c r="F481" s="13">
        <f t="shared" si="232"/>
        <v>3.1898135187831826</v>
      </c>
      <c r="G481" s="9">
        <v>15769.470799751101</v>
      </c>
      <c r="H481" s="13">
        <f t="shared" si="233"/>
        <v>269952.15384728101</v>
      </c>
      <c r="I481" s="13">
        <f t="shared" si="234"/>
        <v>3.1896858270892543</v>
      </c>
      <c r="K481" s="13">
        <f t="shared" si="253"/>
        <v>16290.65</v>
      </c>
      <c r="L481" s="13">
        <f t="shared" si="254"/>
        <v>16175.424299999999</v>
      </c>
      <c r="M481" s="9">
        <f t="shared" si="255"/>
        <v>16405.875700000001</v>
      </c>
      <c r="N481" s="9">
        <f t="shared" si="256"/>
        <v>25.605711111111304</v>
      </c>
      <c r="O481" s="9">
        <f>M422+N422*60</f>
        <v>15833.861233333333</v>
      </c>
      <c r="P481" s="13">
        <f t="shared" si="257"/>
        <v>207187.70962418881</v>
      </c>
      <c r="Q481" s="13">
        <f t="shared" si="258"/>
        <v>2.7943866960033725</v>
      </c>
      <c r="S481" s="2">
        <f t="shared" si="251"/>
        <v>16277.593209504827</v>
      </c>
      <c r="T481" s="2">
        <f t="shared" si="252"/>
        <v>-4.2828085622975278</v>
      </c>
      <c r="U481" s="2">
        <f t="shared" si="235"/>
        <v>16266.14641900965</v>
      </c>
      <c r="V481" s="3">
        <f t="shared" si="236"/>
        <v>524.11605056173914</v>
      </c>
      <c r="W481" s="3">
        <f t="shared" si="237"/>
        <v>0.14054591916006423</v>
      </c>
      <c r="Y481" s="9">
        <f t="shared" si="238"/>
        <v>16254.58479100918</v>
      </c>
      <c r="Z481" s="9">
        <f t="shared" si="239"/>
        <v>-18.495162276985404</v>
      </c>
      <c r="AA481" s="9">
        <f t="shared" si="240"/>
        <v>16239.818272870256</v>
      </c>
      <c r="AB481" s="27">
        <f t="shared" si="241"/>
        <v>2422.7784216350728</v>
      </c>
      <c r="AC481" s="27">
        <f t="shared" si="242"/>
        <v>0.3021769676404808</v>
      </c>
      <c r="AE481" s="9">
        <f t="shared" si="243"/>
        <v>16288.232638294436</v>
      </c>
      <c r="AF481" s="9">
        <f t="shared" si="244"/>
        <v>0.43831113511390807</v>
      </c>
      <c r="AG481" s="9">
        <f>AE422+AF422*59</f>
        <v>16343.661572435627</v>
      </c>
      <c r="AH481" s="28">
        <f t="shared" si="245"/>
        <v>2983.5161753403545</v>
      </c>
      <c r="AI481" s="28">
        <f t="shared" si="246"/>
        <v>0.33532714288642024</v>
      </c>
      <c r="AK481" s="9">
        <f t="shared" si="247"/>
        <v>16290.317742641586</v>
      </c>
      <c r="AL481" s="9">
        <f t="shared" si="248"/>
        <v>10.625354386484716</v>
      </c>
      <c r="AM481" s="9">
        <f>AK422+AL422*56</f>
        <v>15877.836234993736</v>
      </c>
      <c r="AN481" s="28">
        <f t="shared" si="249"/>
        <v>169088.53635532744</v>
      </c>
      <c r="AO481">
        <f t="shared" si="250"/>
        <v>2.5244198860477032</v>
      </c>
    </row>
    <row r="482" spans="1:41">
      <c r="A482" s="1">
        <v>45411</v>
      </c>
      <c r="B482" s="2">
        <v>481</v>
      </c>
      <c r="C482" s="3">
        <v>16303.11</v>
      </c>
      <c r="D482" s="13">
        <v>15769.45</v>
      </c>
      <c r="E482" s="13">
        <f t="shared" si="231"/>
        <v>284792.99559999985</v>
      </c>
      <c r="F482" s="13">
        <f t="shared" si="232"/>
        <v>3.2733631803993219</v>
      </c>
      <c r="G482" s="9">
        <v>15769.470799751101</v>
      </c>
      <c r="H482" s="13">
        <f t="shared" si="233"/>
        <v>284770.79604228475</v>
      </c>
      <c r="I482" s="13">
        <f t="shared" si="234"/>
        <v>3.273235598906584</v>
      </c>
      <c r="K482" s="13">
        <f t="shared" si="253"/>
        <v>16287.434000000003</v>
      </c>
      <c r="L482" s="13">
        <f t="shared" si="254"/>
        <v>16199.806200000001</v>
      </c>
      <c r="M482" s="9">
        <f t="shared" si="255"/>
        <v>16375.061800000005</v>
      </c>
      <c r="N482" s="9">
        <f t="shared" si="256"/>
        <v>19.472844444444892</v>
      </c>
      <c r="O482" s="9">
        <f>M422+N422*61</f>
        <v>15835.628322222223</v>
      </c>
      <c r="P482" s="13">
        <f t="shared" si="257"/>
        <v>218539.11905792609</v>
      </c>
      <c r="Q482" s="13">
        <f t="shared" si="258"/>
        <v>2.8674386529795712</v>
      </c>
      <c r="S482" s="2">
        <f t="shared" si="251"/>
        <v>16288.210200471265</v>
      </c>
      <c r="T482" s="2">
        <f t="shared" si="252"/>
        <v>3.1670912020705395</v>
      </c>
      <c r="U482" s="2">
        <f t="shared" si="235"/>
        <v>16273.31040094253</v>
      </c>
      <c r="V482" s="3">
        <f t="shared" si="236"/>
        <v>888.01610398602134</v>
      </c>
      <c r="W482" s="3">
        <f t="shared" si="237"/>
        <v>0.18278475123746887</v>
      </c>
      <c r="Y482" s="9">
        <f t="shared" si="238"/>
        <v>16256.195740112536</v>
      </c>
      <c r="Z482" s="9">
        <f t="shared" si="239"/>
        <v>-4.4208843107459392</v>
      </c>
      <c r="AA482" s="9">
        <f t="shared" si="240"/>
        <v>16236.089628732194</v>
      </c>
      <c r="AB482" s="27">
        <f t="shared" si="241"/>
        <v>4491.7301648746488</v>
      </c>
      <c r="AC482" s="27">
        <f t="shared" si="242"/>
        <v>0.41108948702306919</v>
      </c>
      <c r="AE482" s="9">
        <f t="shared" si="243"/>
        <v>16298.778284828864</v>
      </c>
      <c r="AF482" s="9">
        <f t="shared" si="244"/>
        <v>3.4705117549083364</v>
      </c>
      <c r="AG482" s="9">
        <f>AE422+AF422*60</f>
        <v>16353.82335112966</v>
      </c>
      <c r="AH482" s="28">
        <f t="shared" si="245"/>
        <v>2571.8439828001583</v>
      </c>
      <c r="AI482" s="28">
        <f t="shared" si="246"/>
        <v>0.31106550302156899</v>
      </c>
      <c r="AK482" s="9">
        <f t="shared" si="247"/>
        <v>16302.893309702808</v>
      </c>
      <c r="AL482" s="9">
        <f t="shared" si="248"/>
        <v>10.820375653958404</v>
      </c>
      <c r="AM482" s="9">
        <f>AK422+AL422*57</f>
        <v>15880.131020153682</v>
      </c>
      <c r="AN482" s="28">
        <f t="shared" si="249"/>
        <v>178911.21739183264</v>
      </c>
      <c r="AO482">
        <f t="shared" si="250"/>
        <v>2.5944680484049911</v>
      </c>
    </row>
    <row r="483" spans="1:41">
      <c r="A483" s="1">
        <v>45412</v>
      </c>
      <c r="B483" s="2">
        <v>482</v>
      </c>
      <c r="C483" s="3">
        <v>16330.25</v>
      </c>
      <c r="D483" s="13">
        <v>15769.45</v>
      </c>
      <c r="E483" s="13">
        <f t="shared" si="231"/>
        <v>314496.6399999992</v>
      </c>
      <c r="F483" s="13">
        <f t="shared" si="232"/>
        <v>3.4341176650694223</v>
      </c>
      <c r="G483" s="9">
        <v>15769.470799751101</v>
      </c>
      <c r="H483" s="13">
        <f t="shared" si="233"/>
        <v>314473.31143179437</v>
      </c>
      <c r="I483" s="13">
        <f t="shared" si="234"/>
        <v>3.4339902956102857</v>
      </c>
      <c r="K483" s="13">
        <f t="shared" si="253"/>
        <v>16291.956</v>
      </c>
      <c r="L483" s="13">
        <f t="shared" si="254"/>
        <v>16221.9267</v>
      </c>
      <c r="M483" s="9">
        <f t="shared" si="255"/>
        <v>16361.9853</v>
      </c>
      <c r="N483" s="9">
        <f t="shared" si="256"/>
        <v>15.562066666666698</v>
      </c>
      <c r="O483" s="9">
        <f>M422+N422*62</f>
        <v>15837.395411111111</v>
      </c>
      <c r="P483" s="13">
        <f t="shared" si="257"/>
        <v>242905.64578883612</v>
      </c>
      <c r="Q483" s="13">
        <f t="shared" si="258"/>
        <v>3.0180468081559644</v>
      </c>
      <c r="S483" s="2">
        <f t="shared" si="251"/>
        <v>16310.813645836668</v>
      </c>
      <c r="T483" s="2">
        <f t="shared" si="252"/>
        <v>12.885268283736709</v>
      </c>
      <c r="U483" s="2">
        <f t="shared" si="235"/>
        <v>16291.377291673336</v>
      </c>
      <c r="V483" s="3">
        <f t="shared" si="236"/>
        <v>1511.0874526498924</v>
      </c>
      <c r="W483" s="3">
        <f t="shared" si="237"/>
        <v>0.23804110976049969</v>
      </c>
      <c r="Y483" s="9">
        <f t="shared" si="238"/>
        <v>16275.317399061252</v>
      </c>
      <c r="Z483" s="9">
        <f t="shared" si="239"/>
        <v>12.058895970877261</v>
      </c>
      <c r="AA483" s="9">
        <f t="shared" si="240"/>
        <v>16251.77485580179</v>
      </c>
      <c r="AB483" s="27">
        <f t="shared" si="241"/>
        <v>6158.3482569298239</v>
      </c>
      <c r="AC483" s="27">
        <f t="shared" si="242"/>
        <v>0.4805507827388425</v>
      </c>
      <c r="AE483" s="9">
        <f t="shared" si="243"/>
        <v>16321.849638975131</v>
      </c>
      <c r="AF483" s="9">
        <f t="shared" si="244"/>
        <v>9.3507644723157721</v>
      </c>
      <c r="AG483" s="9">
        <f>AE422+AF422*61</f>
        <v>16363.985129823692</v>
      </c>
      <c r="AH483" s="28">
        <f t="shared" si="245"/>
        <v>1138.0589842213365</v>
      </c>
      <c r="AI483" s="28">
        <f t="shared" si="246"/>
        <v>0.20658060852523233</v>
      </c>
      <c r="AK483" s="9">
        <f t="shared" si="247"/>
        <v>16328.596368535676</v>
      </c>
      <c r="AL483" s="9">
        <f t="shared" si="248"/>
        <v>12.308643971849456</v>
      </c>
      <c r="AM483" s="9">
        <f>AK422+AL422*59</f>
        <v>15884.720590473575</v>
      </c>
      <c r="AN483" s="28">
        <f t="shared" si="249"/>
        <v>198496.45475296519</v>
      </c>
      <c r="AO483">
        <f t="shared" si="250"/>
        <v>2.7282461047836088</v>
      </c>
    </row>
    <row r="484" spans="1:41">
      <c r="A484" s="1">
        <v>45413</v>
      </c>
      <c r="B484" s="2">
        <v>483</v>
      </c>
      <c r="C484" s="3">
        <v>16330.25</v>
      </c>
      <c r="D484" s="13">
        <v>15769.45</v>
      </c>
      <c r="E484" s="13">
        <f t="shared" si="231"/>
        <v>314496.6399999992</v>
      </c>
      <c r="F484" s="13">
        <f t="shared" si="232"/>
        <v>3.4341176650694223</v>
      </c>
      <c r="G484" s="9">
        <v>15769.470799751101</v>
      </c>
      <c r="H484" s="13">
        <f t="shared" si="233"/>
        <v>314473.31143179437</v>
      </c>
      <c r="I484" s="13">
        <f t="shared" si="234"/>
        <v>3.4339902956102857</v>
      </c>
      <c r="K484" s="13">
        <f t="shared" si="253"/>
        <v>16299.192000000005</v>
      </c>
      <c r="L484" s="13">
        <f t="shared" si="254"/>
        <v>16242.057200000001</v>
      </c>
      <c r="M484" s="9">
        <f t="shared" si="255"/>
        <v>16356.326800000008</v>
      </c>
      <c r="N484" s="9">
        <f t="shared" si="256"/>
        <v>12.696622222222988</v>
      </c>
      <c r="O484" s="9">
        <f>M422+N422*63</f>
        <v>15839.1625</v>
      </c>
      <c r="P484" s="13">
        <f t="shared" si="257"/>
        <v>241166.93265624964</v>
      </c>
      <c r="Q484" s="13">
        <f t="shared" si="258"/>
        <v>3.0072258538601653</v>
      </c>
      <c r="S484" s="2">
        <f t="shared" si="251"/>
        <v>16326.974457060202</v>
      </c>
      <c r="T484" s="2">
        <f t="shared" si="252"/>
        <v>14.523039753635118</v>
      </c>
      <c r="U484" s="2">
        <f t="shared" si="235"/>
        <v>16323.698914120405</v>
      </c>
      <c r="V484" s="3">
        <f t="shared" si="236"/>
        <v>42.916726201830578</v>
      </c>
      <c r="W484" s="3">
        <f t="shared" si="237"/>
        <v>4.0116262026577185E-2</v>
      </c>
      <c r="Y484" s="9">
        <f t="shared" si="238"/>
        <v>16300.238406522491</v>
      </c>
      <c r="Z484" s="9">
        <f t="shared" si="239"/>
        <v>21.062374014130008</v>
      </c>
      <c r="AA484" s="9">
        <f t="shared" si="240"/>
        <v>16287.376295032129</v>
      </c>
      <c r="AB484" s="27">
        <f t="shared" si="241"/>
        <v>1838.1545776720604</v>
      </c>
      <c r="AC484" s="27">
        <f t="shared" si="242"/>
        <v>0.26254163266251995</v>
      </c>
      <c r="AE484" s="9">
        <f t="shared" si="243"/>
        <v>16330.535121034234</v>
      </c>
      <c r="AF484" s="9">
        <f t="shared" si="244"/>
        <v>9.1511797483520532</v>
      </c>
      <c r="AG484" s="9">
        <f>AE422+AF422*62</f>
        <v>16374.146908517725</v>
      </c>
      <c r="AH484" s="28">
        <f t="shared" si="245"/>
        <v>1926.9385774135196</v>
      </c>
      <c r="AI484" s="28">
        <f t="shared" si="246"/>
        <v>0.26880732700188315</v>
      </c>
      <c r="AK484" s="9">
        <f t="shared" si="247"/>
        <v>16331.315501250752</v>
      </c>
      <c r="AL484" s="9">
        <f t="shared" si="248"/>
        <v>11.349692846172093</v>
      </c>
      <c r="AM484" s="9">
        <f>AK422+AL422*60</f>
        <v>15887.01537563352</v>
      </c>
      <c r="AN484" s="28">
        <f t="shared" si="249"/>
        <v>196456.93223729436</v>
      </c>
      <c r="AO484">
        <f t="shared" si="250"/>
        <v>2.7141937469817039</v>
      </c>
    </row>
    <row r="485" spans="1:41">
      <c r="A485" s="1">
        <v>45414</v>
      </c>
      <c r="B485" s="2">
        <v>484</v>
      </c>
      <c r="C485" s="3">
        <v>16357.38</v>
      </c>
      <c r="D485" s="13">
        <v>15769.45</v>
      </c>
      <c r="E485" s="13">
        <f t="shared" si="231"/>
        <v>345661.68489999819</v>
      </c>
      <c r="F485" s="13">
        <f t="shared" si="232"/>
        <v>3.5942797685203773</v>
      </c>
      <c r="G485" s="9">
        <v>15769.470799751101</v>
      </c>
      <c r="H485" s="13">
        <f t="shared" si="233"/>
        <v>345637.22773729864</v>
      </c>
      <c r="I485" s="13">
        <f t="shared" si="234"/>
        <v>3.5941526103134969</v>
      </c>
      <c r="K485" s="13">
        <f t="shared" si="253"/>
        <v>16306.428000000004</v>
      </c>
      <c r="L485" s="13">
        <f t="shared" si="254"/>
        <v>16260.197700000001</v>
      </c>
      <c r="M485" s="9">
        <f t="shared" si="255"/>
        <v>16352.658300000006</v>
      </c>
      <c r="N485" s="9">
        <f t="shared" si="256"/>
        <v>10.273400000000644</v>
      </c>
      <c r="O485" s="9">
        <f>M422+N422*64</f>
        <v>15840.92958888889</v>
      </c>
      <c r="P485" s="13">
        <f t="shared" si="257"/>
        <v>266721.02713683364</v>
      </c>
      <c r="Q485" s="13">
        <f t="shared" si="258"/>
        <v>3.1572929840298949</v>
      </c>
      <c r="S485" s="2">
        <f t="shared" si="251"/>
        <v>16349.438748406918</v>
      </c>
      <c r="T485" s="2">
        <f t="shared" si="252"/>
        <v>18.49366555017555</v>
      </c>
      <c r="U485" s="2">
        <f t="shared" si="235"/>
        <v>16341.497496813836</v>
      </c>
      <c r="V485" s="3">
        <f t="shared" si="236"/>
        <v>252.25390745848981</v>
      </c>
      <c r="W485" s="3">
        <f t="shared" si="237"/>
        <v>9.7096865061295737E-2</v>
      </c>
      <c r="Y485" s="9">
        <f t="shared" si="238"/>
        <v>16332.124546375635</v>
      </c>
      <c r="Z485" s="9">
        <f t="shared" si="239"/>
        <v>28.639010101440089</v>
      </c>
      <c r="AA485" s="9">
        <f t="shared" si="240"/>
        <v>16321.300780536621</v>
      </c>
      <c r="AB485" s="27">
        <f t="shared" si="241"/>
        <v>1301.7100770865752</v>
      </c>
      <c r="AC485" s="27">
        <f t="shared" si="242"/>
        <v>0.22056844961343283</v>
      </c>
      <c r="AE485" s="9">
        <f t="shared" si="243"/>
        <v>16352.071890234776</v>
      </c>
      <c r="AF485" s="9">
        <f t="shared" si="244"/>
        <v>12.866856584009049</v>
      </c>
      <c r="AG485" s="9">
        <f>AE422+AF422*63</f>
        <v>16384.308687211756</v>
      </c>
      <c r="AH485" s="28">
        <f t="shared" si="245"/>
        <v>725.15419494866001</v>
      </c>
      <c r="AI485" s="28">
        <f t="shared" si="246"/>
        <v>0.1646271420713909</v>
      </c>
      <c r="AK485" s="9">
        <f t="shared" si="247"/>
        <v>16355.908519409692</v>
      </c>
      <c r="AL485" s="9">
        <f t="shared" si="248"/>
        <v>12.674025377448807</v>
      </c>
      <c r="AM485" s="9">
        <f>AK422+AL422*61</f>
        <v>15889.310160793466</v>
      </c>
      <c r="AN485" s="28">
        <f t="shared" si="249"/>
        <v>219089.37437482993</v>
      </c>
      <c r="AO485">
        <f t="shared" si="250"/>
        <v>2.8615208499560034</v>
      </c>
    </row>
    <row r="486" spans="1:41">
      <c r="A486" s="1">
        <v>45415</v>
      </c>
      <c r="B486" s="2">
        <v>485</v>
      </c>
      <c r="C486" s="3">
        <v>16283.01</v>
      </c>
      <c r="D486" s="13">
        <v>15769.45</v>
      </c>
      <c r="E486" s="13">
        <f t="shared" si="231"/>
        <v>263743.87359999947</v>
      </c>
      <c r="F486" s="13">
        <f t="shared" si="232"/>
        <v>3.1539623202344007</v>
      </c>
      <c r="G486" s="9">
        <v>15769.470799751101</v>
      </c>
      <c r="H486" s="13">
        <f t="shared" si="233"/>
        <v>263722.51019227866</v>
      </c>
      <c r="I486" s="13">
        <f t="shared" si="234"/>
        <v>3.1538345812530908</v>
      </c>
      <c r="K486" s="13">
        <f t="shared" si="253"/>
        <v>16306.026000000002</v>
      </c>
      <c r="L486" s="13">
        <f t="shared" si="254"/>
        <v>16274.549300000004</v>
      </c>
      <c r="M486" s="9">
        <f t="shared" si="255"/>
        <v>16337.502699999999</v>
      </c>
      <c r="N486" s="9">
        <f t="shared" si="256"/>
        <v>6.9948222222216518</v>
      </c>
      <c r="O486" s="9">
        <f>M422+N422*65</f>
        <v>15842.696677777778</v>
      </c>
      <c r="P486" s="13">
        <f t="shared" si="257"/>
        <v>193875.82172637054</v>
      </c>
      <c r="Q486" s="13">
        <f t="shared" si="258"/>
        <v>2.7041273218048891</v>
      </c>
      <c r="S486" s="2">
        <f t="shared" si="251"/>
        <v>16325.471206978546</v>
      </c>
      <c r="T486" s="2">
        <f t="shared" si="252"/>
        <v>-2.7369379390982189</v>
      </c>
      <c r="U486" s="2">
        <f t="shared" si="235"/>
        <v>16367.932413957093</v>
      </c>
      <c r="V486" s="3">
        <f t="shared" si="236"/>
        <v>7211.8163922997674</v>
      </c>
      <c r="W486" s="3">
        <f t="shared" si="237"/>
        <v>0.52154002212792616</v>
      </c>
      <c r="Y486" s="9">
        <f t="shared" si="238"/>
        <v>16337.437489533952</v>
      </c>
      <c r="Z486" s="9">
        <f t="shared" si="239"/>
        <v>12.310763241253616</v>
      </c>
      <c r="AA486" s="9">
        <f t="shared" si="240"/>
        <v>16360.763556477075</v>
      </c>
      <c r="AB486" s="27">
        <f t="shared" si="241"/>
        <v>6045.6155448337086</v>
      </c>
      <c r="AC486" s="27">
        <f t="shared" si="242"/>
        <v>0.47751341107740586</v>
      </c>
      <c r="AE486" s="9">
        <f t="shared" si="243"/>
        <v>16307.588624045635</v>
      </c>
      <c r="AF486" s="9">
        <f t="shared" si="244"/>
        <v>-4.3381802479360942</v>
      </c>
      <c r="AG486" s="9">
        <f>AE422+AF422*64</f>
        <v>16394.47046590579</v>
      </c>
      <c r="AH486" s="28">
        <f t="shared" si="245"/>
        <v>12423.43545993567</v>
      </c>
      <c r="AI486" s="28">
        <f t="shared" si="246"/>
        <v>0.68452003595029132</v>
      </c>
      <c r="AK486" s="9">
        <f t="shared" si="247"/>
        <v>16291.567254478716</v>
      </c>
      <c r="AL486" s="9">
        <f t="shared" si="248"/>
        <v>4.9724963466063521</v>
      </c>
      <c r="AM486" s="9">
        <f>AK422+AL422*62</f>
        <v>15891.604945953412</v>
      </c>
      <c r="AN486" s="28">
        <f t="shared" si="249"/>
        <v>153197.91633321301</v>
      </c>
      <c r="AO486">
        <f t="shared" si="250"/>
        <v>2.4037635182106301</v>
      </c>
    </row>
    <row r="487" spans="1:41">
      <c r="A487" s="1">
        <v>45416</v>
      </c>
      <c r="B487" s="2">
        <v>486</v>
      </c>
      <c r="C487" s="3">
        <v>16283.01</v>
      </c>
      <c r="D487" s="13">
        <v>15769.45</v>
      </c>
      <c r="E487" s="13">
        <f t="shared" si="231"/>
        <v>263743.87359999947</v>
      </c>
      <c r="F487" s="13">
        <f t="shared" si="232"/>
        <v>3.1539623202344007</v>
      </c>
      <c r="G487" s="9">
        <v>15769.470799751101</v>
      </c>
      <c r="H487" s="13">
        <f t="shared" si="233"/>
        <v>263722.51019227866</v>
      </c>
      <c r="I487" s="13">
        <f t="shared" si="234"/>
        <v>3.1538345812530908</v>
      </c>
      <c r="K487" s="13">
        <f t="shared" si="253"/>
        <v>16303.814999999999</v>
      </c>
      <c r="L487" s="13">
        <f t="shared" si="254"/>
        <v>16285.493900000005</v>
      </c>
      <c r="M487" s="9">
        <f t="shared" si="255"/>
        <v>16322.136099999992</v>
      </c>
      <c r="N487" s="9">
        <f t="shared" si="256"/>
        <v>4.0713555555541658</v>
      </c>
      <c r="O487" s="9">
        <f>M422+N422*66</f>
        <v>15844.463766666668</v>
      </c>
      <c r="P487" s="13">
        <f t="shared" si="257"/>
        <v>192322.79877085378</v>
      </c>
      <c r="Q487" s="13">
        <f t="shared" si="258"/>
        <v>2.6932749739349946</v>
      </c>
      <c r="S487" s="2">
        <f t="shared" si="251"/>
        <v>16302.872134519723</v>
      </c>
      <c r="T487" s="2">
        <f t="shared" si="252"/>
        <v>-12.668005198960497</v>
      </c>
      <c r="U487" s="2">
        <f t="shared" si="235"/>
        <v>16322.734269039447</v>
      </c>
      <c r="V487" s="3">
        <f t="shared" si="236"/>
        <v>1578.0175507183581</v>
      </c>
      <c r="W487" s="3">
        <f t="shared" si="237"/>
        <v>0.24396146068476823</v>
      </c>
      <c r="Y487" s="9">
        <f t="shared" si="238"/>
        <v>16329.726776942643</v>
      </c>
      <c r="Z487" s="9">
        <f t="shared" si="239"/>
        <v>-1.7042698415395416</v>
      </c>
      <c r="AA487" s="9">
        <f t="shared" si="240"/>
        <v>16349.748252775205</v>
      </c>
      <c r="AB487" s="27">
        <f t="shared" si="241"/>
        <v>4453.9943834871819</v>
      </c>
      <c r="AC487" s="27">
        <f t="shared" si="242"/>
        <v>0.40986434802413796</v>
      </c>
      <c r="AE487" s="9">
        <f t="shared" si="243"/>
        <v>16289.082133139309</v>
      </c>
      <c r="AF487" s="9">
        <f t="shared" si="244"/>
        <v>-8.5886734454530007</v>
      </c>
      <c r="AG487" s="9">
        <f>AE422+AF422*65</f>
        <v>16404.632244599823</v>
      </c>
      <c r="AH487" s="28">
        <f t="shared" si="245"/>
        <v>14791.970381499128</v>
      </c>
      <c r="AI487" s="28">
        <f t="shared" si="246"/>
        <v>0.74692728555606613</v>
      </c>
      <c r="AK487" s="9">
        <f t="shared" si="247"/>
        <v>16284.362975082533</v>
      </c>
      <c r="AL487" s="9">
        <f t="shared" si="248"/>
        <v>3.7548187723274413</v>
      </c>
      <c r="AM487" s="9">
        <f>AK422+AL422*63</f>
        <v>15893.899731113357</v>
      </c>
      <c r="AN487" s="28">
        <f t="shared" si="249"/>
        <v>151406.8013530357</v>
      </c>
      <c r="AO487">
        <f t="shared" si="250"/>
        <v>2.3896703919400841</v>
      </c>
    </row>
    <row r="488" spans="1:41">
      <c r="A488" s="1">
        <v>45417</v>
      </c>
      <c r="B488" s="2">
        <v>487</v>
      </c>
      <c r="C488" s="3">
        <v>16283.01</v>
      </c>
      <c r="D488" s="13">
        <v>15769.45</v>
      </c>
      <c r="E488" s="13">
        <f t="shared" si="231"/>
        <v>263743.87359999947</v>
      </c>
      <c r="F488" s="13">
        <f t="shared" si="232"/>
        <v>3.1539623202344007</v>
      </c>
      <c r="G488" s="9">
        <v>15769.470799751101</v>
      </c>
      <c r="H488" s="13">
        <f t="shared" si="233"/>
        <v>263722.51019227866</v>
      </c>
      <c r="I488" s="13">
        <f t="shared" si="234"/>
        <v>3.1538345812530908</v>
      </c>
      <c r="K488" s="13">
        <f t="shared" si="253"/>
        <v>16299.594000000003</v>
      </c>
      <c r="L488" s="13">
        <f t="shared" si="254"/>
        <v>16292.629500000001</v>
      </c>
      <c r="M488" s="9">
        <f t="shared" si="255"/>
        <v>16306.558500000005</v>
      </c>
      <c r="N488" s="9">
        <f t="shared" si="256"/>
        <v>1.5476666666670804</v>
      </c>
      <c r="O488" s="9">
        <f>M422+N422*67</f>
        <v>15846.230855555556</v>
      </c>
      <c r="P488" s="13">
        <f t="shared" si="257"/>
        <v>190776.02102162107</v>
      </c>
      <c r="Q488" s="13">
        <f t="shared" si="258"/>
        <v>2.6824226260651112</v>
      </c>
      <c r="S488" s="2">
        <f t="shared" si="251"/>
        <v>16286.60706466038</v>
      </c>
      <c r="T488" s="2">
        <f t="shared" si="252"/>
        <v>-14.466537529151486</v>
      </c>
      <c r="U488" s="2">
        <f t="shared" si="235"/>
        <v>16290.204129320762</v>
      </c>
      <c r="V488" s="3">
        <f t="shared" si="236"/>
        <v>51.755496683846523</v>
      </c>
      <c r="W488" s="3">
        <f t="shared" si="237"/>
        <v>4.4181814791994421E-2</v>
      </c>
      <c r="Y488" s="9">
        <f t="shared" si="238"/>
        <v>16314.518754970773</v>
      </c>
      <c r="Z488" s="9">
        <f t="shared" si="239"/>
        <v>-11.156896332770888</v>
      </c>
      <c r="AA488" s="9">
        <f t="shared" si="240"/>
        <v>16328.022507101105</v>
      </c>
      <c r="AB488" s="27">
        <f t="shared" si="241"/>
        <v>2026.1257955269693</v>
      </c>
      <c r="AC488" s="27">
        <f t="shared" si="242"/>
        <v>0.27643849080178878</v>
      </c>
      <c r="AE488" s="9">
        <f t="shared" si="243"/>
        <v>16282.255037908157</v>
      </c>
      <c r="AF488" s="9">
        <f t="shared" si="244"/>
        <v>-8.060199981162782</v>
      </c>
      <c r="AG488" s="9">
        <f>AE422+AF422*66</f>
        <v>16414.794023293856</v>
      </c>
      <c r="AH488" s="28">
        <f t="shared" si="245"/>
        <v>17367.028795515602</v>
      </c>
      <c r="AI488" s="28">
        <f t="shared" si="246"/>
        <v>0.80933453516184095</v>
      </c>
      <c r="AK488" s="9">
        <f t="shared" si="247"/>
        <v>16283.520779385486</v>
      </c>
      <c r="AL488" s="9">
        <f t="shared" si="248"/>
        <v>3.2951173253900055</v>
      </c>
      <c r="AM488" s="9">
        <f>AK422+AL422*64</f>
        <v>15896.194516273303</v>
      </c>
      <c r="AN488" s="28">
        <f t="shared" si="249"/>
        <v>149626.21845071897</v>
      </c>
      <c r="AO488">
        <f t="shared" si="250"/>
        <v>2.3755772656695382</v>
      </c>
    </row>
    <row r="489" spans="1:41">
      <c r="A489" s="1">
        <v>45418</v>
      </c>
      <c r="B489" s="2">
        <v>488</v>
      </c>
      <c r="C489" s="3">
        <v>16174.47</v>
      </c>
      <c r="D489" s="13">
        <v>15769.45</v>
      </c>
      <c r="E489" s="13">
        <f t="shared" si="231"/>
        <v>164041.20039999887</v>
      </c>
      <c r="F489" s="13">
        <f t="shared" si="232"/>
        <v>2.5040696851272322</v>
      </c>
      <c r="G489" s="9">
        <v>15769.470799751101</v>
      </c>
      <c r="H489" s="13">
        <f t="shared" si="233"/>
        <v>164024.35220224696</v>
      </c>
      <c r="I489" s="13">
        <f t="shared" si="234"/>
        <v>2.5039410889438605</v>
      </c>
      <c r="K489" s="13">
        <f t="shared" si="253"/>
        <v>16303.714000000002</v>
      </c>
      <c r="L489" s="13">
        <f t="shared" si="254"/>
        <v>16297.624300000001</v>
      </c>
      <c r="M489" s="9">
        <f t="shared" si="255"/>
        <v>16309.803700000002</v>
      </c>
      <c r="N489" s="9">
        <f t="shared" si="256"/>
        <v>1.3532666666667661</v>
      </c>
      <c r="O489" s="9">
        <f>M422+N422*68</f>
        <v>15847.997944444445</v>
      </c>
      <c r="P489" s="13">
        <f t="shared" si="257"/>
        <v>106584.00305866881</v>
      </c>
      <c r="Q489" s="13">
        <f t="shared" si="258"/>
        <v>2.0184405149321996</v>
      </c>
      <c r="S489" s="2">
        <f t="shared" si="251"/>
        <v>16223.305263565613</v>
      </c>
      <c r="T489" s="2">
        <f t="shared" si="252"/>
        <v>-38.884169311959312</v>
      </c>
      <c r="U489" s="2">
        <f t="shared" si="235"/>
        <v>16272.140527131229</v>
      </c>
      <c r="V489" s="3">
        <f t="shared" si="236"/>
        <v>9539.5318700922162</v>
      </c>
      <c r="W489" s="3">
        <f t="shared" si="237"/>
        <v>0.60385612098096197</v>
      </c>
      <c r="Y489" s="9">
        <f t="shared" si="238"/>
        <v>16264.694301046598</v>
      </c>
      <c r="Z489" s="9">
        <f t="shared" si="239"/>
        <v>-38.224186646753786</v>
      </c>
      <c r="AA489" s="9">
        <f t="shared" si="240"/>
        <v>16303.361858638002</v>
      </c>
      <c r="AB489" s="27">
        <f t="shared" si="241"/>
        <v>16613.111223158769</v>
      </c>
      <c r="AC489" s="27">
        <f t="shared" si="242"/>
        <v>0.7968845881070743</v>
      </c>
      <c r="AE489" s="9">
        <f t="shared" si="243"/>
        <v>16204.387451378097</v>
      </c>
      <c r="AF489" s="9">
        <f t="shared" si="244"/>
        <v>-29.002415945831729</v>
      </c>
      <c r="AG489" s="9">
        <f>AE422+AF422*67</f>
        <v>16424.95580198789</v>
      </c>
      <c r="AH489" s="28">
        <f t="shared" si="245"/>
        <v>62743.136997516551</v>
      </c>
      <c r="AI489" s="28">
        <f t="shared" si="246"/>
        <v>1.5486492106875231</v>
      </c>
      <c r="AK489" s="9">
        <f t="shared" si="247"/>
        <v>16185.704589671088</v>
      </c>
      <c r="AL489" s="9">
        <f t="shared" si="248"/>
        <v>-6.8160133785888162</v>
      </c>
      <c r="AM489" s="9">
        <f>AK422+AL422*65</f>
        <v>15898.48930143325</v>
      </c>
      <c r="AN489" s="28">
        <f t="shared" si="249"/>
        <v>76165.345981390885</v>
      </c>
      <c r="AO489">
        <f t="shared" si="250"/>
        <v>1.7062735197304717</v>
      </c>
    </row>
    <row r="490" spans="1:41">
      <c r="A490" s="1">
        <v>45419</v>
      </c>
      <c r="B490" s="2">
        <v>489</v>
      </c>
      <c r="C490" s="3">
        <v>16105.13</v>
      </c>
      <c r="D490" s="13">
        <v>15769.45</v>
      </c>
      <c r="E490" s="13">
        <f t="shared" si="231"/>
        <v>112681.06239999898</v>
      </c>
      <c r="F490" s="13">
        <f t="shared" si="232"/>
        <v>2.0843048146770533</v>
      </c>
      <c r="G490" s="9">
        <v>15769.470799751101</v>
      </c>
      <c r="H490" s="13">
        <f t="shared" si="233"/>
        <v>112667.09871172969</v>
      </c>
      <c r="I490" s="13">
        <f t="shared" si="234"/>
        <v>2.0841756648279017</v>
      </c>
      <c r="K490" s="13">
        <f t="shared" si="253"/>
        <v>16292.257000000001</v>
      </c>
      <c r="L490" s="13">
        <f t="shared" si="254"/>
        <v>16298.106600000003</v>
      </c>
      <c r="M490" s="9">
        <f t="shared" si="255"/>
        <v>16286.4074</v>
      </c>
      <c r="N490" s="9">
        <f t="shared" si="256"/>
        <v>-1.2999111111114163</v>
      </c>
      <c r="O490" s="9">
        <f>M422+N422*69</f>
        <v>15849.765033333333</v>
      </c>
      <c r="P490" s="13">
        <f t="shared" si="257"/>
        <v>65211.26620066748</v>
      </c>
      <c r="Q490" s="13">
        <f t="shared" si="258"/>
        <v>1.5856125760342579</v>
      </c>
      <c r="S490" s="2">
        <f t="shared" si="251"/>
        <v>16144.775547126826</v>
      </c>
      <c r="T490" s="2">
        <f t="shared" si="252"/>
        <v>-58.706942875372974</v>
      </c>
      <c r="U490" s="2">
        <f t="shared" si="235"/>
        <v>16184.421094253654</v>
      </c>
      <c r="V490" s="3">
        <f t="shared" si="236"/>
        <v>6287.077627941936</v>
      </c>
      <c r="W490" s="3">
        <f t="shared" si="237"/>
        <v>0.49233439440510318</v>
      </c>
      <c r="Y490" s="9">
        <f t="shared" si="238"/>
        <v>16190.068080079891</v>
      </c>
      <c r="Z490" s="9">
        <f t="shared" si="239"/>
        <v>-63.70561067072137</v>
      </c>
      <c r="AA490" s="9">
        <f t="shared" si="240"/>
        <v>16226.470114399845</v>
      </c>
      <c r="AB490" s="27">
        <f t="shared" si="241"/>
        <v>14723.423362567553</v>
      </c>
      <c r="AC490" s="27">
        <f t="shared" si="242"/>
        <v>0.7534252402796211</v>
      </c>
      <c r="AE490" s="9">
        <f t="shared" si="243"/>
        <v>16126.206510629678</v>
      </c>
      <c r="AF490" s="9">
        <f t="shared" si="244"/>
        <v>-43.755973386608133</v>
      </c>
      <c r="AG490" s="9">
        <f>AE422+AF422*68</f>
        <v>16435.117580681923</v>
      </c>
      <c r="AH490" s="28">
        <f t="shared" si="245"/>
        <v>108891.80340430907</v>
      </c>
      <c r="AI490" s="28">
        <f t="shared" si="246"/>
        <v>2.0489594351732876</v>
      </c>
      <c r="AK490" s="9">
        <f t="shared" si="247"/>
        <v>16112.50585762925</v>
      </c>
      <c r="AL490" s="9">
        <f t="shared" si="248"/>
        <v>-13.454285244913684</v>
      </c>
      <c r="AM490" s="9">
        <f>AK422+AL422*66</f>
        <v>15900.784086593196</v>
      </c>
      <c r="AN490" s="28">
        <f t="shared" si="249"/>
        <v>41757.252326060814</v>
      </c>
      <c r="AO490">
        <f t="shared" si="250"/>
        <v>1.2688249856213731</v>
      </c>
    </row>
    <row r="491" spans="1:41">
      <c r="A491" s="1">
        <v>45420</v>
      </c>
      <c r="B491" s="2">
        <v>490</v>
      </c>
      <c r="C491" s="3">
        <v>16134.27</v>
      </c>
      <c r="D491" s="13">
        <v>15769.45</v>
      </c>
      <c r="E491" s="13">
        <f t="shared" si="231"/>
        <v>133093.6323999998</v>
      </c>
      <c r="F491" s="13">
        <f t="shared" si="232"/>
        <v>2.2611497142417956</v>
      </c>
      <c r="G491" s="9">
        <v>15769.470799751101</v>
      </c>
      <c r="H491" s="13">
        <f t="shared" si="233"/>
        <v>133078.45650223637</v>
      </c>
      <c r="I491" s="13">
        <f t="shared" si="234"/>
        <v>2.2610207976493455</v>
      </c>
      <c r="K491" s="13">
        <f t="shared" si="253"/>
        <v>16273.865999999998</v>
      </c>
      <c r="L491" s="13">
        <f t="shared" si="254"/>
        <v>16296.428200000004</v>
      </c>
      <c r="M491" s="9">
        <f t="shared" si="255"/>
        <v>16251.303799999992</v>
      </c>
      <c r="N491" s="9">
        <f t="shared" si="256"/>
        <v>-5.013822222223502</v>
      </c>
      <c r="O491" s="9">
        <f>M422+N422*70</f>
        <v>15851.532122222223</v>
      </c>
      <c r="P491" s="13">
        <f t="shared" si="257"/>
        <v>79940.707530281506</v>
      </c>
      <c r="Q491" s="13">
        <f t="shared" si="258"/>
        <v>1.7524057659737788</v>
      </c>
      <c r="S491" s="2">
        <f t="shared" si="251"/>
        <v>16110.169302125727</v>
      </c>
      <c r="T491" s="2">
        <f t="shared" si="252"/>
        <v>-46.656593938236249</v>
      </c>
      <c r="U491" s="2">
        <f t="shared" si="235"/>
        <v>16086.068604251454</v>
      </c>
      <c r="V491" s="3">
        <f t="shared" si="236"/>
        <v>2323.3745521080382</v>
      </c>
      <c r="W491" s="3">
        <f t="shared" si="237"/>
        <v>0.2987516370343804</v>
      </c>
      <c r="Y491" s="9">
        <f t="shared" si="238"/>
        <v>16128.73472858642</v>
      </c>
      <c r="Z491" s="9">
        <f t="shared" si="239"/>
        <v>-62.045029246646195</v>
      </c>
      <c r="AA491" s="9">
        <f t="shared" si="240"/>
        <v>16126.36246940917</v>
      </c>
      <c r="AB491" s="27">
        <f t="shared" si="241"/>
        <v>62.529040044912129</v>
      </c>
      <c r="AC491" s="27">
        <f t="shared" si="242"/>
        <v>4.9010773904428227E-2</v>
      </c>
      <c r="AE491" s="9">
        <f t="shared" si="243"/>
        <v>16118.724161172921</v>
      </c>
      <c r="AF491" s="9">
        <f t="shared" si="244"/>
        <v>-32.873886207652859</v>
      </c>
      <c r="AG491" s="9">
        <f>AE422+AF422*69</f>
        <v>16445.279359375956</v>
      </c>
      <c r="AH491" s="28">
        <f t="shared" si="245"/>
        <v>96726.821619442358</v>
      </c>
      <c r="AI491" s="28">
        <f t="shared" si="246"/>
        <v>1.9276320488993657</v>
      </c>
      <c r="AK491" s="9">
        <f t="shared" si="247"/>
        <v>16130.748157238435</v>
      </c>
      <c r="AL491" s="9">
        <f t="shared" si="248"/>
        <v>-10.284626759503862</v>
      </c>
      <c r="AM491" s="9">
        <f>AK422+AL422*67</f>
        <v>15903.078871753141</v>
      </c>
      <c r="AN491" s="28">
        <f t="shared" si="249"/>
        <v>53449.337780055641</v>
      </c>
      <c r="AO491">
        <f t="shared" si="250"/>
        <v>1.4329196687972809</v>
      </c>
    </row>
    <row r="492" spans="1:41">
      <c r="A492" s="1">
        <v>45421</v>
      </c>
      <c r="B492" s="2">
        <v>491</v>
      </c>
      <c r="C492" s="3">
        <v>16134.27</v>
      </c>
      <c r="D492" s="13">
        <v>15769.45</v>
      </c>
      <c r="E492" s="13">
        <f t="shared" si="231"/>
        <v>133093.6323999998</v>
      </c>
      <c r="F492" s="13">
        <f t="shared" si="232"/>
        <v>2.2611497142417956</v>
      </c>
      <c r="G492" s="9">
        <v>15769.470799751101</v>
      </c>
      <c r="H492" s="13">
        <f t="shared" si="233"/>
        <v>133078.45650223637</v>
      </c>
      <c r="I492" s="13">
        <f t="shared" si="234"/>
        <v>2.2610207976493455</v>
      </c>
      <c r="K492" s="13">
        <f t="shared" si="253"/>
        <v>16258.388999999999</v>
      </c>
      <c r="L492" s="13">
        <f t="shared" si="254"/>
        <v>16293.523700000002</v>
      </c>
      <c r="M492" s="9">
        <f t="shared" si="255"/>
        <v>16223.254299999997</v>
      </c>
      <c r="N492" s="9">
        <f t="shared" si="256"/>
        <v>-7.8077111111116304</v>
      </c>
      <c r="O492" s="9">
        <f>M422+N422*71</f>
        <v>15853.299211111111</v>
      </c>
      <c r="P492" s="13">
        <f t="shared" si="257"/>
        <v>78944.584208845044</v>
      </c>
      <c r="Q492" s="13">
        <f t="shared" si="258"/>
        <v>1.7414533715432414</v>
      </c>
      <c r="S492" s="2">
        <f t="shared" si="251"/>
        <v>16098.891354093746</v>
      </c>
      <c r="T492" s="2">
        <f t="shared" si="252"/>
        <v>-28.967270985108367</v>
      </c>
      <c r="U492" s="2">
        <f t="shared" si="235"/>
        <v>16063.512708187491</v>
      </c>
      <c r="V492" s="3">
        <f t="shared" si="236"/>
        <v>5006.5943446406554</v>
      </c>
      <c r="W492" s="3">
        <f t="shared" si="237"/>
        <v>0.43855279360336552</v>
      </c>
      <c r="Y492" s="9">
        <f t="shared" si="238"/>
        <v>16086.96378953784</v>
      </c>
      <c r="Z492" s="9">
        <f t="shared" si="239"/>
        <v>-47.853166107999684</v>
      </c>
      <c r="AA492" s="9">
        <f t="shared" si="240"/>
        <v>16066.689699339773</v>
      </c>
      <c r="AB492" s="27">
        <f t="shared" si="241"/>
        <v>4567.0970373267173</v>
      </c>
      <c r="AC492" s="27">
        <f t="shared" si="242"/>
        <v>0.41886184289854633</v>
      </c>
      <c r="AE492" s="9">
        <f t="shared" si="243"/>
        <v>16119.744082489578</v>
      </c>
      <c r="AF492" s="9">
        <f t="shared" si="244"/>
        <v>-22.705743950359619</v>
      </c>
      <c r="AG492" s="9">
        <f>AE422+AF422*70</f>
        <v>16455.441138069989</v>
      </c>
      <c r="AH492" s="28">
        <f t="shared" si="245"/>
        <v>103150.89992917191</v>
      </c>
      <c r="AI492" s="28">
        <f t="shared" si="246"/>
        <v>1.9906146238409854</v>
      </c>
      <c r="AK492" s="9">
        <f t="shared" si="247"/>
        <v>16132.889353047894</v>
      </c>
      <c r="AL492" s="9">
        <f t="shared" si="248"/>
        <v>-9.0420445026075225</v>
      </c>
      <c r="AM492" s="9">
        <f>AK422+AL422*69</f>
        <v>15907.668442073033</v>
      </c>
      <c r="AN492" s="28">
        <f t="shared" si="249"/>
        <v>51348.266054928972</v>
      </c>
      <c r="AO492">
        <f t="shared" si="250"/>
        <v>1.4044735703999491</v>
      </c>
    </row>
    <row r="493" spans="1:41">
      <c r="A493" s="1">
        <v>45422</v>
      </c>
      <c r="B493" s="2">
        <v>492</v>
      </c>
      <c r="C493" s="3">
        <v>16134.27</v>
      </c>
      <c r="D493" s="13">
        <v>15769.45</v>
      </c>
      <c r="E493" s="13">
        <f t="shared" si="231"/>
        <v>133093.6323999998</v>
      </c>
      <c r="F493" s="13">
        <f t="shared" si="232"/>
        <v>2.2611497142417956</v>
      </c>
      <c r="G493" s="9">
        <v>15769.470799751101</v>
      </c>
      <c r="H493" s="13">
        <f t="shared" si="233"/>
        <v>133078.45650223637</v>
      </c>
      <c r="I493" s="13">
        <f t="shared" si="234"/>
        <v>2.2610207976493455</v>
      </c>
      <c r="K493" s="13">
        <f t="shared" si="253"/>
        <v>16241.504999999999</v>
      </c>
      <c r="L493" s="13">
        <f t="shared" si="254"/>
        <v>16288.478600000002</v>
      </c>
      <c r="M493" s="9">
        <f t="shared" si="255"/>
        <v>16194.531399999996</v>
      </c>
      <c r="N493" s="9">
        <f t="shared" si="256"/>
        <v>-10.438577777778441</v>
      </c>
      <c r="O493" s="9">
        <f>M422+N422*72</f>
        <v>15855.0663</v>
      </c>
      <c r="P493" s="13">
        <f t="shared" si="257"/>
        <v>77954.706093690009</v>
      </c>
      <c r="Q493" s="13">
        <f t="shared" si="258"/>
        <v>1.7305009771126927</v>
      </c>
      <c r="S493" s="2">
        <f t="shared" si="251"/>
        <v>16102.09704155432</v>
      </c>
      <c r="T493" s="2">
        <f t="shared" si="252"/>
        <v>-12.880791762267561</v>
      </c>
      <c r="U493" s="2">
        <f t="shared" si="235"/>
        <v>16069.924083108639</v>
      </c>
      <c r="V493" s="3">
        <f t="shared" si="236"/>
        <v>4140.3970205899896</v>
      </c>
      <c r="W493" s="3">
        <f t="shared" si="237"/>
        <v>0.39881517348700257</v>
      </c>
      <c r="Y493" s="9">
        <f t="shared" si="238"/>
        <v>16067.658436400889</v>
      </c>
      <c r="Z493" s="9">
        <f t="shared" si="239"/>
        <v>-27.869697028265922</v>
      </c>
      <c r="AA493" s="9">
        <f t="shared" si="240"/>
        <v>16039.11062342984</v>
      </c>
      <c r="AB493" s="27">
        <f t="shared" si="241"/>
        <v>9055.30694922152</v>
      </c>
      <c r="AC493" s="27">
        <f t="shared" si="242"/>
        <v>0.58979660418574886</v>
      </c>
      <c r="AE493" s="9">
        <f t="shared" si="243"/>
        <v>16123.100501561767</v>
      </c>
      <c r="AF493" s="9">
        <f t="shared" si="244"/>
        <v>-14.887095043595288</v>
      </c>
      <c r="AG493" s="9">
        <f>AE422+AF422*71</f>
        <v>16465.602916764023</v>
      </c>
      <c r="AH493" s="28">
        <f t="shared" si="245"/>
        <v>109781.50173135448</v>
      </c>
      <c r="AI493" s="28">
        <f t="shared" si="246"/>
        <v>2.0535971987826049</v>
      </c>
      <c r="AK493" s="9">
        <f t="shared" si="247"/>
        <v>16133.227730854529</v>
      </c>
      <c r="AL493" s="9">
        <f t="shared" si="248"/>
        <v>-8.1040022716833189</v>
      </c>
      <c r="AM493" s="9">
        <f>AK422+AL422*70</f>
        <v>15909.963227232978</v>
      </c>
      <c r="AN493" s="28">
        <f t="shared" si="249"/>
        <v>50313.528309156565</v>
      </c>
      <c r="AO493">
        <f t="shared" si="250"/>
        <v>1.3902505212012832</v>
      </c>
    </row>
    <row r="494" spans="1:41">
      <c r="A494" s="1">
        <v>45423</v>
      </c>
      <c r="B494" s="2">
        <v>493</v>
      </c>
      <c r="C494" s="3">
        <v>16134.27</v>
      </c>
      <c r="D494" s="13">
        <v>15769.45</v>
      </c>
      <c r="E494" s="13">
        <f t="shared" si="231"/>
        <v>133093.6323999998</v>
      </c>
      <c r="F494" s="13">
        <f>ABS((C494-D494)/C494)*100</f>
        <v>2.2611497142417956</v>
      </c>
      <c r="G494" s="9">
        <v>15769.470799751101</v>
      </c>
      <c r="H494" s="13">
        <f t="shared" si="233"/>
        <v>133078.45650223637</v>
      </c>
      <c r="I494" s="13">
        <f t="shared" si="234"/>
        <v>2.2610207976493455</v>
      </c>
      <c r="K494" s="13">
        <f t="shared" si="253"/>
        <v>16221.907000000001</v>
      </c>
      <c r="L494" s="13">
        <f t="shared" si="254"/>
        <v>16280.750099999999</v>
      </c>
      <c r="M494" s="9">
        <f t="shared" si="255"/>
        <v>16163.063900000003</v>
      </c>
      <c r="N494" s="9">
        <f t="shared" si="256"/>
        <v>-13.07624444444405</v>
      </c>
      <c r="O494" s="9">
        <f>M422+N422*73</f>
        <v>15856.83338888889</v>
      </c>
      <c r="P494" s="13">
        <f t="shared" si="257"/>
        <v>76971.073184817462</v>
      </c>
      <c r="Q494" s="13">
        <f t="shared" si="258"/>
        <v>1.7195485826821437</v>
      </c>
      <c r="S494" s="2">
        <f t="shared" si="251"/>
        <v>16111.743124896027</v>
      </c>
      <c r="T494" s="2">
        <f t="shared" si="252"/>
        <v>-1.6173542102799265</v>
      </c>
      <c r="U494" s="2">
        <f t="shared" si="235"/>
        <v>16089.216249792053</v>
      </c>
      <c r="V494" s="3">
        <f t="shared" si="236"/>
        <v>2029.8404078001577</v>
      </c>
      <c r="W494" s="3">
        <f t="shared" si="237"/>
        <v>0.27924257005707609</v>
      </c>
      <c r="Y494" s="9">
        <f t="shared" si="238"/>
        <v>16068.133117560836</v>
      </c>
      <c r="Z494" s="9">
        <f t="shared" si="239"/>
        <v>-8.0286322965168289</v>
      </c>
      <c r="AA494" s="9">
        <f t="shared" si="240"/>
        <v>16039.788739372623</v>
      </c>
      <c r="AB494" s="27">
        <f t="shared" si="241"/>
        <v>8926.7086097383763</v>
      </c>
      <c r="AC494" s="27">
        <f t="shared" si="242"/>
        <v>0.5855936502077701</v>
      </c>
      <c r="AE494" s="9">
        <f t="shared" si="243"/>
        <v>16126.453021955451</v>
      </c>
      <c r="AF494" s="9">
        <f t="shared" si="244"/>
        <v>-9.4152104124114278</v>
      </c>
      <c r="AG494" s="9">
        <f>AE422+AF422*72</f>
        <v>16475.764695458056</v>
      </c>
      <c r="AH494" s="28">
        <f t="shared" si="245"/>
        <v>116618.62702599008</v>
      </c>
      <c r="AI494" s="28">
        <f t="shared" si="246"/>
        <v>2.1165797737242249</v>
      </c>
      <c r="AK494" s="9">
        <f t="shared" si="247"/>
        <v>16133.355372858285</v>
      </c>
      <c r="AL494" s="9">
        <f t="shared" si="248"/>
        <v>-7.2808378441394188</v>
      </c>
      <c r="AM494" s="9">
        <f>AK422+AL422*71</f>
        <v>15912.258012392924</v>
      </c>
      <c r="AN494" s="28">
        <f t="shared" si="249"/>
        <v>49289.322641244762</v>
      </c>
      <c r="AO494">
        <f t="shared" si="250"/>
        <v>1.3760274720026171</v>
      </c>
    </row>
    <row r="495" spans="1:41">
      <c r="A495" s="1">
        <v>45424</v>
      </c>
      <c r="B495" s="2">
        <v>494</v>
      </c>
      <c r="C495" s="3">
        <v>16134.27</v>
      </c>
      <c r="D495" s="13">
        <v>15769.45</v>
      </c>
      <c r="E495" s="13">
        <f t="shared" si="231"/>
        <v>133093.6323999998</v>
      </c>
      <c r="F495" s="13">
        <f t="shared" si="232"/>
        <v>2.2611497142417956</v>
      </c>
      <c r="G495" s="9">
        <v>15769.470799751101</v>
      </c>
      <c r="H495" s="13">
        <f t="shared" si="233"/>
        <v>133078.45650223637</v>
      </c>
      <c r="I495" s="13">
        <f t="shared" si="234"/>
        <v>2.2610207976493455</v>
      </c>
      <c r="K495" s="13">
        <f t="shared" si="253"/>
        <v>16202.308999999999</v>
      </c>
      <c r="L495" s="13">
        <f t="shared" si="254"/>
        <v>16270.338200000002</v>
      </c>
      <c r="M495" s="9">
        <f t="shared" si="255"/>
        <v>16134.279799999997</v>
      </c>
      <c r="N495" s="9">
        <f t="shared" si="256"/>
        <v>-15.117600000000593</v>
      </c>
      <c r="O495" s="9">
        <f>M422+N422*74</f>
        <v>15858.600477777778</v>
      </c>
      <c r="P495" s="13">
        <f t="shared" si="257"/>
        <v>75993.685482228393</v>
      </c>
      <c r="Q495" s="13">
        <f t="shared" si="258"/>
        <v>1.7085961882516063</v>
      </c>
      <c r="S495" s="2">
        <f t="shared" si="251"/>
        <v>16122.197885342874</v>
      </c>
      <c r="T495" s="2">
        <f t="shared" si="252"/>
        <v>4.4187031182831333</v>
      </c>
      <c r="U495" s="2">
        <f t="shared" si="235"/>
        <v>16110.125770685747</v>
      </c>
      <c r="V495" s="3">
        <f t="shared" si="236"/>
        <v>582.94380917926321</v>
      </c>
      <c r="W495" s="3">
        <f t="shared" si="237"/>
        <v>0.14964562582784102</v>
      </c>
      <c r="Y495" s="9">
        <f t="shared" si="238"/>
        <v>16082.354139685023</v>
      </c>
      <c r="Z495" s="9">
        <f t="shared" si="239"/>
        <v>7.5461257979762593</v>
      </c>
      <c r="AA495" s="9">
        <f t="shared" si="240"/>
        <v>16060.104485264319</v>
      </c>
      <c r="AB495" s="27">
        <f t="shared" si="241"/>
        <v>5500.5235760085789</v>
      </c>
      <c r="AC495" s="27">
        <f t="shared" si="242"/>
        <v>0.45967691587956211</v>
      </c>
      <c r="AE495" s="9">
        <f t="shared" si="243"/>
        <v>16129.100343462911</v>
      </c>
      <c r="AF495" s="9">
        <f t="shared" si="244"/>
        <v>-5.7964508364499334</v>
      </c>
      <c r="AG495" s="9">
        <f>AE422+AF422*73</f>
        <v>16485.926474152086</v>
      </c>
      <c r="AH495" s="28">
        <f t="shared" si="245"/>
        <v>123662.27581307612</v>
      </c>
      <c r="AI495" s="28">
        <f t="shared" si="246"/>
        <v>2.1795623486658222</v>
      </c>
      <c r="AK495" s="9">
        <f t="shared" si="247"/>
        <v>16133.450453501415</v>
      </c>
      <c r="AL495" s="9">
        <f t="shared" si="248"/>
        <v>-6.5432459954124642</v>
      </c>
      <c r="AM495" s="9">
        <f>AK422+AL422*72</f>
        <v>15914.552797552871</v>
      </c>
      <c r="AN495" s="28">
        <f t="shared" si="249"/>
        <v>48275.649051192777</v>
      </c>
      <c r="AO495">
        <f t="shared" si="250"/>
        <v>1.3618044228039399</v>
      </c>
    </row>
    <row r="496" spans="1:41">
      <c r="A496" s="1">
        <v>45425</v>
      </c>
      <c r="B496" s="2">
        <v>495</v>
      </c>
      <c r="C496" s="3">
        <v>16161.41</v>
      </c>
      <c r="D496" s="13">
        <v>15769.45</v>
      </c>
      <c r="E496" s="13">
        <f t="shared" si="231"/>
        <v>153632.6415999993</v>
      </c>
      <c r="F496" s="13">
        <f t="shared" si="232"/>
        <v>2.4252834375218444</v>
      </c>
      <c r="G496" s="9">
        <v>15769.470799751101</v>
      </c>
      <c r="H496" s="13">
        <f t="shared" si="233"/>
        <v>153616.33669174614</v>
      </c>
      <c r="I496" s="13">
        <f t="shared" si="234"/>
        <v>2.4251547374201787</v>
      </c>
      <c r="K496" s="13">
        <f t="shared" si="253"/>
        <v>16179.998000000001</v>
      </c>
      <c r="L496" s="13">
        <f t="shared" si="254"/>
        <v>16257.7354</v>
      </c>
      <c r="M496" s="9">
        <f t="shared" si="255"/>
        <v>16102.260600000003</v>
      </c>
      <c r="N496" s="9">
        <f t="shared" si="256"/>
        <v>-17.274977777777369</v>
      </c>
      <c r="O496" s="9">
        <f>M422+N422*75</f>
        <v>15860.367566666668</v>
      </c>
      <c r="P496" s="13">
        <f t="shared" si="257"/>
        <v>90626.54666725373</v>
      </c>
      <c r="Q496" s="13">
        <f t="shared" si="258"/>
        <v>1.8627238176206911</v>
      </c>
      <c r="S496" s="2">
        <f t="shared" si="251"/>
        <v>16144.013294230579</v>
      </c>
      <c r="T496" s="2">
        <f t="shared" si="252"/>
        <v>13.117056002994275</v>
      </c>
      <c r="U496" s="2">
        <f t="shared" si="235"/>
        <v>16126.616588461156</v>
      </c>
      <c r="V496" s="3">
        <f t="shared" si="236"/>
        <v>1210.5814865113232</v>
      </c>
      <c r="W496" s="3">
        <f t="shared" si="237"/>
        <v>0.21528698015113429</v>
      </c>
      <c r="Y496" s="9">
        <f t="shared" si="238"/>
        <v>16111.353185838099</v>
      </c>
      <c r="Z496" s="9">
        <f t="shared" si="239"/>
        <v>22.563170046546112</v>
      </c>
      <c r="AA496" s="9">
        <f t="shared" si="240"/>
        <v>16089.900265483</v>
      </c>
      <c r="AB496" s="27">
        <f t="shared" si="241"/>
        <v>5113.6421306917846</v>
      </c>
      <c r="AC496" s="27">
        <f t="shared" si="242"/>
        <v>0.44247212660900098</v>
      </c>
      <c r="AE496" s="9">
        <f t="shared" si="243"/>
        <v>16149.978167787936</v>
      </c>
      <c r="AF496" s="9">
        <f t="shared" si="244"/>
        <v>2.205831711992654</v>
      </c>
      <c r="AG496" s="9">
        <f>AE422+AF422*74</f>
        <v>16496.088252846119</v>
      </c>
      <c r="AH496" s="28">
        <f t="shared" si="245"/>
        <v>112009.53292813075</v>
      </c>
      <c r="AI496" s="28">
        <f t="shared" si="246"/>
        <v>2.07084810574151</v>
      </c>
      <c r="AK496" s="9">
        <f t="shared" si="247"/>
        <v>16157.959720750601</v>
      </c>
      <c r="AL496" s="9">
        <f t="shared" si="248"/>
        <v>-3.4379946709525733</v>
      </c>
      <c r="AM496" s="9">
        <f>AK422+AL422*73</f>
        <v>15916.847582712817</v>
      </c>
      <c r="AN496" s="28">
        <f t="shared" si="249"/>
        <v>59810.775949350253</v>
      </c>
      <c r="AO496">
        <f t="shared" si="250"/>
        <v>1.5132492603503225</v>
      </c>
    </row>
    <row r="497" spans="1:41">
      <c r="A497" s="1">
        <v>45426</v>
      </c>
      <c r="B497" s="2">
        <v>496</v>
      </c>
      <c r="C497" s="3">
        <v>16165.42</v>
      </c>
      <c r="D497" s="13">
        <v>15769.45</v>
      </c>
      <c r="E497" s="13">
        <f t="shared" si="231"/>
        <v>156792.24089999948</v>
      </c>
      <c r="F497" s="13">
        <f t="shared" si="232"/>
        <v>2.4494878574141552</v>
      </c>
      <c r="G497" s="9">
        <v>15769.470799751101</v>
      </c>
      <c r="H497" s="13">
        <f t="shared" si="233"/>
        <v>156775.76917774248</v>
      </c>
      <c r="I497" s="13">
        <f t="shared" si="234"/>
        <v>2.4493591892378834</v>
      </c>
      <c r="K497" s="13">
        <f t="shared" si="253"/>
        <v>16167.838</v>
      </c>
      <c r="L497" s="13">
        <f t="shared" si="254"/>
        <v>16244.137699999997</v>
      </c>
      <c r="M497" s="9">
        <f t="shared" si="255"/>
        <v>16091.538300000002</v>
      </c>
      <c r="N497" s="9">
        <f t="shared" si="256"/>
        <v>-16.955488888888389</v>
      </c>
      <c r="O497" s="9">
        <f>M422+N422*76</f>
        <v>15862.134655555556</v>
      </c>
      <c r="P497" s="13">
        <f t="shared" si="257"/>
        <v>91982.000154785332</v>
      </c>
      <c r="Q497" s="13">
        <f t="shared" si="258"/>
        <v>1.8761364965738256</v>
      </c>
      <c r="S497" s="2">
        <f t="shared" si="251"/>
        <v>16161.275175116787</v>
      </c>
      <c r="T497" s="2">
        <f t="shared" si="252"/>
        <v>15.189468444601147</v>
      </c>
      <c r="U497" s="2">
        <f t="shared" si="235"/>
        <v>16157.130350233574</v>
      </c>
      <c r="V497" s="3">
        <f t="shared" si="236"/>
        <v>68.718293250006795</v>
      </c>
      <c r="W497" s="3">
        <f t="shared" si="237"/>
        <v>5.1280138508161308E-2</v>
      </c>
      <c r="Y497" s="9">
        <f t="shared" si="238"/>
        <v>16143.367449119251</v>
      </c>
      <c r="Z497" s="9">
        <f t="shared" si="239"/>
        <v>29.178935310769681</v>
      </c>
      <c r="AA497" s="9">
        <f t="shared" si="240"/>
        <v>16133.916355884645</v>
      </c>
      <c r="AB497" s="27">
        <f t="shared" si="241"/>
        <v>992.47959254695434</v>
      </c>
      <c r="AC497" s="27">
        <f t="shared" si="242"/>
        <v>0.19488292983018815</v>
      </c>
      <c r="AE497" s="9">
        <f t="shared" si="243"/>
        <v>16161.449199849978</v>
      </c>
      <c r="AF497" s="9">
        <f t="shared" si="244"/>
        <v>4.9853918170073257</v>
      </c>
      <c r="AG497" s="9">
        <f>AE422+AF422*75</f>
        <v>16506.250031540152</v>
      </c>
      <c r="AH497" s="28">
        <f t="shared" si="245"/>
        <v>116165.11039966105</v>
      </c>
      <c r="AI497" s="28">
        <f t="shared" si="246"/>
        <v>2.1083895843111535</v>
      </c>
      <c r="AK497" s="9">
        <f t="shared" si="247"/>
        <v>16164.330172607966</v>
      </c>
      <c r="AL497" s="9">
        <f t="shared" si="248"/>
        <v>-2.457150018120819</v>
      </c>
      <c r="AM497" s="9">
        <f>AK422+AL422*75</f>
        <v>15921.437153032708</v>
      </c>
      <c r="AN497" s="28">
        <f t="shared" si="249"/>
        <v>59527.629614265061</v>
      </c>
      <c r="AO497">
        <f t="shared" si="250"/>
        <v>1.5092886356636084</v>
      </c>
    </row>
    <row r="498" spans="1:41">
      <c r="A498" s="1">
        <v>45427</v>
      </c>
      <c r="B498" s="2">
        <v>497</v>
      </c>
      <c r="C498" s="3">
        <v>16211.66</v>
      </c>
      <c r="D498" s="13">
        <v>15769.45</v>
      </c>
      <c r="E498" s="13">
        <f t="shared" si="231"/>
        <v>195549.68409999923</v>
      </c>
      <c r="F498" s="13">
        <f t="shared" si="232"/>
        <v>2.7277280673293118</v>
      </c>
      <c r="G498" s="9">
        <v>15769.470799751101</v>
      </c>
      <c r="H498" s="13">
        <f t="shared" si="233"/>
        <v>195531.28881676044</v>
      </c>
      <c r="I498" s="13">
        <f t="shared" si="234"/>
        <v>2.72759976614917</v>
      </c>
      <c r="K498" s="13">
        <f t="shared" si="253"/>
        <v>16156.079000000003</v>
      </c>
      <c r="L498" s="13">
        <f t="shared" si="254"/>
        <v>16229.786199999999</v>
      </c>
      <c r="M498" s="9">
        <f t="shared" si="255"/>
        <v>16082.371800000008</v>
      </c>
      <c r="N498" s="9">
        <f t="shared" si="256"/>
        <v>-16.379377777776728</v>
      </c>
      <c r="O498" s="9">
        <f>M422+N422*77</f>
        <v>15863.901744444445</v>
      </c>
      <c r="P498" s="13">
        <f t="shared" si="257"/>
        <v>120935.8043070424</v>
      </c>
      <c r="Q498" s="13">
        <f t="shared" si="258"/>
        <v>2.1451119475461153</v>
      </c>
      <c r="S498" s="2">
        <f t="shared" si="251"/>
        <v>16194.062321780693</v>
      </c>
      <c r="T498" s="2">
        <f t="shared" si="252"/>
        <v>23.988307554253694</v>
      </c>
      <c r="U498" s="2">
        <f t="shared" si="235"/>
        <v>16176.464643561389</v>
      </c>
      <c r="V498" s="3">
        <f t="shared" si="236"/>
        <v>1238.7131148408957</v>
      </c>
      <c r="W498" s="3">
        <f t="shared" si="237"/>
        <v>0.21709902896194017</v>
      </c>
      <c r="Y498" s="9">
        <f t="shared" si="238"/>
        <v>16184.280469101013</v>
      </c>
      <c r="Z498" s="9">
        <f t="shared" si="239"/>
        <v>37.392794580464837</v>
      </c>
      <c r="AA498" s="9">
        <f t="shared" si="240"/>
        <v>16172.546384430019</v>
      </c>
      <c r="AB498" s="27">
        <f t="shared" si="241"/>
        <v>1529.8749229562241</v>
      </c>
      <c r="AC498" s="27">
        <f t="shared" si="242"/>
        <v>0.24126841773131524</v>
      </c>
      <c r="AE498" s="9">
        <f t="shared" si="243"/>
        <v>16198.092377500094</v>
      </c>
      <c r="AF498" s="9">
        <f t="shared" si="244"/>
        <v>14.482727566939877</v>
      </c>
      <c r="AG498" s="9">
        <f>AE422+AF422*76</f>
        <v>16516.411810234185</v>
      </c>
      <c r="AH498" s="28">
        <f t="shared" si="245"/>
        <v>92873.665841013033</v>
      </c>
      <c r="AI498" s="28">
        <f t="shared" si="246"/>
        <v>1.8798309996273397</v>
      </c>
      <c r="AK498" s="9">
        <f t="shared" si="247"/>
        <v>16206.681302258985</v>
      </c>
      <c r="AL498" s="9">
        <f t="shared" si="248"/>
        <v>2.023677948793134</v>
      </c>
      <c r="AM498" s="9">
        <f>AK422+AL422*76</f>
        <v>15923.731938192654</v>
      </c>
      <c r="AN498" s="28">
        <f t="shared" si="249"/>
        <v>82902.568776134998</v>
      </c>
      <c r="AO498">
        <f t="shared" si="250"/>
        <v>1.7760553935090313</v>
      </c>
    </row>
    <row r="499" spans="1:41">
      <c r="A499" s="1">
        <v>45428</v>
      </c>
      <c r="B499" s="2">
        <v>498</v>
      </c>
      <c r="C499" s="3">
        <v>16150.35</v>
      </c>
      <c r="D499" s="13">
        <v>15769.45</v>
      </c>
      <c r="E499" s="13">
        <f t="shared" si="231"/>
        <v>145084.80999999974</v>
      </c>
      <c r="F499" s="13">
        <f t="shared" si="232"/>
        <v>2.3584628196912116</v>
      </c>
      <c r="G499" s="9">
        <v>15769.470799751101</v>
      </c>
      <c r="H499" s="13">
        <f t="shared" si="233"/>
        <v>145068.96518224091</v>
      </c>
      <c r="I499" s="13">
        <f t="shared" si="234"/>
        <v>2.358334031453801</v>
      </c>
      <c r="K499" s="13">
        <f t="shared" si="253"/>
        <v>16148.944000000003</v>
      </c>
      <c r="L499" s="13">
        <f t="shared" si="254"/>
        <v>16214.3092</v>
      </c>
      <c r="M499" s="9">
        <f t="shared" si="255"/>
        <v>16083.578800000007</v>
      </c>
      <c r="N499" s="9">
        <f t="shared" si="256"/>
        <v>-14.525599999999232</v>
      </c>
      <c r="O499" s="9">
        <f>M422+N422*78</f>
        <v>15865.668833333333</v>
      </c>
      <c r="P499" s="13">
        <f t="shared" si="257"/>
        <v>81043.36665469475</v>
      </c>
      <c r="Q499" s="13">
        <f t="shared" si="258"/>
        <v>1.7626934813590245</v>
      </c>
      <c r="S499" s="2">
        <f t="shared" si="251"/>
        <v>16184.200314667472</v>
      </c>
      <c r="T499" s="2">
        <f t="shared" si="252"/>
        <v>7.0631502205163983</v>
      </c>
      <c r="U499" s="2">
        <f t="shared" si="235"/>
        <v>16218.050629334946</v>
      </c>
      <c r="V499" s="3">
        <f t="shared" si="236"/>
        <v>4583.3752123477398</v>
      </c>
      <c r="W499" s="3">
        <f t="shared" si="237"/>
        <v>0.41918985864049951</v>
      </c>
      <c r="Y499" s="9">
        <f t="shared" si="238"/>
        <v>16200.276284577034</v>
      </c>
      <c r="Z499" s="9">
        <f t="shared" si="239"/>
        <v>22.414909207353908</v>
      </c>
      <c r="AA499" s="9">
        <f t="shared" si="240"/>
        <v>16221.673263681478</v>
      </c>
      <c r="AB499" s="27">
        <f t="shared" si="241"/>
        <v>5087.0079421775426</v>
      </c>
      <c r="AC499" s="27">
        <f t="shared" si="242"/>
        <v>0.44162054495089781</v>
      </c>
      <c r="AE499" s="9">
        <f t="shared" si="243"/>
        <v>16169.017531520109</v>
      </c>
      <c r="AF499" s="9">
        <f t="shared" si="244"/>
        <v>1.4154555028623577</v>
      </c>
      <c r="AG499" s="9">
        <f>AE422+AF422*77</f>
        <v>16526.573588928219</v>
      </c>
      <c r="AH499" s="28">
        <f t="shared" si="245"/>
        <v>141544.188866029</v>
      </c>
      <c r="AI499" s="28">
        <f t="shared" si="246"/>
        <v>2.3295073415016905</v>
      </c>
      <c r="AK499" s="9">
        <f t="shared" si="247"/>
        <v>16156.185498020779</v>
      </c>
      <c r="AL499" s="9">
        <f t="shared" si="248"/>
        <v>-3.2282702699067691</v>
      </c>
      <c r="AM499" s="9">
        <f>AK422+AL422*77</f>
        <v>15926.026723352599</v>
      </c>
      <c r="AN499" s="28">
        <f t="shared" si="249"/>
        <v>50320.932445826467</v>
      </c>
      <c r="AO499">
        <f t="shared" si="250"/>
        <v>1.3889685155269151</v>
      </c>
    </row>
    <row r="500" spans="1:41">
      <c r="A500" s="1">
        <v>45429</v>
      </c>
      <c r="B500" s="2">
        <v>499</v>
      </c>
      <c r="C500" s="3">
        <v>16023.72</v>
      </c>
      <c r="D500" s="13">
        <v>15769.45</v>
      </c>
      <c r="E500" s="13">
        <f t="shared" si="231"/>
        <v>64653.232899999297</v>
      </c>
      <c r="F500" s="13">
        <f t="shared" si="232"/>
        <v>1.5868350170871599</v>
      </c>
      <c r="G500" s="9">
        <v>15769.470799751101</v>
      </c>
      <c r="H500" s="13">
        <f t="shared" si="233"/>
        <v>64642.655827204224</v>
      </c>
      <c r="I500" s="13">
        <f t="shared" si="234"/>
        <v>1.586705211080186</v>
      </c>
      <c r="K500" s="13">
        <f t="shared" si="253"/>
        <v>16146.532000000001</v>
      </c>
      <c r="L500" s="13">
        <f t="shared" si="254"/>
        <v>16199.736700000003</v>
      </c>
      <c r="M500" s="9">
        <f t="shared" si="255"/>
        <v>16093.327299999999</v>
      </c>
      <c r="N500" s="9">
        <f t="shared" si="256"/>
        <v>-11.823266666667122</v>
      </c>
      <c r="O500" s="9">
        <f>M422+N422*79</f>
        <v>15867.435922222223</v>
      </c>
      <c r="P500" s="13">
        <f t="shared" si="257"/>
        <v>24424.712966850086</v>
      </c>
      <c r="Q500" s="13">
        <f t="shared" si="258"/>
        <v>0.97532956003834625</v>
      </c>
      <c r="S500" s="2">
        <f t="shared" si="251"/>
        <v>16107.491732443994</v>
      </c>
      <c r="T500" s="2">
        <f t="shared" si="252"/>
        <v>-34.822716001481055</v>
      </c>
      <c r="U500" s="2">
        <f t="shared" si="235"/>
        <v>16191.263464887988</v>
      </c>
      <c r="V500" s="3">
        <f t="shared" si="236"/>
        <v>28070.812626672836</v>
      </c>
      <c r="W500" s="3">
        <f t="shared" si="237"/>
        <v>1.0455965586517308</v>
      </c>
      <c r="Y500" s="9">
        <f t="shared" si="238"/>
        <v>16162.999835649071</v>
      </c>
      <c r="Z500" s="9">
        <f t="shared" si="239"/>
        <v>-19.369041487368225</v>
      </c>
      <c r="AA500" s="9">
        <f t="shared" si="240"/>
        <v>16222.691193784387</v>
      </c>
      <c r="AB500" s="27">
        <f t="shared" si="241"/>
        <v>39589.535955984342</v>
      </c>
      <c r="AC500" s="27">
        <f t="shared" si="242"/>
        <v>1.2417290977649864</v>
      </c>
      <c r="AE500" s="9">
        <f t="shared" si="243"/>
        <v>16067.733896106889</v>
      </c>
      <c r="AF500" s="9">
        <f t="shared" si="244"/>
        <v>-29.394271771962231</v>
      </c>
      <c r="AG500" s="9">
        <f>AE422+AF422*78</f>
        <v>16536.735367622252</v>
      </c>
      <c r="AH500" s="28">
        <f t="shared" si="245"/>
        <v>263184.76741659496</v>
      </c>
      <c r="AI500" s="28">
        <f t="shared" si="246"/>
        <v>3.2015996761192325</v>
      </c>
      <c r="AK500" s="9">
        <f t="shared" si="247"/>
        <v>16036.643722775087</v>
      </c>
      <c r="AL500" s="9">
        <f t="shared" si="248"/>
        <v>-14.859620767485334</v>
      </c>
      <c r="AM500" s="9">
        <f>AK422+AL422*78</f>
        <v>15928.321508512547</v>
      </c>
      <c r="AN500" s="28">
        <f t="shared" si="249"/>
        <v>9100.8721780815849</v>
      </c>
      <c r="AO500">
        <f t="shared" si="250"/>
        <v>0.5953579536303224</v>
      </c>
    </row>
    <row r="501" spans="1:41">
      <c r="A501" s="1">
        <v>45430</v>
      </c>
      <c r="B501" s="2">
        <v>500</v>
      </c>
      <c r="C501" s="3">
        <v>16023.72</v>
      </c>
      <c r="D501" s="13">
        <v>15769.45</v>
      </c>
      <c r="E501" s="13">
        <f t="shared" si="231"/>
        <v>64653.232899999297</v>
      </c>
      <c r="F501" s="13">
        <f t="shared" si="232"/>
        <v>1.5868350170871599</v>
      </c>
      <c r="G501" s="9">
        <v>15769.470799751101</v>
      </c>
      <c r="H501" s="13">
        <f t="shared" si="233"/>
        <v>64642.655827204224</v>
      </c>
      <c r="I501" s="13">
        <f t="shared" si="234"/>
        <v>1.586705211080186</v>
      </c>
      <c r="K501" s="13">
        <f t="shared" si="253"/>
        <v>16138.391</v>
      </c>
      <c r="L501" s="13">
        <f t="shared" si="254"/>
        <v>16186.189200000003</v>
      </c>
      <c r="M501" s="9">
        <f t="shared" si="255"/>
        <v>16090.592799999997</v>
      </c>
      <c r="N501" s="9">
        <f t="shared" si="256"/>
        <v>-10.621822222222868</v>
      </c>
      <c r="O501" s="9">
        <f>M422+N422*80</f>
        <v>15869.203011111111</v>
      </c>
      <c r="P501" s="13">
        <f t="shared" si="257"/>
        <v>23875.499855288919</v>
      </c>
      <c r="Q501" s="13">
        <f t="shared" si="258"/>
        <v>0.96430160342847093</v>
      </c>
      <c r="S501" s="2">
        <f t="shared" si="251"/>
        <v>16048.194508221255</v>
      </c>
      <c r="T501" s="2">
        <f t="shared" si="252"/>
        <v>-47.05997011210993</v>
      </c>
      <c r="U501" s="2">
        <f t="shared" si="235"/>
        <v>16072.669016442513</v>
      </c>
      <c r="V501" s="3">
        <f t="shared" si="236"/>
        <v>2396.0062106894384</v>
      </c>
      <c r="W501" s="3">
        <f t="shared" si="237"/>
        <v>0.30547848091774765</v>
      </c>
      <c r="Y501" s="9">
        <f t="shared" si="238"/>
        <v>16107.657555913191</v>
      </c>
      <c r="Z501" s="9">
        <f t="shared" si="239"/>
        <v>-44.550308261326364</v>
      </c>
      <c r="AA501" s="9">
        <f t="shared" si="240"/>
        <v>16143.630794161701</v>
      </c>
      <c r="AB501" s="27">
        <f t="shared" si="241"/>
        <v>14378.5985564901</v>
      </c>
      <c r="AC501" s="27">
        <f t="shared" si="242"/>
        <v>0.74833305974955966</v>
      </c>
      <c r="AE501" s="9">
        <f t="shared" si="243"/>
        <v>16028.105887300477</v>
      </c>
      <c r="AF501" s="9">
        <f t="shared" si="244"/>
        <v>-32.464392882297233</v>
      </c>
      <c r="AG501" s="9">
        <f>AE422+AF422*79</f>
        <v>16546.897146316285</v>
      </c>
      <c r="AH501" s="28">
        <f t="shared" si="245"/>
        <v>273714.32642765238</v>
      </c>
      <c r="AI501" s="28">
        <f t="shared" si="246"/>
        <v>3.2650167771047292</v>
      </c>
      <c r="AK501" s="9">
        <f t="shared" si="247"/>
        <v>16023.52641020076</v>
      </c>
      <c r="AL501" s="9">
        <f t="shared" si="248"/>
        <v>-14.685389948169421</v>
      </c>
      <c r="AM501" s="9">
        <f>AK422+AL422*79</f>
        <v>15930.616293672492</v>
      </c>
      <c r="AN501" s="28">
        <f t="shared" si="249"/>
        <v>8668.300131918686</v>
      </c>
      <c r="AO501">
        <f t="shared" si="250"/>
        <v>0.58103677752423966</v>
      </c>
    </row>
    <row r="502" spans="1:41">
      <c r="A502" s="1">
        <v>45431</v>
      </c>
      <c r="B502" s="2">
        <v>501</v>
      </c>
      <c r="C502" s="3">
        <v>16023.72</v>
      </c>
      <c r="D502" s="13">
        <v>15769.45</v>
      </c>
      <c r="E502" s="13">
        <f t="shared" si="231"/>
        <v>64653.232899999297</v>
      </c>
      <c r="F502" s="13">
        <f>ABS((C502-D502)/C502)*100</f>
        <v>1.5868350170871599</v>
      </c>
      <c r="G502" s="9">
        <v>15769.470799751101</v>
      </c>
      <c r="H502" s="13">
        <f t="shared" si="233"/>
        <v>64642.655827204224</v>
      </c>
      <c r="I502" s="13">
        <f t="shared" si="234"/>
        <v>1.586705211080186</v>
      </c>
      <c r="K502" s="13">
        <f t="shared" si="253"/>
        <v>16127.336000000001</v>
      </c>
      <c r="L502" s="13">
        <f t="shared" si="254"/>
        <v>16173.083900000001</v>
      </c>
      <c r="M502" s="9">
        <f t="shared" si="255"/>
        <v>16081.588100000001</v>
      </c>
      <c r="N502" s="9">
        <f t="shared" si="256"/>
        <v>-10.166200000000066</v>
      </c>
      <c r="O502" s="9">
        <f>M422+N422*81</f>
        <v>15870.9701</v>
      </c>
      <c r="P502" s="13">
        <f t="shared" si="257"/>
        <v>23332.531950009659</v>
      </c>
      <c r="Q502" s="13">
        <f t="shared" si="258"/>
        <v>0.95327364681858462</v>
      </c>
      <c r="S502" s="2">
        <f t="shared" si="251"/>
        <v>16012.427269054573</v>
      </c>
      <c r="T502" s="2">
        <f t="shared" si="252"/>
        <v>-41.413604639395956</v>
      </c>
      <c r="U502" s="2">
        <f t="shared" si="235"/>
        <v>16001.134538109145</v>
      </c>
      <c r="V502" s="3">
        <f t="shared" si="236"/>
        <v>510.10308882323079</v>
      </c>
      <c r="W502" s="3">
        <f t="shared" si="237"/>
        <v>0.14095017817868932</v>
      </c>
      <c r="Y502" s="9">
        <f t="shared" si="238"/>
        <v>16051.291073356304</v>
      </c>
      <c r="Z502" s="9">
        <f t="shared" si="239"/>
        <v>-52.821630268218598</v>
      </c>
      <c r="AA502" s="9">
        <f t="shared" si="240"/>
        <v>16063.107247651864</v>
      </c>
      <c r="AB502" s="27">
        <f t="shared" si="241"/>
        <v>1551.3552775893077</v>
      </c>
      <c r="AC502" s="27">
        <f t="shared" si="242"/>
        <v>0.24580589059135163</v>
      </c>
      <c r="AE502" s="9">
        <f t="shared" si="243"/>
        <v>16015.296448325453</v>
      </c>
      <c r="AF502" s="9">
        <f t="shared" si="244"/>
        <v>-26.56790671011527</v>
      </c>
      <c r="AG502" s="9">
        <f>AE422+AF422*80</f>
        <v>16557.058925010318</v>
      </c>
      <c r="AH502" s="28">
        <f t="shared" si="245"/>
        <v>284450.40893116285</v>
      </c>
      <c r="AI502" s="28">
        <f t="shared" si="246"/>
        <v>3.3284338780902263</v>
      </c>
      <c r="AK502" s="9">
        <f t="shared" si="247"/>
        <v>16022.232102025258</v>
      </c>
      <c r="AL502" s="9">
        <f t="shared" si="248"/>
        <v>-13.34628177090268</v>
      </c>
      <c r="AM502" s="9">
        <f>AK422+AL422*80</f>
        <v>15932.911078832438</v>
      </c>
      <c r="AN502" s="28">
        <f t="shared" si="249"/>
        <v>8246.2601636163981</v>
      </c>
      <c r="AO502">
        <f t="shared" si="250"/>
        <v>0.56671560141815691</v>
      </c>
    </row>
    <row r="503" spans="1:41">
      <c r="A503" s="1">
        <v>45432</v>
      </c>
      <c r="B503" s="2">
        <v>502</v>
      </c>
      <c r="C503" s="3">
        <v>16057.89</v>
      </c>
      <c r="D503" s="13">
        <v>15769.45</v>
      </c>
      <c r="E503" s="13">
        <f t="shared" si="231"/>
        <v>83197.633599999244</v>
      </c>
      <c r="F503" s="13">
        <f t="shared" ref="F503:F514" si="259">ABS((C503-D503)/C503)*100</f>
        <v>1.796250939569263</v>
      </c>
      <c r="G503" s="9">
        <v>15769.470799751101</v>
      </c>
      <c r="H503" s="13">
        <f t="shared" si="233"/>
        <v>83185.635072213947</v>
      </c>
      <c r="I503" s="13">
        <f t="shared" si="234"/>
        <v>1.7961214097798532</v>
      </c>
      <c r="K503" s="13">
        <f t="shared" si="253"/>
        <v>16116.280999999999</v>
      </c>
      <c r="L503" s="13">
        <f t="shared" si="254"/>
        <v>16160.5615</v>
      </c>
      <c r="M503" s="9">
        <f t="shared" si="255"/>
        <v>16072.000499999998</v>
      </c>
      <c r="N503" s="9">
        <f t="shared" si="256"/>
        <v>-9.8401111111112787</v>
      </c>
      <c r="O503" s="9">
        <f>M422+N422*82</f>
        <v>15872.73718888889</v>
      </c>
      <c r="P503" s="13">
        <f t="shared" si="257"/>
        <v>34281.563462346101</v>
      </c>
      <c r="Q503" s="13">
        <f t="shared" si="258"/>
        <v>1.1530332510131112</v>
      </c>
      <c r="S503" s="2">
        <f t="shared" si="251"/>
        <v>16014.451832207589</v>
      </c>
      <c r="T503" s="2">
        <f t="shared" si="252"/>
        <v>-19.694520743189948</v>
      </c>
      <c r="U503" s="2">
        <f t="shared" si="235"/>
        <v>15971.013664415177</v>
      </c>
      <c r="V503" s="3">
        <f t="shared" si="236"/>
        <v>7547.4976846466616</v>
      </c>
      <c r="W503" s="3">
        <f t="shared" si="237"/>
        <v>0.54101962078966981</v>
      </c>
      <c r="Y503" s="9">
        <f t="shared" si="238"/>
        <v>16016.295610161658</v>
      </c>
      <c r="Z503" s="9">
        <f t="shared" si="239"/>
        <v>-40.343313316717577</v>
      </c>
      <c r="AA503" s="9">
        <f t="shared" si="240"/>
        <v>15998.469443088085</v>
      </c>
      <c r="AB503" s="27">
        <f t="shared" si="241"/>
        <v>3530.8025837221176</v>
      </c>
      <c r="AC503" s="27">
        <f t="shared" si="242"/>
        <v>0.37003963105934157</v>
      </c>
      <c r="AE503" s="9">
        <f t="shared" si="243"/>
        <v>16037.141562484601</v>
      </c>
      <c r="AF503" s="9">
        <f t="shared" si="244"/>
        <v>-12.044000449336117</v>
      </c>
      <c r="AG503" s="9">
        <f>AE422+AF422*81</f>
        <v>16567.220703704352</v>
      </c>
      <c r="AH503" s="28">
        <f t="shared" si="245"/>
        <v>259417.76573597075</v>
      </c>
      <c r="AI503" s="28">
        <f t="shared" si="246"/>
        <v>3.1718407817238274</v>
      </c>
      <c r="AK503" s="9">
        <f t="shared" si="247"/>
        <v>16052.989582025437</v>
      </c>
      <c r="AL503" s="9">
        <f t="shared" si="248"/>
        <v>-8.9359055937945637</v>
      </c>
      <c r="AM503" s="9">
        <f>AK422+AL422*81</f>
        <v>15935.205863992383</v>
      </c>
      <c r="AN503" s="28">
        <f t="shared" si="249"/>
        <v>15051.397227935211</v>
      </c>
      <c r="AO503">
        <f t="shared" si="250"/>
        <v>0.76401156071947163</v>
      </c>
    </row>
    <row r="504" spans="1:41">
      <c r="A504" s="1">
        <v>45433</v>
      </c>
      <c r="B504" s="2">
        <v>503</v>
      </c>
      <c r="C504" s="3">
        <v>16059.9</v>
      </c>
      <c r="D504" s="13">
        <v>15769.45</v>
      </c>
      <c r="E504" s="13">
        <f t="shared" si="231"/>
        <v>84361.202499999359</v>
      </c>
      <c r="F504" s="13">
        <f t="shared" si="259"/>
        <v>1.8085417717420342</v>
      </c>
      <c r="G504" s="9">
        <v>15769.470799751101</v>
      </c>
      <c r="H504" s="13">
        <f t="shared" si="233"/>
        <v>84349.120357214648</v>
      </c>
      <c r="I504" s="13">
        <f t="shared" si="234"/>
        <v>1.8084122581641122</v>
      </c>
      <c r="K504" s="13">
        <f t="shared" si="253"/>
        <v>16108.643</v>
      </c>
      <c r="L504" s="13">
        <f t="shared" si="254"/>
        <v>16149.235100000002</v>
      </c>
      <c r="M504" s="9">
        <f t="shared" si="255"/>
        <v>16068.050899999998</v>
      </c>
      <c r="N504" s="9">
        <f t="shared" si="256"/>
        <v>-9.0204666666670352</v>
      </c>
      <c r="O504" s="9">
        <f>M422+N422*83</f>
        <v>15874.504277777778</v>
      </c>
      <c r="P504" s="13">
        <f t="shared" si="257"/>
        <v>34371.573818299148</v>
      </c>
      <c r="Q504" s="13">
        <f t="shared" si="258"/>
        <v>1.1544014733729451</v>
      </c>
      <c r="S504" s="2">
        <f t="shared" si="251"/>
        <v>16027.328655732199</v>
      </c>
      <c r="T504" s="2">
        <f t="shared" si="252"/>
        <v>-3.4088486092900787</v>
      </c>
      <c r="U504" s="2">
        <f t="shared" si="235"/>
        <v>15994.7573114644</v>
      </c>
      <c r="V504" s="3">
        <f t="shared" si="236"/>
        <v>4243.5698696461286</v>
      </c>
      <c r="W504" s="3">
        <f t="shared" si="237"/>
        <v>0.40562325130044097</v>
      </c>
      <c r="Y504" s="9">
        <f t="shared" si="238"/>
        <v>16001.136607791457</v>
      </c>
      <c r="Z504" s="9">
        <f t="shared" si="239"/>
        <v>-22.714295654156011</v>
      </c>
      <c r="AA504" s="9">
        <f t="shared" si="240"/>
        <v>15975.95229684494</v>
      </c>
      <c r="AB504" s="27">
        <f t="shared" si="241"/>
        <v>7047.2168650099984</v>
      </c>
      <c r="AC504" s="27">
        <f t="shared" si="242"/>
        <v>0.52271622584860156</v>
      </c>
      <c r="AE504" s="9">
        <f t="shared" si="243"/>
        <v>16049.459268610579</v>
      </c>
      <c r="AF504" s="9">
        <f t="shared" si="244"/>
        <v>-4.7354884767420113</v>
      </c>
      <c r="AG504" s="9">
        <f>AE422+AF422*82</f>
        <v>16577.382482398381</v>
      </c>
      <c r="AH504" s="28">
        <f t="shared" si="245"/>
        <v>267788.11958919151</v>
      </c>
      <c r="AI504" s="28">
        <f t="shared" si="246"/>
        <v>3.2222023947744489</v>
      </c>
      <c r="AK504" s="9">
        <f t="shared" si="247"/>
        <v>16058.315367643165</v>
      </c>
      <c r="AL504" s="9">
        <f t="shared" si="248"/>
        <v>-7.5097364726423184</v>
      </c>
      <c r="AM504" s="9">
        <f>AK422+AL422*82</f>
        <v>15937.500649152329</v>
      </c>
      <c r="AN504" s="28">
        <f t="shared" si="249"/>
        <v>14981.601087931156</v>
      </c>
      <c r="AO504">
        <f t="shared" si="250"/>
        <v>0.76214267117273815</v>
      </c>
    </row>
    <row r="505" spans="1:41">
      <c r="A505" s="1">
        <v>45434</v>
      </c>
      <c r="B505" s="2">
        <v>504</v>
      </c>
      <c r="C505" s="3">
        <v>16104.12</v>
      </c>
      <c r="D505" s="13">
        <v>15769.45</v>
      </c>
      <c r="E505" s="13">
        <f t="shared" si="231"/>
        <v>112004.00890000004</v>
      </c>
      <c r="F505" s="13">
        <f t="shared" si="259"/>
        <v>2.0781638487542322</v>
      </c>
      <c r="G505" s="9">
        <v>15769.470799751101</v>
      </c>
      <c r="H505" s="13">
        <f t="shared" si="233"/>
        <v>111990.087227228</v>
      </c>
      <c r="I505" s="13">
        <f t="shared" si="234"/>
        <v>2.0780346908052065</v>
      </c>
      <c r="K505" s="13">
        <f t="shared" si="253"/>
        <v>16101.206</v>
      </c>
      <c r="L505" s="13">
        <f t="shared" si="254"/>
        <v>16139.124800000001</v>
      </c>
      <c r="M505" s="9">
        <f t="shared" si="255"/>
        <v>16063.287199999999</v>
      </c>
      <c r="N505" s="9">
        <f t="shared" si="256"/>
        <v>-8.4264000000002852</v>
      </c>
      <c r="O505" s="9">
        <f>M422+N422*84</f>
        <v>15876.271366666668</v>
      </c>
      <c r="P505" s="13">
        <f t="shared" si="257"/>
        <v>51914.999711867647</v>
      </c>
      <c r="Q505" s="13">
        <f t="shared" si="258"/>
        <v>1.4148468425057257</v>
      </c>
      <c r="S505" s="2">
        <f t="shared" si="251"/>
        <v>16064.019903561455</v>
      </c>
      <c r="T505" s="2">
        <f t="shared" si="252"/>
        <v>16.641199609983012</v>
      </c>
      <c r="U505" s="2">
        <f t="shared" si="235"/>
        <v>16023.919807122909</v>
      </c>
      <c r="V505" s="3">
        <f t="shared" si="236"/>
        <v>6432.0709375226734</v>
      </c>
      <c r="W505" s="3">
        <f t="shared" si="237"/>
        <v>0.4980104027856937</v>
      </c>
      <c r="Y505" s="9">
        <f t="shared" si="238"/>
        <v>16016.131618496111</v>
      </c>
      <c r="Z505" s="9">
        <f t="shared" si="239"/>
        <v>3.6822187970105729</v>
      </c>
      <c r="AA505" s="9">
        <f t="shared" si="240"/>
        <v>15978.422312137302</v>
      </c>
      <c r="AB505" s="27">
        <f t="shared" si="241"/>
        <v>15799.908734028568</v>
      </c>
      <c r="AC505" s="27">
        <f t="shared" si="242"/>
        <v>0.78053124208400848</v>
      </c>
      <c r="AE505" s="9">
        <f t="shared" si="243"/>
        <v>16086.30113404015</v>
      </c>
      <c r="AF505" s="9">
        <f t="shared" si="244"/>
        <v>7.7377176951519049</v>
      </c>
      <c r="AG505" s="9">
        <f>AE422+AF422*82</f>
        <v>16577.382482398381</v>
      </c>
      <c r="AH505" s="28">
        <f t="shared" si="245"/>
        <v>223977.37724587749</v>
      </c>
      <c r="AI505" s="28">
        <f t="shared" si="246"/>
        <v>2.9387664920429093</v>
      </c>
      <c r="AK505" s="9">
        <f t="shared" si="247"/>
        <v>16098.788563117054</v>
      </c>
      <c r="AL505" s="9">
        <f t="shared" si="248"/>
        <v>-2.7114432779891802</v>
      </c>
      <c r="AM505" s="9">
        <f>AK422+AL422*83</f>
        <v>15939.795434312275</v>
      </c>
      <c r="AN505" s="28">
        <f t="shared" si="249"/>
        <v>27002.562888459823</v>
      </c>
      <c r="AO505">
        <f t="shared" si="250"/>
        <v>1.020388358306608</v>
      </c>
    </row>
    <row r="506" spans="1:41">
      <c r="A506" s="1">
        <v>45435</v>
      </c>
      <c r="B506" s="2">
        <v>505</v>
      </c>
      <c r="C506" s="3">
        <v>16104.12</v>
      </c>
      <c r="D506" s="13">
        <v>15769.45</v>
      </c>
      <c r="E506" s="13">
        <f t="shared" si="231"/>
        <v>112004.00890000004</v>
      </c>
      <c r="F506" s="13">
        <f t="shared" si="259"/>
        <v>2.0781638487542322</v>
      </c>
      <c r="G506" s="9">
        <v>15769.470799751101</v>
      </c>
      <c r="H506" s="13">
        <f t="shared" si="233"/>
        <v>111990.087227228</v>
      </c>
      <c r="I506" s="13">
        <f t="shared" si="234"/>
        <v>2.0780346908052065</v>
      </c>
      <c r="K506" s="13">
        <f t="shared" si="253"/>
        <v>16098.191000000001</v>
      </c>
      <c r="L506" s="13">
        <f t="shared" si="254"/>
        <v>16130.944099999999</v>
      </c>
      <c r="M506" s="9">
        <f t="shared" si="255"/>
        <v>16065.437900000003</v>
      </c>
      <c r="N506" s="9">
        <f t="shared" si="256"/>
        <v>-7.2784666666662403</v>
      </c>
      <c r="O506" s="9">
        <f>M422+N422*85</f>
        <v>15878.038455555556</v>
      </c>
      <c r="P506" s="13">
        <f t="shared" si="257"/>
        <v>51112.864738385637</v>
      </c>
      <c r="Q506" s="13">
        <f t="shared" si="258"/>
        <v>1.403873943093104</v>
      </c>
      <c r="S506" s="2">
        <f t="shared" si="251"/>
        <v>16092.390551585719</v>
      </c>
      <c r="T506" s="2">
        <f t="shared" si="252"/>
        <v>22.505923817123293</v>
      </c>
      <c r="U506" s="2">
        <f t="shared" si="235"/>
        <v>16080.661103171438</v>
      </c>
      <c r="V506" s="3">
        <f t="shared" si="236"/>
        <v>550.31984041313979</v>
      </c>
      <c r="W506" s="3">
        <f t="shared" si="237"/>
        <v>0.14567015663421845</v>
      </c>
      <c r="Y506" s="9">
        <f t="shared" si="238"/>
        <v>16045.105686105184</v>
      </c>
      <c r="Z506" s="9">
        <f t="shared" si="239"/>
        <v>21.38651296545444</v>
      </c>
      <c r="AA506" s="9">
        <f t="shared" si="240"/>
        <v>16019.813837293121</v>
      </c>
      <c r="AB506" s="27">
        <f t="shared" si="241"/>
        <v>7107.5290703589344</v>
      </c>
      <c r="AC506" s="27">
        <f t="shared" si="242"/>
        <v>0.52350679644016596</v>
      </c>
      <c r="AE506" s="9">
        <f t="shared" si="243"/>
        <v>16101.09565552059</v>
      </c>
      <c r="AF506" s="9">
        <f t="shared" si="244"/>
        <v>9.8547588307384473</v>
      </c>
      <c r="AG506" s="9">
        <f>AE422+AF422*83</f>
        <v>16587.544261092415</v>
      </c>
      <c r="AH506" s="28">
        <f t="shared" si="245"/>
        <v>233699.01621274633</v>
      </c>
      <c r="AI506" s="28">
        <f t="shared" si="246"/>
        <v>3.0018669824393625</v>
      </c>
      <c r="AK506" s="9">
        <f t="shared" si="247"/>
        <v>16103.315711983907</v>
      </c>
      <c r="AL506" s="9">
        <f t="shared" si="248"/>
        <v>-1.9875840635049455</v>
      </c>
      <c r="AM506" s="9">
        <f>AK422+AL422*84</f>
        <v>15942.09021947222</v>
      </c>
      <c r="AN506" s="28">
        <f t="shared" si="249"/>
        <v>26253.649777880728</v>
      </c>
      <c r="AO506">
        <f t="shared" si="250"/>
        <v>1.006138680833107</v>
      </c>
    </row>
    <row r="507" spans="1:41">
      <c r="A507" s="1">
        <v>45436</v>
      </c>
      <c r="B507" s="2">
        <v>506</v>
      </c>
      <c r="C507" s="3">
        <v>16104.12</v>
      </c>
      <c r="D507" s="13">
        <v>15769.45</v>
      </c>
      <c r="E507" s="13">
        <f t="shared" si="231"/>
        <v>112004.00890000004</v>
      </c>
      <c r="F507" s="13">
        <f t="shared" si="259"/>
        <v>2.0781638487542322</v>
      </c>
      <c r="G507" s="9">
        <v>15769.470799751101</v>
      </c>
      <c r="H507" s="13">
        <f t="shared" si="233"/>
        <v>111990.087227228</v>
      </c>
      <c r="I507" s="13">
        <f t="shared" si="234"/>
        <v>2.0780346908052065</v>
      </c>
      <c r="K507" s="13">
        <f t="shared" si="253"/>
        <v>16092.462</v>
      </c>
      <c r="L507" s="13">
        <f t="shared" si="254"/>
        <v>16123.406500000001</v>
      </c>
      <c r="M507" s="9">
        <f t="shared" si="255"/>
        <v>16061.517499999998</v>
      </c>
      <c r="N507" s="9">
        <f t="shared" si="256"/>
        <v>-6.8765555555558722</v>
      </c>
      <c r="O507" s="9">
        <f>M422+N422*86</f>
        <v>15879.805544444445</v>
      </c>
      <c r="P507" s="13">
        <f t="shared" si="257"/>
        <v>50316.974971185271</v>
      </c>
      <c r="Q507" s="13">
        <f t="shared" si="258"/>
        <v>1.392901043680471</v>
      </c>
      <c r="S507" s="2">
        <f t="shared" si="251"/>
        <v>16109.508237701422</v>
      </c>
      <c r="T507" s="2">
        <f t="shared" si="252"/>
        <v>19.81180496641349</v>
      </c>
      <c r="U507" s="2">
        <f t="shared" si="235"/>
        <v>16114.896475402842</v>
      </c>
      <c r="V507" s="3">
        <f t="shared" si="236"/>
        <v>116.13242210804232</v>
      </c>
      <c r="W507" s="3">
        <f t="shared" si="237"/>
        <v>6.6917505600065333E-2</v>
      </c>
      <c r="Y507" s="9">
        <f t="shared" si="238"/>
        <v>16077.780539349445</v>
      </c>
      <c r="Z507" s="9">
        <f t="shared" si="239"/>
        <v>29.28835116061946</v>
      </c>
      <c r="AA507" s="9">
        <f t="shared" si="240"/>
        <v>16066.492199070639</v>
      </c>
      <c r="AB507" s="27">
        <f t="shared" si="241"/>
        <v>1415.8514027796891</v>
      </c>
      <c r="AC507" s="27">
        <f t="shared" si="242"/>
        <v>0.23365325723704189</v>
      </c>
      <c r="AE507" s="9">
        <f t="shared" si="243"/>
        <v>16106.169124305397</v>
      </c>
      <c r="AF507" s="9">
        <f t="shared" si="244"/>
        <v>8.4203718169590474</v>
      </c>
      <c r="AG507" s="9">
        <f>AE422+AF422*84</f>
        <v>16597.706039786448</v>
      </c>
      <c r="AH507" s="28">
        <f t="shared" si="245"/>
        <v>243627.17867206817</v>
      </c>
      <c r="AI507" s="28">
        <f t="shared" si="246"/>
        <v>3.0649674728358152</v>
      </c>
      <c r="AK507" s="9">
        <f t="shared" si="247"/>
        <v>16103.840812792041</v>
      </c>
      <c r="AL507" s="9">
        <f t="shared" si="248"/>
        <v>-1.7363155763410425</v>
      </c>
      <c r="AM507" s="9">
        <f>AK422+AL422*85</f>
        <v>15944.385004632168</v>
      </c>
      <c r="AN507" s="28">
        <f t="shared" si="249"/>
        <v>25515.268745161666</v>
      </c>
      <c r="AO507">
        <f t="shared" si="250"/>
        <v>0.99188900335959429</v>
      </c>
    </row>
    <row r="508" spans="1:41">
      <c r="A508" s="1">
        <v>45437</v>
      </c>
      <c r="B508" s="2">
        <v>507</v>
      </c>
      <c r="C508" s="3">
        <v>16104.12</v>
      </c>
      <c r="D508" s="13">
        <v>15769.45</v>
      </c>
      <c r="E508" s="13">
        <f t="shared" si="231"/>
        <v>112004.00890000004</v>
      </c>
      <c r="F508" s="13">
        <f t="shared" si="259"/>
        <v>2.0781638487542322</v>
      </c>
      <c r="G508" s="9">
        <v>15769.470799751101</v>
      </c>
      <c r="H508" s="13">
        <f t="shared" si="233"/>
        <v>111990.087227228</v>
      </c>
      <c r="I508" s="13">
        <f t="shared" si="234"/>
        <v>2.0780346908052065</v>
      </c>
      <c r="K508" s="13">
        <f t="shared" si="253"/>
        <v>16086.331999999999</v>
      </c>
      <c r="L508" s="13">
        <f t="shared" si="254"/>
        <v>16116.4318</v>
      </c>
      <c r="M508" s="9">
        <f t="shared" si="255"/>
        <v>16056.232199999997</v>
      </c>
      <c r="N508" s="9">
        <f t="shared" si="256"/>
        <v>-6.6888444444448396</v>
      </c>
      <c r="O508" s="9">
        <f>M422+N422*87</f>
        <v>15881.572633333333</v>
      </c>
      <c r="P508" s="13">
        <f t="shared" si="257"/>
        <v>49527.330410268187</v>
      </c>
      <c r="Q508" s="13">
        <f t="shared" si="258"/>
        <v>1.3819281442678495</v>
      </c>
      <c r="S508" s="2">
        <f t="shared" si="251"/>
        <v>16116.720021333918</v>
      </c>
      <c r="T508" s="2">
        <f t="shared" si="252"/>
        <v>13.511794299454749</v>
      </c>
      <c r="U508" s="2">
        <f t="shared" si="235"/>
        <v>16129.320042667836</v>
      </c>
      <c r="V508" s="3">
        <f t="shared" si="236"/>
        <v>635.04215046070851</v>
      </c>
      <c r="W508" s="3">
        <f t="shared" si="237"/>
        <v>0.15648196031720502</v>
      </c>
      <c r="Y508" s="9">
        <f t="shared" si="238"/>
        <v>16106.184223357046</v>
      </c>
      <c r="Z508" s="9">
        <f t="shared" si="239"/>
        <v>28.669084153506208</v>
      </c>
      <c r="AA508" s="9">
        <f t="shared" si="240"/>
        <v>16107.068890510065</v>
      </c>
      <c r="AB508" s="27">
        <f t="shared" si="241"/>
        <v>8.6959552403473008</v>
      </c>
      <c r="AC508" s="27">
        <f t="shared" si="242"/>
        <v>1.8311404224908297E-2</v>
      </c>
      <c r="AE508" s="9">
        <f t="shared" si="243"/>
        <v>16107.260848836708</v>
      </c>
      <c r="AF508" s="9">
        <f t="shared" si="244"/>
        <v>6.2217776312644286</v>
      </c>
      <c r="AG508" s="9">
        <f>AE422+AF422*85</f>
        <v>16607.867818480481</v>
      </c>
      <c r="AH508" s="28">
        <f t="shared" si="245"/>
        <v>253761.86462384305</v>
      </c>
      <c r="AI508" s="28">
        <f t="shared" si="246"/>
        <v>3.1280679632322688</v>
      </c>
      <c r="AK508" s="9">
        <f t="shared" si="247"/>
        <v>16103.91844972157</v>
      </c>
      <c r="AL508" s="9">
        <f t="shared" si="248"/>
        <v>-1.5549203257540347</v>
      </c>
      <c r="AM508" s="9">
        <f>AK422+AL422*86</f>
        <v>15946.679789792113</v>
      </c>
      <c r="AN508" s="28">
        <f t="shared" si="249"/>
        <v>24787.419790303804</v>
      </c>
      <c r="AO508">
        <f t="shared" si="250"/>
        <v>0.97763932588609304</v>
      </c>
    </row>
    <row r="509" spans="1:41">
      <c r="A509" s="1">
        <v>45438</v>
      </c>
      <c r="B509" s="2">
        <v>508</v>
      </c>
      <c r="C509" s="3">
        <v>16104.12</v>
      </c>
      <c r="D509" s="13">
        <v>15769.45</v>
      </c>
      <c r="E509" s="13">
        <f t="shared" si="231"/>
        <v>112004.00890000004</v>
      </c>
      <c r="F509" s="13">
        <f t="shared" si="259"/>
        <v>2.0781638487542322</v>
      </c>
      <c r="G509" s="9">
        <v>15769.470799751101</v>
      </c>
      <c r="H509" s="13">
        <f t="shared" si="233"/>
        <v>111990.087227228</v>
      </c>
      <c r="I509" s="13">
        <f t="shared" si="234"/>
        <v>2.0780346908052065</v>
      </c>
      <c r="K509" s="13">
        <f t="shared" si="253"/>
        <v>16075.577999999998</v>
      </c>
      <c r="L509" s="13">
        <f t="shared" si="254"/>
        <v>16109.095200000002</v>
      </c>
      <c r="M509" s="9">
        <f t="shared" si="255"/>
        <v>16042.060799999994</v>
      </c>
      <c r="N509" s="9">
        <f t="shared" si="256"/>
        <v>-7.4482666666675259</v>
      </c>
      <c r="O509" s="9">
        <f>M422+N422*88</f>
        <v>15883.339722222223</v>
      </c>
      <c r="P509" s="13">
        <f t="shared" si="257"/>
        <v>48743.931055632762</v>
      </c>
      <c r="Q509" s="13">
        <f t="shared" si="258"/>
        <v>1.3709552448552165</v>
      </c>
      <c r="S509" s="2">
        <f t="shared" si="251"/>
        <v>16117.175907816687</v>
      </c>
      <c r="T509" s="2">
        <f t="shared" si="252"/>
        <v>6.9838403911116842</v>
      </c>
      <c r="U509" s="2">
        <f t="shared" si="235"/>
        <v>16130.231815633373</v>
      </c>
      <c r="V509" s="3">
        <f t="shared" si="236"/>
        <v>681.82691567122686</v>
      </c>
      <c r="W509" s="3">
        <f t="shared" si="237"/>
        <v>0.16214369759646796</v>
      </c>
      <c r="Y509" s="9">
        <f t="shared" si="238"/>
        <v>16125.633315257386</v>
      </c>
      <c r="Z509" s="9">
        <f t="shared" si="239"/>
        <v>22.215089576289955</v>
      </c>
      <c r="AA509" s="9">
        <f t="shared" si="240"/>
        <v>16134.853307510552</v>
      </c>
      <c r="AB509" s="27">
        <f t="shared" si="241"/>
        <v>944.53619053807392</v>
      </c>
      <c r="AC509" s="27">
        <f t="shared" si="242"/>
        <v>0.1908412723610525</v>
      </c>
      <c r="AE509" s="9">
        <f t="shared" si="243"/>
        <v>16106.928787940393</v>
      </c>
      <c r="AF509" s="9">
        <f t="shared" si="244"/>
        <v>4.2556260729906166</v>
      </c>
      <c r="AG509" s="9">
        <f>AE422+AF422*86</f>
        <v>16618.029597174514</v>
      </c>
      <c r="AH509" s="28">
        <f t="shared" si="245"/>
        <v>264103.07406807091</v>
      </c>
      <c r="AI509" s="28">
        <f t="shared" si="246"/>
        <v>3.191168453628721</v>
      </c>
      <c r="AK509" s="9">
        <f t="shared" si="247"/>
        <v>16103.944352939583</v>
      </c>
      <c r="AL509" s="9">
        <f t="shared" si="248"/>
        <v>-1.3968379713773413</v>
      </c>
      <c r="AM509" s="9">
        <f>AK422+AL422*87</f>
        <v>15948.974574952059</v>
      </c>
      <c r="AN509" s="28">
        <f t="shared" si="249"/>
        <v>24070.102913306557</v>
      </c>
      <c r="AO509">
        <f t="shared" si="250"/>
        <v>0.96338964841259189</v>
      </c>
    </row>
    <row r="510" spans="1:41">
      <c r="A510" s="1">
        <v>45439</v>
      </c>
      <c r="B510" s="2">
        <v>509</v>
      </c>
      <c r="C510" s="3">
        <v>16074.98</v>
      </c>
      <c r="D510" s="13">
        <v>15769.45</v>
      </c>
      <c r="E510" s="13">
        <f t="shared" si="231"/>
        <v>93348.580899999288</v>
      </c>
      <c r="F510" s="13">
        <f t="shared" si="259"/>
        <v>1.9006555529151443</v>
      </c>
      <c r="G510" s="9">
        <v>15769.470799751101</v>
      </c>
      <c r="H510" s="13">
        <f t="shared" si="233"/>
        <v>93335.871436721383</v>
      </c>
      <c r="I510" s="13">
        <f t="shared" si="234"/>
        <v>1.9005261608344033</v>
      </c>
      <c r="K510" s="13">
        <f t="shared" si="253"/>
        <v>16070.954999999998</v>
      </c>
      <c r="L510" s="13">
        <f t="shared" si="254"/>
        <v>16101.5375</v>
      </c>
      <c r="M510" s="9">
        <f t="shared" si="255"/>
        <v>16040.372499999996</v>
      </c>
      <c r="N510" s="9">
        <f t="shared" si="256"/>
        <v>-6.7961111111116121</v>
      </c>
      <c r="O510" s="9">
        <f>M422+N422*89</f>
        <v>15885.106811111111</v>
      </c>
      <c r="P510" s="13">
        <f t="shared" si="257"/>
        <v>36051.827858835633</v>
      </c>
      <c r="Q510" s="13">
        <f t="shared" si="258"/>
        <v>1.181172162508997</v>
      </c>
      <c r="S510" s="2">
        <f t="shared" si="251"/>
        <v>16099.569874103898</v>
      </c>
      <c r="T510" s="2">
        <f t="shared" si="252"/>
        <v>-5.3110966608387642</v>
      </c>
      <c r="U510" s="2">
        <f t="shared" si="235"/>
        <v>16124.159748207798</v>
      </c>
      <c r="V510" s="3">
        <f t="shared" si="236"/>
        <v>2418.6476337824288</v>
      </c>
      <c r="W510" s="3">
        <f t="shared" si="237"/>
        <v>0.30593971630321276</v>
      </c>
      <c r="Y510" s="9">
        <f t="shared" si="238"/>
        <v>16125.987883383572</v>
      </c>
      <c r="Z510" s="9">
        <f t="shared" si="239"/>
        <v>6.9127245612170238</v>
      </c>
      <c r="AA510" s="9">
        <f t="shared" si="240"/>
        <v>16147.848404833676</v>
      </c>
      <c r="AB510" s="27">
        <f t="shared" si="241"/>
        <v>5309.8044230045425</v>
      </c>
      <c r="AC510" s="27">
        <f t="shared" si="242"/>
        <v>0.45330323791181276</v>
      </c>
      <c r="AE510" s="9">
        <f t="shared" si="243"/>
        <v>16085.841324204015</v>
      </c>
      <c r="AF510" s="9">
        <f t="shared" si="244"/>
        <v>-3.3473008698198741</v>
      </c>
      <c r="AG510" s="9">
        <f>AE422+AF422*87</f>
        <v>16628.191375868548</v>
      </c>
      <c r="AH510" s="28">
        <f t="shared" si="245"/>
        <v>306042.82639037212</v>
      </c>
      <c r="AI510" s="28">
        <f t="shared" si="246"/>
        <v>3.4414436339488335</v>
      </c>
      <c r="AK510" s="9">
        <f t="shared" si="247"/>
        <v>16077.736751496821</v>
      </c>
      <c r="AL510" s="9">
        <f t="shared" si="248"/>
        <v>-3.8779143185158169</v>
      </c>
      <c r="AM510" s="9">
        <f>AK422+AL422*88</f>
        <v>15951.269360112005</v>
      </c>
      <c r="AN510" s="28">
        <f t="shared" si="249"/>
        <v>15304.322421497194</v>
      </c>
      <c r="AO510">
        <f t="shared" si="250"/>
        <v>0.76958503144635371</v>
      </c>
    </row>
    <row r="511" spans="1:41">
      <c r="A511" s="1">
        <v>45440</v>
      </c>
      <c r="B511" s="2">
        <v>510</v>
      </c>
      <c r="C511" s="3">
        <v>16144.32</v>
      </c>
      <c r="D511" s="13">
        <v>15769.45</v>
      </c>
      <c r="E511" s="13">
        <f t="shared" si="231"/>
        <v>140527.51689999923</v>
      </c>
      <c r="F511" s="13">
        <f t="shared" si="259"/>
        <v>2.3219931220392001</v>
      </c>
      <c r="G511" s="9">
        <v>15769.470799751101</v>
      </c>
      <c r="H511" s="13">
        <f t="shared" si="233"/>
        <v>140511.92292723869</v>
      </c>
      <c r="I511" s="13">
        <f t="shared" si="234"/>
        <v>2.3218642856986134</v>
      </c>
      <c r="K511" s="13">
        <f t="shared" si="253"/>
        <v>16076.081</v>
      </c>
      <c r="L511" s="13">
        <f t="shared" si="254"/>
        <v>16095.306499999997</v>
      </c>
      <c r="M511" s="9">
        <f t="shared" si="255"/>
        <v>16056.855500000003</v>
      </c>
      <c r="N511" s="9">
        <f t="shared" si="256"/>
        <v>-4.2723333333326279</v>
      </c>
      <c r="O511" s="9">
        <f>M422+N422*90</f>
        <v>15886.873900000001</v>
      </c>
      <c r="P511" s="13">
        <f t="shared" si="257"/>
        <v>66278.494405209596</v>
      </c>
      <c r="Q511" s="13">
        <f t="shared" si="258"/>
        <v>1.5946543428276894</v>
      </c>
      <c r="S511" s="2">
        <f t="shared" si="251"/>
        <v>16119.289388721529</v>
      </c>
      <c r="T511" s="2">
        <f t="shared" si="252"/>
        <v>7.2042089783960783</v>
      </c>
      <c r="U511" s="2">
        <f t="shared" si="235"/>
        <v>16094.258777443059</v>
      </c>
      <c r="V511" s="3">
        <f t="shared" si="236"/>
        <v>2506.1260038955047</v>
      </c>
      <c r="W511" s="3">
        <f t="shared" si="237"/>
        <v>0.31008566825323247</v>
      </c>
      <c r="Y511" s="9">
        <f t="shared" si="238"/>
        <v>16136.32642556135</v>
      </c>
      <c r="Z511" s="9">
        <f t="shared" si="239"/>
        <v>9.3107968928100107</v>
      </c>
      <c r="AA511" s="9">
        <f t="shared" si="240"/>
        <v>16132.900607944788</v>
      </c>
      <c r="AB511" s="27">
        <f t="shared" si="241"/>
        <v>130.40251491062921</v>
      </c>
      <c r="AC511" s="27">
        <f t="shared" si="242"/>
        <v>7.0733186998347242E-2</v>
      </c>
      <c r="AE511" s="9">
        <f t="shared" si="243"/>
        <v>16125.772207000256</v>
      </c>
      <c r="AF511" s="9">
        <f t="shared" si="244"/>
        <v>9.6361542299984926</v>
      </c>
      <c r="AG511" s="9">
        <f>AE422+AF422*88</f>
        <v>16638.353154562581</v>
      </c>
      <c r="AH511" s="28">
        <f t="shared" si="245"/>
        <v>244068.75780705537</v>
      </c>
      <c r="AI511" s="28">
        <f t="shared" si="246"/>
        <v>3.0601050683000666</v>
      </c>
      <c r="AK511" s="9">
        <f t="shared" si="247"/>
        <v>16137.273883717831</v>
      </c>
      <c r="AL511" s="9">
        <f t="shared" si="248"/>
        <v>2.4635903354367978</v>
      </c>
      <c r="AM511" s="9">
        <f>AK422+AL422*89</f>
        <v>15953.56414527195</v>
      </c>
      <c r="AN511" s="28">
        <f t="shared" si="249"/>
        <v>36387.796113028766</v>
      </c>
      <c r="AO511">
        <f t="shared" si="250"/>
        <v>1.1815663634519733</v>
      </c>
    </row>
    <row r="512" spans="1:41">
      <c r="A512" s="1">
        <v>45441</v>
      </c>
      <c r="B512" s="2">
        <v>511</v>
      </c>
      <c r="C512" s="3">
        <v>16175.48</v>
      </c>
      <c r="D512" s="13">
        <v>15769.45</v>
      </c>
      <c r="E512" s="13">
        <f t="shared" si="231"/>
        <v>164860.36089999907</v>
      </c>
      <c r="F512" s="13">
        <f t="shared" si="259"/>
        <v>2.5101573492718536</v>
      </c>
      <c r="G512" s="9">
        <v>15769.470799751101</v>
      </c>
      <c r="H512" s="13">
        <f t="shared" si="233"/>
        <v>164843.4706867499</v>
      </c>
      <c r="I512" s="13">
        <f t="shared" si="234"/>
        <v>2.5100287611180514</v>
      </c>
      <c r="K512" s="13">
        <f t="shared" si="253"/>
        <v>16088.141</v>
      </c>
      <c r="L512" s="13">
        <f t="shared" si="254"/>
        <v>16091.386999999999</v>
      </c>
      <c r="M512" s="9">
        <f t="shared" si="255"/>
        <v>16084.895</v>
      </c>
      <c r="N512" s="9">
        <f t="shared" si="256"/>
        <v>-0.72133333333315219</v>
      </c>
      <c r="O512" s="9">
        <f>M422+N422*91</f>
        <v>15888.64098888889</v>
      </c>
      <c r="P512" s="13">
        <f t="shared" si="257"/>
        <v>82276.618295199121</v>
      </c>
      <c r="Q512" s="13">
        <f t="shared" si="258"/>
        <v>1.7732952042913679</v>
      </c>
      <c r="S512" s="2">
        <f t="shared" si="251"/>
        <v>16150.986798849961</v>
      </c>
      <c r="T512" s="2">
        <f t="shared" si="252"/>
        <v>19.45080955341416</v>
      </c>
      <c r="U512" s="2">
        <f t="shared" si="235"/>
        <v>16126.493597699924</v>
      </c>
      <c r="V512" s="3">
        <f t="shared" si="236"/>
        <v>2399.6676103048421</v>
      </c>
      <c r="W512" s="3">
        <f t="shared" si="237"/>
        <v>0.30284357743989976</v>
      </c>
      <c r="Y512" s="9">
        <f t="shared" si="238"/>
        <v>16154.590055717912</v>
      </c>
      <c r="Z512" s="9">
        <f t="shared" si="239"/>
        <v>15.577780177436196</v>
      </c>
      <c r="AA512" s="9">
        <f t="shared" si="240"/>
        <v>16145.637222454161</v>
      </c>
      <c r="AB512" s="27">
        <f t="shared" si="241"/>
        <v>890.59137165040522</v>
      </c>
      <c r="AC512" s="27">
        <f t="shared" si="242"/>
        <v>0.18449392256575103</v>
      </c>
      <c r="AE512" s="9">
        <f t="shared" si="243"/>
        <v>16163.458508369076</v>
      </c>
      <c r="AF512" s="9">
        <f t="shared" si="244"/>
        <v>18.051198371644897</v>
      </c>
      <c r="AG512" s="9">
        <f>AE422+AF422*89</f>
        <v>16648.514933256614</v>
      </c>
      <c r="AH512" s="28">
        <f t="shared" si="245"/>
        <v>223762.04808108998</v>
      </c>
      <c r="AI512" s="28">
        <f t="shared" si="246"/>
        <v>2.9243950303583865</v>
      </c>
      <c r="AK512" s="9">
        <f t="shared" si="247"/>
        <v>16171.905747405328</v>
      </c>
      <c r="AL512" s="9">
        <f t="shared" si="248"/>
        <v>5.6804176706427842</v>
      </c>
      <c r="AM512" s="9">
        <f>AK422+AL422*90</f>
        <v>15955.858930431896</v>
      </c>
      <c r="AN512" s="28">
        <f t="shared" si="249"/>
        <v>48233.414198237908</v>
      </c>
      <c r="AO512">
        <f t="shared" si="250"/>
        <v>1.3577406640674887</v>
      </c>
    </row>
    <row r="513" spans="1:41">
      <c r="A513" s="1">
        <v>45442</v>
      </c>
      <c r="B513" s="2">
        <v>512</v>
      </c>
      <c r="C513" s="3">
        <v>16240.8</v>
      </c>
      <c r="D513" s="13">
        <v>15769.45</v>
      </c>
      <c r="E513" s="13">
        <f t="shared" si="231"/>
        <v>222170.82249999864</v>
      </c>
      <c r="F513" s="13">
        <f t="shared" si="259"/>
        <v>2.902258509433024</v>
      </c>
      <c r="G513" s="9">
        <v>15769.470799751101</v>
      </c>
      <c r="H513" s="13">
        <f t="shared" si="233"/>
        <v>222151.21500726571</v>
      </c>
      <c r="I513" s="13">
        <f t="shared" si="234"/>
        <v>2.9021304384568367</v>
      </c>
      <c r="K513" s="13">
        <f t="shared" si="253"/>
        <v>16103.317000000001</v>
      </c>
      <c r="L513" s="13">
        <f t="shared" si="254"/>
        <v>16090.090600000001</v>
      </c>
      <c r="M513" s="9">
        <f t="shared" si="255"/>
        <v>16116.5434</v>
      </c>
      <c r="N513" s="9">
        <f t="shared" si="256"/>
        <v>2.9391999999999014</v>
      </c>
      <c r="O513" s="9">
        <f>M422+N422*92</f>
        <v>15890.408077777778</v>
      </c>
      <c r="P513" s="13">
        <f t="shared" si="257"/>
        <v>122774.4991585831</v>
      </c>
      <c r="Q513" s="13">
        <f t="shared" si="258"/>
        <v>2.1574794481935693</v>
      </c>
      <c r="S513" s="2">
        <f t="shared" si="251"/>
        <v>16205.618804201687</v>
      </c>
      <c r="T513" s="2">
        <f t="shared" si="252"/>
        <v>37.041407452570354</v>
      </c>
      <c r="U513" s="2">
        <f t="shared" si="235"/>
        <v>16170.437608403376</v>
      </c>
      <c r="V513" s="3">
        <f t="shared" si="236"/>
        <v>4950.8661511966129</v>
      </c>
      <c r="W513" s="3">
        <f t="shared" si="237"/>
        <v>0.4332446160079777</v>
      </c>
      <c r="Y513" s="9">
        <f t="shared" si="238"/>
        <v>16191.357485126744</v>
      </c>
      <c r="Z513" s="9">
        <f t="shared" si="239"/>
        <v>30.410534639413228</v>
      </c>
      <c r="AA513" s="9">
        <f t="shared" si="240"/>
        <v>16170.167835895349</v>
      </c>
      <c r="AB513" s="27">
        <f t="shared" si="241"/>
        <v>4988.9026061063005</v>
      </c>
      <c r="AC513" s="27">
        <f t="shared" si="242"/>
        <v>0.43490569494514225</v>
      </c>
      <c r="AE513" s="9">
        <f t="shared" si="243"/>
        <v>16223.012912022215</v>
      </c>
      <c r="AF513" s="9">
        <f t="shared" si="244"/>
        <v>30.502159956093173</v>
      </c>
      <c r="AG513" s="9">
        <f>AE422+AF422*90</f>
        <v>16658.676711950648</v>
      </c>
      <c r="AH513" s="28">
        <f t="shared" si="245"/>
        <v>174620.9463906851</v>
      </c>
      <c r="AI513" s="28">
        <f t="shared" si="246"/>
        <v>2.5730057137003617</v>
      </c>
      <c r="AK513" s="9">
        <f t="shared" si="247"/>
        <v>16234.478616507597</v>
      </c>
      <c r="AL513" s="9">
        <f t="shared" si="248"/>
        <v>11.369662813805373</v>
      </c>
      <c r="AM513" s="9">
        <f>AK422+AL422*91</f>
        <v>15958.153715591841</v>
      </c>
      <c r="AN513" s="28">
        <f t="shared" si="249"/>
        <v>79888.922089737316</v>
      </c>
      <c r="AO513">
        <f t="shared" si="250"/>
        <v>1.7403470543825301</v>
      </c>
    </row>
    <row r="514" spans="1:41">
      <c r="A514" s="1">
        <v>45443</v>
      </c>
      <c r="B514" s="2">
        <v>513</v>
      </c>
      <c r="C514" s="3">
        <v>16334.26</v>
      </c>
      <c r="D514" s="13">
        <v>15769.45</v>
      </c>
      <c r="E514" s="13">
        <f t="shared" si="231"/>
        <v>319010.33609999943</v>
      </c>
      <c r="F514" s="13">
        <f t="shared" si="259"/>
        <v>3.4578242295641153</v>
      </c>
      <c r="G514" s="9">
        <v>15769.470799751101</v>
      </c>
      <c r="H514" s="13">
        <f t="shared" si="233"/>
        <v>318986.84071779076</v>
      </c>
      <c r="I514" s="13">
        <f t="shared" si="234"/>
        <v>3.4576968913737063</v>
      </c>
      <c r="K514" s="13">
        <f t="shared" si="253"/>
        <v>16121.607999999998</v>
      </c>
      <c r="L514" s="13">
        <f t="shared" si="254"/>
        <v>16091.387100000002</v>
      </c>
      <c r="M514" s="9">
        <f t="shared" si="255"/>
        <v>16151.828899999995</v>
      </c>
      <c r="N514" s="9">
        <f t="shared" si="256"/>
        <v>6.7157555555548036</v>
      </c>
      <c r="O514" s="9">
        <f>M422+N422*93</f>
        <v>15892.175166666668</v>
      </c>
      <c r="P514" s="13">
        <f t="shared" si="257"/>
        <v>195438.99986336031</v>
      </c>
      <c r="Q514" s="13">
        <f t="shared" si="258"/>
        <v>2.7064882849503582</v>
      </c>
      <c r="S514" s="2">
        <f t="shared" si="251"/>
        <v>16288.460105827129</v>
      </c>
      <c r="T514" s="2">
        <f t="shared" si="252"/>
        <v>59.941354539006028</v>
      </c>
      <c r="U514" s="2">
        <f t="shared" si="235"/>
        <v>16242.660211654258</v>
      </c>
      <c r="V514" s="3">
        <f t="shared" si="236"/>
        <v>8390.5212249847555</v>
      </c>
      <c r="W514" s="3">
        <f t="shared" si="237"/>
        <v>0.56078321482419236</v>
      </c>
      <c r="Y514" s="9">
        <f t="shared" si="238"/>
        <v>16255.515613836309</v>
      </c>
      <c r="Z514" s="9">
        <f t="shared" si="239"/>
        <v>54.033850488519505</v>
      </c>
      <c r="AA514" s="9">
        <f t="shared" si="240"/>
        <v>16221.768019766158</v>
      </c>
      <c r="AB514" s="27">
        <f t="shared" si="241"/>
        <v>12654.445616931256</v>
      </c>
      <c r="AC514" s="27">
        <f t="shared" si="242"/>
        <v>0.68868733712970587</v>
      </c>
      <c r="AE514" s="9">
        <f t="shared" si="243"/>
        <v>16310.036521593493</v>
      </c>
      <c r="AF514" s="9">
        <f t="shared" si="244"/>
        <v>47.45859484064836</v>
      </c>
      <c r="AG514" s="9">
        <f>AE422+AF422*91</f>
        <v>16668.838490644681</v>
      </c>
      <c r="AH514" s="28">
        <f t="shared" si="245"/>
        <v>111942.76640207265</v>
      </c>
      <c r="AI514" s="28">
        <f t="shared" si="246"/>
        <v>2.0483235276325997</v>
      </c>
      <c r="AK514" s="9">
        <f t="shared" si="247"/>
        <v>16325.418827932141</v>
      </c>
      <c r="AL514" s="9">
        <f t="shared" si="248"/>
        <v>19.326717674879241</v>
      </c>
      <c r="AM514" s="9">
        <f>AK422+AL422*92</f>
        <v>15960.448500751789</v>
      </c>
      <c r="AN514" s="28">
        <f t="shared" si="249"/>
        <v>139735.03697019562</v>
      </c>
      <c r="AO514">
        <f t="shared" si="250"/>
        <v>2.2885119941044865</v>
      </c>
    </row>
    <row r="515" spans="1:41" ht="15.75" thickBot="1"/>
    <row r="516" spans="1:41">
      <c r="D516" s="21" t="s">
        <v>31</v>
      </c>
      <c r="E516" s="22" t="s">
        <v>32</v>
      </c>
      <c r="F516" s="31"/>
      <c r="G516" s="21" t="s">
        <v>31</v>
      </c>
      <c r="H516" s="22" t="s">
        <v>32</v>
      </c>
      <c r="I516" s="10"/>
      <c r="O516" s="21" t="s">
        <v>31</v>
      </c>
      <c r="P516" s="22" t="s">
        <v>32</v>
      </c>
      <c r="Q516" s="10"/>
      <c r="U516" s="21" t="s">
        <v>31</v>
      </c>
      <c r="V516" s="22" t="s">
        <v>32</v>
      </c>
      <c r="W516" s="10"/>
      <c r="AA516" s="21" t="s">
        <v>31</v>
      </c>
      <c r="AB516" s="22" t="s">
        <v>32</v>
      </c>
      <c r="AC516" s="10"/>
      <c r="AG516" s="21" t="s">
        <v>31</v>
      </c>
      <c r="AH516" s="22" t="s">
        <v>32</v>
      </c>
      <c r="AI516" s="10"/>
      <c r="AM516" s="21" t="s">
        <v>31</v>
      </c>
      <c r="AN516" s="22" t="s">
        <v>32</v>
      </c>
    </row>
    <row r="517" spans="1:41">
      <c r="C517" s="14" t="s">
        <v>8</v>
      </c>
      <c r="D517" s="23">
        <f>AVERAGE(E4:E422)</f>
        <v>3970.8558150358112</v>
      </c>
      <c r="E517" s="24">
        <f>AVERAGE(E423:E514)</f>
        <v>105486.51563369531</v>
      </c>
      <c r="F517" s="13"/>
      <c r="G517" s="23">
        <f>AVERAGE(H4:H422)</f>
        <v>3957.8166555732619</v>
      </c>
      <c r="H517" s="24">
        <f>AVERAGE(H423:H514)</f>
        <v>105476.06945011653</v>
      </c>
      <c r="I517" s="13"/>
      <c r="O517" s="23">
        <f>AVERAGE(P13:P422)</f>
        <v>7442.2123687421372</v>
      </c>
      <c r="P517" s="24">
        <f>AVERAGE(P423:P514)</f>
        <v>73073.174845043948</v>
      </c>
      <c r="Q517" s="13"/>
      <c r="U517" s="23">
        <f>AVERAGE(V4:V422)</f>
        <v>67586.177131339529</v>
      </c>
      <c r="V517" s="24">
        <f>AVERAGE(V423:V514)</f>
        <v>3864.3396745535788</v>
      </c>
      <c r="W517" s="13"/>
      <c r="AA517" s="23">
        <f>AVERAGE(AB4:AB422)</f>
        <v>314770.99879837746</v>
      </c>
      <c r="AB517" s="24">
        <f>AVERAGE(AB423:AB514)</f>
        <v>5514.7675726062707</v>
      </c>
      <c r="AC517" s="13"/>
      <c r="AG517" s="23">
        <f>AVERAGE(AH4:AH422)</f>
        <v>12469.326998278691</v>
      </c>
      <c r="AH517" s="24">
        <f>AVERAGE(AH423:AH514)</f>
        <v>66262.458949388019</v>
      </c>
      <c r="AI517" s="13"/>
      <c r="AM517" s="23">
        <f>AVERAGE(AN4:AN422)</f>
        <v>2559.4233792547707</v>
      </c>
      <c r="AN517" s="24">
        <f>AVERAGE(AN423:AN514)</f>
        <v>54517.099147175832</v>
      </c>
    </row>
    <row r="518" spans="1:41" ht="15.75" thickBot="1">
      <c r="C518" s="14" t="s">
        <v>9</v>
      </c>
      <c r="D518" s="25">
        <f>SQRT(D517)</f>
        <v>63.014726969461762</v>
      </c>
      <c r="E518" s="26">
        <f>SQRT(E517)</f>
        <v>324.78687724982871</v>
      </c>
      <c r="F518" s="32"/>
      <c r="G518" s="25">
        <f>SQRT(G517)</f>
        <v>62.911180688119835</v>
      </c>
      <c r="H518" s="26">
        <f>SQRT(H517)</f>
        <v>324.77079525430935</v>
      </c>
      <c r="O518" s="25">
        <f>SQRT(O517)</f>
        <v>86.268258176122558</v>
      </c>
      <c r="P518" s="26">
        <f>SQRT(P517)</f>
        <v>270.32050393013839</v>
      </c>
      <c r="U518" s="25">
        <f>SQRT(U517)</f>
        <v>259.97341620123302</v>
      </c>
      <c r="V518" s="26">
        <f>SQRT(V517)</f>
        <v>62.163813224041995</v>
      </c>
      <c r="W518" s="9"/>
      <c r="AA518" s="25">
        <f>SQRT(AA517)</f>
        <v>561.04456043916639</v>
      </c>
      <c r="AB518" s="26">
        <f>SQRT(AB517)</f>
        <v>74.261481082767745</v>
      </c>
      <c r="AG518" s="25">
        <f>SQRT(AG517)</f>
        <v>111.66614078707427</v>
      </c>
      <c r="AH518" s="26">
        <f>SQRT(AH517)</f>
        <v>257.41495478970916</v>
      </c>
      <c r="AM518" s="25">
        <f>SQRT(AM517)</f>
        <v>50.590744007721121</v>
      </c>
      <c r="AN518" s="26">
        <f>SQRT(AN517)</f>
        <v>233.48897007605271</v>
      </c>
    </row>
    <row r="520" spans="1:41">
      <c r="C520" t="s">
        <v>35</v>
      </c>
      <c r="D520" s="13">
        <f>AVERAGE(F4:F422)</f>
        <v>0.27114182183002272</v>
      </c>
      <c r="E520" s="13">
        <f>AVERAGE(F423:F514)</f>
        <v>1.6720740411969075</v>
      </c>
      <c r="G520" s="13">
        <f>AVERAGE(I4:I422)</f>
        <v>0.27100836215849994</v>
      </c>
      <c r="H520" s="13">
        <f>AVERAGE(I423:I514)</f>
        <v>1.6719873581716336</v>
      </c>
      <c r="O520" s="13">
        <f>AVERAGE(Q13:Q422)</f>
        <v>0.42051258322128754</v>
      </c>
      <c r="P520" s="13">
        <f>AVERAGE(Q423:Q514)</f>
        <v>1.3817913276261025</v>
      </c>
      <c r="U520" s="3">
        <f>AVERAGE(W4:W422)</f>
        <v>0.4523069531827526</v>
      </c>
      <c r="V520" s="3">
        <f>AVERAGE(W423:W514)</f>
        <v>0.2780370978126942</v>
      </c>
      <c r="AA520" s="27">
        <f>AVERAGE(AC4:AC422)</f>
        <v>0.85179726476216677</v>
      </c>
      <c r="AB520" s="27">
        <f>AVERAGE(AC423:AC514)</f>
        <v>0.34755914932982823</v>
      </c>
      <c r="AG520" s="28">
        <f>AVERAGE(AI4:AI422)</f>
        <v>0.30750850300710897</v>
      </c>
      <c r="AH520" s="28">
        <f>AVERAGE(AI423:AI514)</f>
        <v>1.2635605564936747</v>
      </c>
      <c r="AM520" s="9">
        <f>AVERAGE(AO4:AO422)</f>
        <v>0.21035632072932861</v>
      </c>
      <c r="AN520" s="9">
        <f>AVERAGE(AO423:AO514)</f>
        <v>1.1743139787317385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30A0-3C7F-42B8-B9AB-4EF361D21F26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Nayla A</dc:creator>
  <cp:lastModifiedBy>SHERRYL KURNIAWAN</cp:lastModifiedBy>
  <dcterms:created xsi:type="dcterms:W3CDTF">2024-05-20T05:35:00Z</dcterms:created>
  <dcterms:modified xsi:type="dcterms:W3CDTF">2024-07-03T14:15:16Z</dcterms:modified>
</cp:coreProperties>
</file>