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530E8CA-02F9-464E-891A-DD3AF10A1873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1" i="1" l="1"/>
  <c r="N22" i="1"/>
  <c r="P8" i="1"/>
  <c r="P9" i="1" l="1"/>
  <c r="J10" i="1"/>
  <c r="C1" i="1" l="1"/>
  <c r="D3" i="1" l="1"/>
  <c r="D20" i="1"/>
  <c r="D2" i="1"/>
  <c r="D1" i="1"/>
  <c r="D7" i="1"/>
  <c r="D12" i="1"/>
  <c r="D6" i="1"/>
  <c r="D17" i="1"/>
  <c r="D11" i="1"/>
  <c r="D5" i="1"/>
  <c r="D14" i="1"/>
  <c r="D19" i="1"/>
  <c r="D13" i="1"/>
  <c r="D18" i="1"/>
  <c r="D16" i="1"/>
  <c r="D10" i="1"/>
  <c r="D4" i="1"/>
  <c r="D8" i="1"/>
  <c r="D15" i="1"/>
  <c r="D9" i="1"/>
  <c r="B32" i="1"/>
  <c r="H26" i="1"/>
  <c r="I23" i="1" s="1"/>
  <c r="J35" i="1" s="1"/>
  <c r="J15" i="1"/>
  <c r="J14" i="1"/>
  <c r="J16" i="1" l="1"/>
  <c r="I18" i="1" s="1"/>
  <c r="G22" i="1" s="1"/>
  <c r="C2" i="1"/>
  <c r="B33" i="1"/>
  <c r="F23" i="1"/>
  <c r="K22" i="1"/>
  <c r="J23" i="1"/>
  <c r="I22" i="1"/>
  <c r="I35" i="1" s="1"/>
  <c r="I25" i="1"/>
  <c r="L35" i="1" s="1"/>
  <c r="I24" i="1"/>
  <c r="K35" i="1" s="1"/>
  <c r="R14" i="1" l="1"/>
  <c r="J24" i="1"/>
  <c r="N11" i="1"/>
  <c r="P11" i="1"/>
  <c r="G9" i="1"/>
  <c r="J25" i="1"/>
  <c r="G23" i="1"/>
  <c r="K23" i="1"/>
  <c r="J22" i="1"/>
  <c r="L22" i="1"/>
  <c r="I26" i="1"/>
  <c r="H11" i="1" l="1"/>
  <c r="F11" i="1"/>
  <c r="O15" i="1"/>
  <c r="O14" i="1"/>
  <c r="L23" i="1"/>
  <c r="C33" i="1"/>
  <c r="B34" i="1"/>
  <c r="F24" i="1"/>
  <c r="M22" i="1" l="1"/>
  <c r="M23" i="1"/>
  <c r="N23" i="1" s="1"/>
  <c r="G24" i="1"/>
  <c r="M24" i="1" s="1"/>
  <c r="N24" i="1" s="1"/>
  <c r="K24" i="1"/>
  <c r="C34" i="1"/>
  <c r="L24" i="1"/>
  <c r="C35" i="1" l="1"/>
  <c r="L25" i="1"/>
  <c r="C36" i="1" s="1"/>
  <c r="F25" i="1"/>
  <c r="M25" i="1" s="1"/>
  <c r="N25" i="1" s="1"/>
  <c r="B35" i="1"/>
  <c r="N26" i="1" l="1"/>
  <c r="M26" i="1"/>
  <c r="G25" i="1"/>
  <c r="B36" i="1" s="1"/>
  <c r="K25" i="1"/>
</calcChain>
</file>

<file path=xl/sharedStrings.xml><?xml version="1.0" encoding="utf-8"?>
<sst xmlns="http://schemas.openxmlformats.org/spreadsheetml/2006/main" count="28" uniqueCount="28">
  <si>
    <t>P*i</t>
  </si>
  <si>
    <t>Максимальное значение:</t>
  </si>
  <si>
    <t>Минимальное значение:</t>
  </si>
  <si>
    <t>Интервалы</t>
  </si>
  <si>
    <t>Суммы:</t>
  </si>
  <si>
    <t>Vi</t>
  </si>
  <si>
    <t>Оптимальное количество интервалов(k):</t>
  </si>
  <si>
    <t>Размах вариации(R):</t>
  </si>
  <si>
    <t>Длина интервала(h):</t>
  </si>
  <si>
    <t>f*i</t>
  </si>
  <si>
    <t>СРЕД.</t>
  </si>
  <si>
    <t>Ф.расп</t>
  </si>
  <si>
    <t>СКО:</t>
  </si>
  <si>
    <t>m[x]*=</t>
  </si>
  <si>
    <t>D[x]*=</t>
  </si>
  <si>
    <t>&lt; mx &lt;</t>
  </si>
  <si>
    <t>t-критерий Стьюдента(y=0,9):</t>
  </si>
  <si>
    <t>Х2(1-0,9/2;19)=</t>
  </si>
  <si>
    <t>X2(1+0,9/2;19)=</t>
  </si>
  <si>
    <t>&lt; Dx &lt;</t>
  </si>
  <si>
    <t>Pi</t>
  </si>
  <si>
    <t>a*=</t>
  </si>
  <si>
    <t>b*=</t>
  </si>
  <si>
    <t>Х2расч</t>
  </si>
  <si>
    <t>Х2(0,05;1)=</t>
  </si>
  <si>
    <t>r(4-1-2) =</t>
  </si>
  <si>
    <t>Х2расч &lt; Х2кр</t>
  </si>
  <si>
    <t>вст=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</si>
</sst>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  <a:endParaRPr lang="en-US"/>
          </a:p>
        </c:rich>
      </c:tx>
      <c:layout>
        <c:manualLayout>
          <c:xMode val="edge"/>
          <c:yMode val="edge"/>
          <c:x val="0.17088576765742122"/>
          <c:y val="2.7736498892568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sq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xVal>
            <c:numRef>
              <c:f>Sheet1!$A$28:$AH$28</c:f>
              <c:numCache>
                <c:formatCode>General</c:formatCode>
                <c:ptCount val="34"/>
                <c:pt idx="0">
                  <c:v>6</c:v>
                </c:pt>
                <c:pt idx="1">
                  <c:v>6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46.5</c:v>
                </c:pt>
                <c:pt idx="6">
                  <c:v>46.5</c:v>
                </c:pt>
                <c:pt idx="7">
                  <c:v>46.5</c:v>
                </c:pt>
                <c:pt idx="8">
                  <c:v>66.75</c:v>
                </c:pt>
                <c:pt idx="9">
                  <c:v>66.75</c:v>
                </c:pt>
                <c:pt idx="10">
                  <c:v>66.75</c:v>
                </c:pt>
                <c:pt idx="11">
                  <c:v>87</c:v>
                </c:pt>
                <c:pt idx="12">
                  <c:v>87</c:v>
                </c:pt>
              </c:numCache>
            </c:numRef>
          </c:xVal>
          <c:yVal>
            <c:numRef>
              <c:f>Sheet1!$A$29:$AH$29</c:f>
              <c:numCache>
                <c:formatCode>General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1-47E7-92F8-664E4F349804}"/>
            </c:ext>
          </c:extLst>
        </c:ser>
        <c:ser>
          <c:idx val="1"/>
          <c:order val="1"/>
          <c:spPr>
            <a:ln w="730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16.125</c:v>
                </c:pt>
                <c:pt idx="1">
                  <c:v>36.375</c:v>
                </c:pt>
                <c:pt idx="2">
                  <c:v>56.625</c:v>
                </c:pt>
                <c:pt idx="3">
                  <c:v>76.875</c:v>
                </c:pt>
              </c:numCache>
            </c:numRef>
          </c:xVal>
          <c:yVal>
            <c:numRef>
              <c:f>Sheet1!$I$22:$I$25</c:f>
              <c:numCache>
                <c:formatCode>General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1-47E7-92F8-664E4F34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91256"/>
        <c:axId val="506187648"/>
      </c:scatterChart>
      <c:valAx>
        <c:axId val="506191256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87648"/>
        <c:crosses val="autoZero"/>
        <c:crossBetween val="midCat"/>
      </c:valAx>
      <c:valAx>
        <c:axId val="506187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91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en-US"/>
          </a:p>
        </c:rich>
      </c:tx>
      <c:layout>
        <c:manualLayout>
          <c:xMode val="edge"/>
          <c:yMode val="edge"/>
          <c:x val="0.17388877066042421"/>
          <c:y val="2.7736439741586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Sheet1!$B$31:$B$37</c:f>
              <c:numCache>
                <c:formatCode>General</c:formatCode>
                <c:ptCount val="7"/>
                <c:pt idx="0">
                  <c:v>-1</c:v>
                </c:pt>
                <c:pt idx="1">
                  <c:v>6</c:v>
                </c:pt>
                <c:pt idx="2">
                  <c:v>26.25</c:v>
                </c:pt>
                <c:pt idx="3">
                  <c:v>46.5</c:v>
                </c:pt>
                <c:pt idx="4">
                  <c:v>66.75</c:v>
                </c:pt>
                <c:pt idx="5">
                  <c:v>87</c:v>
                </c:pt>
                <c:pt idx="6">
                  <c:v>90</c:v>
                </c:pt>
              </c:numCache>
            </c:numRef>
          </c:xVal>
          <c:yVal>
            <c:numRef>
              <c:f>Sheet1!$C$31:$C$37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0.65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7-494C-ACB8-2643D311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91256"/>
        <c:axId val="506187648"/>
      </c:scatterChart>
      <c:valAx>
        <c:axId val="506191256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87648"/>
        <c:crosses val="autoZero"/>
        <c:crossBetween val="midCat"/>
      </c:valAx>
      <c:valAx>
        <c:axId val="506187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91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Равномерное распределение</a:t>
            </a:r>
          </a:p>
        </c:rich>
      </c:tx>
      <c:layout>
        <c:manualLayout>
          <c:xMode val="edge"/>
          <c:yMode val="edge"/>
          <c:x val="0.273755333655918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Sheet1!$L$39:$O$39</c:f>
              <c:numCache>
                <c:formatCode>General</c:formatCode>
                <c:ptCount val="4"/>
                <c:pt idx="0">
                  <c:v>-3.76</c:v>
                </c:pt>
                <c:pt idx="1">
                  <c:v>-3.76</c:v>
                </c:pt>
                <c:pt idx="2">
                  <c:v>77.760000000000005</c:v>
                </c:pt>
                <c:pt idx="3">
                  <c:v>77.760000000000005</c:v>
                </c:pt>
              </c:numCache>
            </c:numRef>
          </c:xVal>
          <c:yVal>
            <c:numRef>
              <c:f>Sheet1!$L$40:$O$40</c:f>
              <c:numCache>
                <c:formatCode>General</c:formatCode>
                <c:ptCount val="4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7E-4391-AC62-9CEA84CBF79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Sheet1!$I$36:$L$36</c:f>
              <c:numCache>
                <c:formatCode>General</c:formatCode>
                <c:ptCount val="4"/>
                <c:pt idx="0">
                  <c:v>16.125</c:v>
                </c:pt>
                <c:pt idx="1">
                  <c:v>36.375</c:v>
                </c:pt>
                <c:pt idx="2">
                  <c:v>56.625</c:v>
                </c:pt>
                <c:pt idx="3">
                  <c:v>76.875</c:v>
                </c:pt>
              </c:numCache>
            </c:numRef>
          </c:xVal>
          <c:yVal>
            <c:numRef>
              <c:f>Sheet1!$I$35:$L$35</c:f>
              <c:numCache>
                <c:formatCode>General</c:formatCode>
                <c:ptCount val="4"/>
                <c:pt idx="0">
                  <c:v>0.2</c:v>
                </c:pt>
                <c:pt idx="1">
                  <c:v>0.125</c:v>
                </c:pt>
                <c:pt idx="2">
                  <c:v>0.125</c:v>
                </c:pt>
                <c:pt idx="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E-4391-AC62-9CEA84CB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77032"/>
        <c:axId val="479973424"/>
      </c:scatterChart>
      <c:valAx>
        <c:axId val="479977032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973424"/>
        <c:crosses val="autoZero"/>
        <c:crossBetween val="midCat"/>
      </c:valAx>
      <c:valAx>
        <c:axId val="4799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9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17</xdr:row>
      <xdr:rowOff>23811</xdr:rowOff>
    </xdr:from>
    <xdr:to>
      <xdr:col>34</xdr:col>
      <xdr:colOff>76200</xdr:colOff>
      <xdr:row>33</xdr:row>
      <xdr:rowOff>171449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8884631-81A2-4122-AAF8-C0006144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114300</xdr:colOff>
      <xdr:row>0</xdr:row>
      <xdr:rowOff>28575</xdr:rowOff>
    </xdr:from>
    <xdr:to>
      <xdr:col>34</xdr:col>
      <xdr:colOff>76200</xdr:colOff>
      <xdr:row>17</xdr:row>
      <xdr:rowOff>4763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55893F5-2479-4D69-9AA6-B2853895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18</xdr:row>
      <xdr:rowOff>71437</xdr:rowOff>
    </xdr:from>
    <xdr:to>
      <xdr:col>27</xdr:col>
      <xdr:colOff>95250</xdr:colOff>
      <xdr:row>32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404398-067E-4D81-9F17-3E87E55C0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1"/>
  <sheetViews>
    <sheetView tabSelected="1" topLeftCell="A4" workbookViewId="0">
      <selection activeCell="T13" sqref="T13"/>
    </sheetView>
  </sheetViews>
  <sheetFormatPr defaultRowHeight="15" x14ac:dyDescent="0.25"/>
  <cols>
    <col min="1" max="1" width="6.140625" customWidth="1"/>
    <col min="2" max="21" width="7" customWidth="1"/>
  </cols>
  <sheetData>
    <row r="1" spans="1:26" x14ac:dyDescent="0.25">
      <c r="A1" s="2">
        <v>6</v>
      </c>
      <c r="B1" s="1" t="s">
        <v>13</v>
      </c>
      <c r="C1" s="1">
        <f>SUM(A1:A20)/20</f>
        <v>37</v>
      </c>
      <c r="D1" s="5">
        <f>(A1-$C$1)^2</f>
        <v>961</v>
      </c>
      <c r="E1" s="4"/>
      <c r="F1" s="2">
        <v>6</v>
      </c>
      <c r="G1" s="2">
        <v>27</v>
      </c>
      <c r="H1" s="2">
        <v>48</v>
      </c>
      <c r="I1" s="2">
        <v>80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</row>
    <row r="2" spans="1:26" x14ac:dyDescent="0.25">
      <c r="A2" s="2">
        <v>7</v>
      </c>
      <c r="B2" s="4" t="s">
        <v>14</v>
      </c>
      <c r="C2">
        <f>SUM(D1:D20)/19</f>
        <v>553.78947368421052</v>
      </c>
      <c r="D2" s="6">
        <f>(A2-$C$1)^2</f>
        <v>900</v>
      </c>
      <c r="E2" s="4"/>
      <c r="F2" s="2">
        <v>7</v>
      </c>
      <c r="G2" s="2">
        <v>29</v>
      </c>
      <c r="H2" s="2">
        <v>50</v>
      </c>
      <c r="I2" s="2">
        <v>87</v>
      </c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</row>
    <row r="3" spans="1:26" x14ac:dyDescent="0.25">
      <c r="A3" s="2">
        <v>10</v>
      </c>
      <c r="B3" s="4"/>
      <c r="D3" s="6">
        <f t="shared" ref="D3:D19" si="0">(A3-$C$1)^2</f>
        <v>729</v>
      </c>
      <c r="E3" s="4"/>
      <c r="F3" s="2">
        <v>10</v>
      </c>
      <c r="G3" s="2">
        <v>34</v>
      </c>
      <c r="H3" s="2">
        <v>50</v>
      </c>
      <c r="I3" s="4"/>
      <c r="J3" s="4"/>
      <c r="K3" s="4"/>
      <c r="L3" s="4"/>
      <c r="M3" s="4"/>
      <c r="N3" s="3"/>
      <c r="O3" s="3"/>
      <c r="P3" s="3"/>
      <c r="Q3" s="3"/>
      <c r="R3" s="3"/>
      <c r="S3" s="3"/>
      <c r="T3" s="3"/>
      <c r="U3" s="3"/>
      <c r="V3" s="3"/>
    </row>
    <row r="4" spans="1:26" x14ac:dyDescent="0.25">
      <c r="A4" s="2">
        <v>14</v>
      </c>
      <c r="B4" s="4"/>
      <c r="D4" s="6">
        <f t="shared" si="0"/>
        <v>529</v>
      </c>
      <c r="E4" s="4"/>
      <c r="F4" s="2">
        <v>14</v>
      </c>
      <c r="G4" s="2">
        <v>41</v>
      </c>
      <c r="H4" s="2">
        <v>63</v>
      </c>
      <c r="I4" s="4"/>
      <c r="J4" s="4"/>
      <c r="K4" s="4"/>
      <c r="L4" s="4"/>
      <c r="M4" s="4"/>
      <c r="N4" s="3"/>
      <c r="O4" s="3"/>
      <c r="P4" s="3"/>
      <c r="Q4" s="3"/>
      <c r="R4" s="3"/>
      <c r="S4" s="3"/>
      <c r="T4" s="3"/>
      <c r="U4" s="3"/>
      <c r="V4" s="3"/>
    </row>
    <row r="5" spans="1:26" x14ac:dyDescent="0.25">
      <c r="A5" s="2">
        <v>19</v>
      </c>
      <c r="B5" s="4"/>
      <c r="D5" s="6">
        <f t="shared" si="0"/>
        <v>324</v>
      </c>
      <c r="E5" s="4"/>
      <c r="F5" s="2">
        <v>19</v>
      </c>
      <c r="G5" s="2">
        <v>41</v>
      </c>
      <c r="H5" s="2">
        <v>65</v>
      </c>
      <c r="I5" s="4"/>
      <c r="J5" s="4"/>
      <c r="K5" s="4"/>
      <c r="L5" s="4"/>
      <c r="M5" s="4"/>
      <c r="N5" s="3"/>
      <c r="O5" s="3"/>
      <c r="P5" s="3"/>
      <c r="Q5" s="3"/>
      <c r="R5" s="3"/>
      <c r="S5" s="3"/>
      <c r="T5" s="3"/>
      <c r="U5" s="3"/>
      <c r="V5" s="3"/>
    </row>
    <row r="6" spans="1:26" x14ac:dyDescent="0.25">
      <c r="A6" s="2">
        <v>20</v>
      </c>
      <c r="B6" s="4"/>
      <c r="D6" s="6">
        <f t="shared" si="0"/>
        <v>289</v>
      </c>
      <c r="E6" s="4"/>
      <c r="F6" s="2">
        <v>20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/>
    </row>
    <row r="7" spans="1:26" x14ac:dyDescent="0.25">
      <c r="A7" s="2">
        <v>23</v>
      </c>
      <c r="B7" s="4"/>
      <c r="D7" s="6">
        <f t="shared" si="0"/>
        <v>196</v>
      </c>
      <c r="E7" s="4"/>
      <c r="F7" s="2">
        <v>23</v>
      </c>
      <c r="G7" s="4"/>
      <c r="H7" s="4"/>
      <c r="I7" s="4"/>
      <c r="J7" s="4"/>
      <c r="K7" s="4"/>
      <c r="L7" s="4"/>
      <c r="M7" s="4"/>
      <c r="N7" s="3"/>
      <c r="O7" s="3"/>
      <c r="P7" s="3"/>
      <c r="Q7" s="3"/>
      <c r="R7" s="3"/>
      <c r="S7" s="3"/>
      <c r="T7" s="3"/>
      <c r="U7" s="3"/>
      <c r="V7" s="3"/>
    </row>
    <row r="8" spans="1:26" x14ac:dyDescent="0.25">
      <c r="A8" s="2">
        <v>26</v>
      </c>
      <c r="B8" s="4"/>
      <c r="D8" s="6">
        <f t="shared" si="0"/>
        <v>121</v>
      </c>
      <c r="E8" s="4"/>
      <c r="F8" s="2">
        <v>26</v>
      </c>
      <c r="G8" s="4"/>
      <c r="H8" s="4"/>
      <c r="I8" s="4"/>
      <c r="J8" s="4"/>
      <c r="K8" s="4"/>
      <c r="L8" s="4"/>
      <c r="M8" s="4"/>
      <c r="N8" s="15" t="s">
        <v>18</v>
      </c>
      <c r="O8" s="15"/>
      <c r="P8" s="3">
        <f>CHIINV(0.95,19)</f>
        <v>10.117013063859044</v>
      </c>
      <c r="Q8" s="3"/>
      <c r="R8" s="3"/>
      <c r="S8" s="3"/>
      <c r="T8" s="3"/>
      <c r="U8" s="3"/>
      <c r="V8" s="3"/>
    </row>
    <row r="9" spans="1:26" x14ac:dyDescent="0.25">
      <c r="A9" s="2">
        <v>27</v>
      </c>
      <c r="B9" s="4"/>
      <c r="D9" s="6">
        <f t="shared" si="0"/>
        <v>100</v>
      </c>
      <c r="E9" s="4"/>
      <c r="F9" s="4" t="s">
        <v>12</v>
      </c>
      <c r="G9" s="4">
        <f>SQRT(C2)</f>
        <v>23.53273196388831</v>
      </c>
      <c r="H9" s="4"/>
      <c r="I9" s="4"/>
      <c r="J9" s="4"/>
      <c r="K9" s="4"/>
      <c r="L9" s="4"/>
      <c r="M9" s="4"/>
      <c r="N9" s="15" t="s">
        <v>17</v>
      </c>
      <c r="O9" s="15"/>
      <c r="P9" s="3">
        <f>CHIINV(0.05,19)</f>
        <v>30.143527205646155</v>
      </c>
      <c r="Q9" s="3"/>
      <c r="R9" s="3"/>
      <c r="S9" s="3"/>
      <c r="T9" s="3"/>
      <c r="U9" s="3"/>
      <c r="V9" s="3"/>
    </row>
    <row r="10" spans="1:26" x14ac:dyDescent="0.25">
      <c r="A10" s="2">
        <v>29</v>
      </c>
      <c r="B10" s="4"/>
      <c r="D10" s="6">
        <f t="shared" si="0"/>
        <v>64</v>
      </c>
      <c r="E10" s="4"/>
      <c r="F10" s="14" t="s">
        <v>16</v>
      </c>
      <c r="G10" s="14"/>
      <c r="H10" s="14"/>
      <c r="I10" s="14"/>
      <c r="J10" s="4">
        <f>TINV(0.1,19)</f>
        <v>1.7291328115213698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/>
      <c r="Z10" s="1"/>
    </row>
    <row r="11" spans="1:26" x14ac:dyDescent="0.25">
      <c r="A11" s="2">
        <v>34</v>
      </c>
      <c r="B11" s="4"/>
      <c r="D11" s="6">
        <f t="shared" si="0"/>
        <v>9</v>
      </c>
      <c r="E11" s="4"/>
      <c r="F11" s="4">
        <f>C1-((G9*J10)/SQRT(20))</f>
        <v>27.90116682655708</v>
      </c>
      <c r="G11" s="4" t="s">
        <v>15</v>
      </c>
      <c r="H11" s="4">
        <f>C1+((G9*J10)/SQRT(20))</f>
        <v>46.09883317344292</v>
      </c>
      <c r="I11" s="4"/>
      <c r="J11" s="4"/>
      <c r="K11" s="4"/>
      <c r="L11" s="4"/>
      <c r="M11" s="4"/>
      <c r="N11" s="8">
        <f>(19*C2)/P9</f>
        <v>349.06333051923446</v>
      </c>
      <c r="O11" s="8" t="s">
        <v>19</v>
      </c>
      <c r="P11" s="8">
        <f>(19*C2)/P8</f>
        <v>1040.0302869616417</v>
      </c>
      <c r="Q11" s="3"/>
      <c r="R11" s="3"/>
      <c r="S11" s="3"/>
      <c r="T11" s="3"/>
      <c r="U11" s="3"/>
      <c r="V11" s="3"/>
    </row>
    <row r="12" spans="1:26" x14ac:dyDescent="0.25">
      <c r="A12" s="2">
        <v>41</v>
      </c>
      <c r="B12" s="3"/>
      <c r="D12" s="6">
        <f t="shared" si="0"/>
        <v>16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5">
      <c r="A13" s="2">
        <v>41</v>
      </c>
      <c r="B13" s="3"/>
      <c r="D13" s="6">
        <f t="shared" si="0"/>
        <v>16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6" x14ac:dyDescent="0.25">
      <c r="A14" s="2">
        <v>48</v>
      </c>
      <c r="B14" s="3"/>
      <c r="D14" s="6">
        <f t="shared" si="0"/>
        <v>121</v>
      </c>
      <c r="E14" s="3"/>
      <c r="F14" s="12" t="s">
        <v>2</v>
      </c>
      <c r="G14" s="12"/>
      <c r="H14" s="12"/>
      <c r="I14" s="12"/>
      <c r="J14" s="3">
        <f>A1</f>
        <v>6</v>
      </c>
      <c r="K14" s="3"/>
      <c r="L14" s="3"/>
      <c r="M14" s="3"/>
      <c r="N14" s="8" t="s">
        <v>21</v>
      </c>
      <c r="O14" s="3">
        <f>C1-SQRT(3)*G9</f>
        <v>-3.7598874023546784</v>
      </c>
      <c r="P14" s="3"/>
      <c r="Q14" s="3" t="s">
        <v>27</v>
      </c>
      <c r="R14" s="3">
        <f>SUM(I35:L35)/4</f>
        <v>0.125</v>
      </c>
      <c r="S14" s="3"/>
      <c r="T14" s="3"/>
      <c r="U14" s="3"/>
      <c r="V14" s="3"/>
    </row>
    <row r="15" spans="1:26" x14ac:dyDescent="0.25">
      <c r="A15" s="2">
        <v>50</v>
      </c>
      <c r="D15" s="6">
        <f t="shared" si="0"/>
        <v>169</v>
      </c>
      <c r="F15" s="13" t="s">
        <v>1</v>
      </c>
      <c r="G15" s="13"/>
      <c r="H15" s="13"/>
      <c r="I15" s="13"/>
      <c r="J15">
        <f>A20</f>
        <v>87</v>
      </c>
      <c r="N15" s="1" t="s">
        <v>22</v>
      </c>
      <c r="O15">
        <f>C1+SQRT(3)*G9</f>
        <v>77.759887402354678</v>
      </c>
    </row>
    <row r="16" spans="1:26" x14ac:dyDescent="0.25">
      <c r="A16" s="2">
        <v>50</v>
      </c>
      <c r="D16" s="6">
        <f t="shared" si="0"/>
        <v>169</v>
      </c>
      <c r="F16" s="13" t="s">
        <v>7</v>
      </c>
      <c r="G16" s="13"/>
      <c r="H16" s="13"/>
      <c r="J16">
        <f>J15-J14</f>
        <v>81</v>
      </c>
    </row>
    <row r="17" spans="1:18" x14ac:dyDescent="0.25">
      <c r="A17" s="2">
        <v>63</v>
      </c>
      <c r="D17" s="6">
        <f t="shared" si="0"/>
        <v>676</v>
      </c>
      <c r="F17" s="13" t="s">
        <v>6</v>
      </c>
      <c r="G17" s="13"/>
      <c r="H17" s="13"/>
      <c r="I17" s="13"/>
      <c r="J17" s="13"/>
      <c r="K17" s="13"/>
      <c r="L17">
        <v>4</v>
      </c>
    </row>
    <row r="18" spans="1:18" x14ac:dyDescent="0.25">
      <c r="A18" s="2">
        <v>65</v>
      </c>
      <c r="D18" s="6">
        <f t="shared" si="0"/>
        <v>784</v>
      </c>
      <c r="F18" s="13" t="s">
        <v>8</v>
      </c>
      <c r="G18" s="13"/>
      <c r="H18" s="13"/>
      <c r="I18">
        <f>J16/L17</f>
        <v>20.25</v>
      </c>
    </row>
    <row r="19" spans="1:18" x14ac:dyDescent="0.25">
      <c r="A19" s="2">
        <v>80</v>
      </c>
      <c r="D19" s="6">
        <f t="shared" si="0"/>
        <v>1849</v>
      </c>
    </row>
    <row r="20" spans="1:18" ht="15.75" thickBot="1" x14ac:dyDescent="0.3">
      <c r="A20" s="2">
        <v>87</v>
      </c>
      <c r="D20" s="7">
        <f>(A20-$C$1)^2</f>
        <v>2500</v>
      </c>
      <c r="F20" s="11" t="s">
        <v>3</v>
      </c>
      <c r="G20" s="11"/>
      <c r="H20" s="11" t="s">
        <v>5</v>
      </c>
      <c r="I20" s="11" t="s">
        <v>0</v>
      </c>
      <c r="J20" s="11" t="s">
        <v>9</v>
      </c>
      <c r="K20" s="11" t="s">
        <v>10</v>
      </c>
      <c r="L20" s="11" t="s">
        <v>11</v>
      </c>
      <c r="M20" s="11" t="s">
        <v>20</v>
      </c>
      <c r="N20" s="11" t="s">
        <v>23</v>
      </c>
      <c r="P20" s="13" t="s">
        <v>25</v>
      </c>
      <c r="Q20" s="13"/>
      <c r="R20">
        <v>1</v>
      </c>
    </row>
    <row r="21" spans="1:18" x14ac:dyDescent="0.25">
      <c r="F21" s="11"/>
      <c r="G21" s="11"/>
      <c r="H21" s="11"/>
      <c r="I21" s="11"/>
      <c r="J21" s="11"/>
      <c r="K21" s="11"/>
      <c r="L21" s="11"/>
      <c r="M21" s="11"/>
      <c r="N21" s="11"/>
      <c r="P21" s="1" t="s">
        <v>24</v>
      </c>
      <c r="Q21" s="9"/>
      <c r="R21">
        <f>CHIINV(0.05,1)</f>
        <v>3.8414588206941236</v>
      </c>
    </row>
    <row r="22" spans="1:18" x14ac:dyDescent="0.25">
      <c r="F22">
        <v>6</v>
      </c>
      <c r="G22">
        <f>F22+$I$18</f>
        <v>26.25</v>
      </c>
      <c r="H22">
        <v>8</v>
      </c>
      <c r="I22">
        <f>H22/$H$26</f>
        <v>0.4</v>
      </c>
      <c r="J22">
        <f>I22/$I$18</f>
        <v>1.9753086419753086E-2</v>
      </c>
      <c r="K22">
        <f>(F22+G22)/2</f>
        <v>16.125</v>
      </c>
      <c r="L22">
        <f>I22</f>
        <v>0.4</v>
      </c>
      <c r="M22">
        <f>(G22-O14)/(O15-O14)</f>
        <v>0.36813015583331837</v>
      </c>
      <c r="N22">
        <f>((I22-M22)^2)/M22</f>
        <v>2.759043102321816E-3</v>
      </c>
      <c r="P22" s="10" t="s">
        <v>26</v>
      </c>
      <c r="Q22" s="10"/>
    </row>
    <row r="23" spans="1:18" x14ac:dyDescent="0.25">
      <c r="F23">
        <f>G22</f>
        <v>26.25</v>
      </c>
      <c r="G23">
        <f>F23+$I$18</f>
        <v>46.5</v>
      </c>
      <c r="H23">
        <v>5</v>
      </c>
      <c r="I23">
        <f t="shared" ref="I23:I25" si="1">H23/$H$26</f>
        <v>0.25</v>
      </c>
      <c r="J23">
        <f>I23/$I$18</f>
        <v>1.2345679012345678E-2</v>
      </c>
      <c r="K23">
        <f t="shared" ref="K23:K25" si="2">(F23+G23)/2</f>
        <v>36.375</v>
      </c>
      <c r="L23">
        <f>L22+I23</f>
        <v>0.65</v>
      </c>
      <c r="M23">
        <f>(G23-F23)/(O15-O14)</f>
        <v>0.24840598552328394</v>
      </c>
      <c r="N23">
        <f t="shared" ref="N23:N25" si="3">((I23-M23)^2)/M23</f>
        <v>1.0228747695542988E-5</v>
      </c>
    </row>
    <row r="24" spans="1:18" x14ac:dyDescent="0.25">
      <c r="F24">
        <f t="shared" ref="F24:F25" si="4">G23</f>
        <v>46.5</v>
      </c>
      <c r="G24">
        <f t="shared" ref="G24:G25" si="5">F24+$I$18</f>
        <v>66.75</v>
      </c>
      <c r="H24">
        <v>5</v>
      </c>
      <c r="I24">
        <f t="shared" si="1"/>
        <v>0.25</v>
      </c>
      <c r="J24">
        <f t="shared" ref="J24:J25" si="6">I24/$I$18</f>
        <v>1.2345679012345678E-2</v>
      </c>
      <c r="K24">
        <f t="shared" si="2"/>
        <v>56.625</v>
      </c>
      <c r="L24">
        <f>L23+I24</f>
        <v>0.9</v>
      </c>
      <c r="M24">
        <f>(G24-F24)/(O15-O14)</f>
        <v>0.24840598552328394</v>
      </c>
      <c r="N24">
        <f t="shared" si="3"/>
        <v>1.0228747695542988E-5</v>
      </c>
    </row>
    <row r="25" spans="1:18" x14ac:dyDescent="0.25">
      <c r="F25">
        <f t="shared" si="4"/>
        <v>66.75</v>
      </c>
      <c r="G25">
        <f t="shared" si="5"/>
        <v>87</v>
      </c>
      <c r="H25">
        <v>2</v>
      </c>
      <c r="I25">
        <f t="shared" si="1"/>
        <v>0.1</v>
      </c>
      <c r="J25">
        <f t="shared" si="6"/>
        <v>4.9382716049382715E-3</v>
      </c>
      <c r="K25">
        <f t="shared" si="2"/>
        <v>76.875</v>
      </c>
      <c r="L25">
        <f>L24+I25</f>
        <v>1</v>
      </c>
      <c r="M25">
        <f>(O15-F25)/(O15-O14)</f>
        <v>0.13505787312011372</v>
      </c>
      <c r="N25">
        <f t="shared" si="3"/>
        <v>9.1002060028957509E-3</v>
      </c>
    </row>
    <row r="26" spans="1:18" x14ac:dyDescent="0.25">
      <c r="F26" s="10" t="s">
        <v>4</v>
      </c>
      <c r="G26" s="10"/>
      <c r="H26" s="1">
        <f>SUM(H22:H25)</f>
        <v>20</v>
      </c>
      <c r="I26" s="1">
        <f>SUM(I22:I25)</f>
        <v>1</v>
      </c>
      <c r="M26" s="1">
        <f>SUM(M22:M25)</f>
        <v>1</v>
      </c>
      <c r="N26" s="1">
        <f>SUM(N22:N25)*20</f>
        <v>0.23759413201217305</v>
      </c>
    </row>
    <row r="28" spans="1:18" x14ac:dyDescent="0.25">
      <c r="A28">
        <v>6</v>
      </c>
      <c r="B28">
        <v>6</v>
      </c>
      <c r="C28">
        <v>26.25</v>
      </c>
      <c r="D28">
        <v>26.25</v>
      </c>
      <c r="E28">
        <v>26.25</v>
      </c>
      <c r="F28">
        <v>46.5</v>
      </c>
      <c r="G28">
        <v>46.5</v>
      </c>
      <c r="H28">
        <v>46.5</v>
      </c>
      <c r="I28">
        <v>66.75</v>
      </c>
      <c r="J28">
        <v>66.75</v>
      </c>
      <c r="K28">
        <v>66.75</v>
      </c>
      <c r="L28">
        <v>87</v>
      </c>
      <c r="M28">
        <v>87</v>
      </c>
    </row>
    <row r="29" spans="1:18" x14ac:dyDescent="0.25">
      <c r="A29">
        <v>0</v>
      </c>
      <c r="B29">
        <v>0.4</v>
      </c>
      <c r="C29">
        <v>0.4</v>
      </c>
      <c r="D29">
        <v>0</v>
      </c>
      <c r="E29">
        <v>0.25</v>
      </c>
      <c r="F29">
        <v>0.25</v>
      </c>
      <c r="G29">
        <v>0</v>
      </c>
      <c r="H29">
        <v>0.25</v>
      </c>
      <c r="I29">
        <v>0.25</v>
      </c>
      <c r="J29">
        <v>0</v>
      </c>
      <c r="K29">
        <v>0.1</v>
      </c>
      <c r="L29">
        <v>0.1</v>
      </c>
      <c r="M29">
        <v>0</v>
      </c>
    </row>
    <row r="31" spans="1:18" x14ac:dyDescent="0.25">
      <c r="B31">
        <v>-1</v>
      </c>
      <c r="C31">
        <v>0</v>
      </c>
    </row>
    <row r="32" spans="1:18" x14ac:dyDescent="0.25">
      <c r="B32">
        <f>F22</f>
        <v>6</v>
      </c>
      <c r="C32">
        <v>0</v>
      </c>
    </row>
    <row r="33" spans="2:15" x14ac:dyDescent="0.25">
      <c r="B33">
        <f>G22</f>
        <v>26.25</v>
      </c>
      <c r="C33">
        <f>L22</f>
        <v>0.4</v>
      </c>
    </row>
    <row r="34" spans="2:15" x14ac:dyDescent="0.25">
      <c r="B34">
        <f t="shared" ref="B34:B36" si="7">G23</f>
        <v>46.5</v>
      </c>
      <c r="C34">
        <f t="shared" ref="C34:C36" si="8">L23</f>
        <v>0.65</v>
      </c>
    </row>
    <row r="35" spans="2:15" x14ac:dyDescent="0.25">
      <c r="B35">
        <f t="shared" si="7"/>
        <v>66.75</v>
      </c>
      <c r="C35">
        <f t="shared" si="8"/>
        <v>0.9</v>
      </c>
      <c r="I35">
        <f>I22/2</f>
        <v>0.2</v>
      </c>
      <c r="J35">
        <f>I23/2</f>
        <v>0.125</v>
      </c>
      <c r="K35">
        <f>I24/2</f>
        <v>0.125</v>
      </c>
      <c r="L35">
        <f>I25/2</f>
        <v>0.05</v>
      </c>
    </row>
    <row r="36" spans="2:15" x14ac:dyDescent="0.25">
      <c r="B36">
        <f t="shared" si="7"/>
        <v>87</v>
      </c>
      <c r="C36">
        <f t="shared" si="8"/>
        <v>1</v>
      </c>
      <c r="I36">
        <v>16.125</v>
      </c>
      <c r="J36">
        <v>36.375</v>
      </c>
      <c r="K36">
        <v>56.625</v>
      </c>
      <c r="L36">
        <v>76.875</v>
      </c>
    </row>
    <row r="37" spans="2:15" x14ac:dyDescent="0.25">
      <c r="B37">
        <v>90</v>
      </c>
      <c r="C37">
        <v>1</v>
      </c>
    </row>
    <row r="39" spans="2:15" x14ac:dyDescent="0.25">
      <c r="L39">
        <v>-3.76</v>
      </c>
      <c r="M39">
        <v>-3.76</v>
      </c>
      <c r="N39">
        <v>77.760000000000005</v>
      </c>
      <c r="O39">
        <v>77.760000000000005</v>
      </c>
    </row>
    <row r="40" spans="2:15" x14ac:dyDescent="0.25">
      <c r="L40">
        <v>0</v>
      </c>
      <c r="M40">
        <v>0.125</v>
      </c>
      <c r="N40">
        <v>0.125</v>
      </c>
      <c r="O40">
        <v>0</v>
      </c>
    </row>
    <row r="52" spans="11:35" x14ac:dyDescent="0.25">
      <c r="K52">
        <v>6</v>
      </c>
    </row>
    <row r="53" spans="11:35" x14ac:dyDescent="0.25">
      <c r="K53">
        <v>7</v>
      </c>
    </row>
    <row r="54" spans="11:35" x14ac:dyDescent="0.25">
      <c r="K54">
        <v>10</v>
      </c>
      <c r="P54">
        <v>6</v>
      </c>
      <c r="Q54">
        <v>7</v>
      </c>
      <c r="R54">
        <v>10</v>
      </c>
      <c r="S54">
        <v>14</v>
      </c>
      <c r="T54">
        <v>19</v>
      </c>
      <c r="U54">
        <v>20</v>
      </c>
      <c r="V54">
        <v>23</v>
      </c>
      <c r="W54">
        <v>26</v>
      </c>
      <c r="X54">
        <v>27</v>
      </c>
      <c r="Y54">
        <v>29</v>
      </c>
      <c r="Z54">
        <v>34</v>
      </c>
      <c r="AA54">
        <v>41</v>
      </c>
      <c r="AB54">
        <v>41</v>
      </c>
      <c r="AC54">
        <v>48</v>
      </c>
      <c r="AD54">
        <v>50</v>
      </c>
      <c r="AE54">
        <v>50</v>
      </c>
      <c r="AF54">
        <v>63</v>
      </c>
      <c r="AG54">
        <v>65</v>
      </c>
      <c r="AH54">
        <v>80</v>
      </c>
      <c r="AI54">
        <v>87</v>
      </c>
    </row>
    <row r="55" spans="11:35" x14ac:dyDescent="0.25">
      <c r="K55">
        <v>14</v>
      </c>
    </row>
    <row r="56" spans="11:35" x14ac:dyDescent="0.25">
      <c r="K56">
        <v>19</v>
      </c>
    </row>
    <row r="57" spans="11:35" x14ac:dyDescent="0.25">
      <c r="K57">
        <v>20</v>
      </c>
    </row>
    <row r="58" spans="11:35" x14ac:dyDescent="0.25">
      <c r="K58">
        <v>23</v>
      </c>
    </row>
    <row r="59" spans="11:35" x14ac:dyDescent="0.25">
      <c r="K59">
        <v>26</v>
      </c>
    </row>
    <row r="60" spans="11:35" x14ac:dyDescent="0.25">
      <c r="K60">
        <v>27</v>
      </c>
    </row>
    <row r="61" spans="11:35" x14ac:dyDescent="0.25">
      <c r="K61">
        <v>29</v>
      </c>
    </row>
    <row r="62" spans="11:35" x14ac:dyDescent="0.25">
      <c r="K62">
        <v>34</v>
      </c>
    </row>
    <row r="63" spans="11:35" x14ac:dyDescent="0.25">
      <c r="K63">
        <v>41</v>
      </c>
    </row>
    <row r="64" spans="11:35" x14ac:dyDescent="0.25">
      <c r="K64">
        <v>41</v>
      </c>
    </row>
    <row r="65" spans="11:11" x14ac:dyDescent="0.25">
      <c r="K65">
        <v>48</v>
      </c>
    </row>
    <row r="66" spans="11:11" x14ac:dyDescent="0.25">
      <c r="K66">
        <v>50</v>
      </c>
    </row>
    <row r="67" spans="11:11" x14ac:dyDescent="0.25">
      <c r="K67">
        <v>50</v>
      </c>
    </row>
    <row r="68" spans="11:11" x14ac:dyDescent="0.25">
      <c r="K68">
        <v>63</v>
      </c>
    </row>
    <row r="69" spans="11:11" x14ac:dyDescent="0.25">
      <c r="K69">
        <v>65</v>
      </c>
    </row>
    <row r="70" spans="11:11" x14ac:dyDescent="0.25">
      <c r="K70">
        <v>80</v>
      </c>
    </row>
    <row r="71" spans="11:11" x14ac:dyDescent="0.25">
      <c r="K71">
        <v>87</v>
      </c>
    </row>
  </sheetData>
  <sortState ref="Z11:Z30">
    <sortCondition ref="Z10"/>
  </sortState>
  <mergeCells count="19">
    <mergeCell ref="P20:Q20"/>
    <mergeCell ref="P22:Q22"/>
    <mergeCell ref="F10:I10"/>
    <mergeCell ref="N8:O8"/>
    <mergeCell ref="N9:O9"/>
    <mergeCell ref="M20:M21"/>
    <mergeCell ref="N20:N21"/>
    <mergeCell ref="K20:K21"/>
    <mergeCell ref="L20:L21"/>
    <mergeCell ref="F20:G21"/>
    <mergeCell ref="F26:G26"/>
    <mergeCell ref="H20:H21"/>
    <mergeCell ref="I20:I21"/>
    <mergeCell ref="J20:J21"/>
    <mergeCell ref="F14:I14"/>
    <mergeCell ref="F15:I15"/>
    <mergeCell ref="F16:H16"/>
    <mergeCell ref="F17:K17"/>
    <mergeCell ref="F18:H1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2019-05-30T22:47:17Z</dcterms:modified>
</cp:coreProperties>
</file>