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\Desktop\Физтех\1курс\Лабы\1.2.3 Трифилярный подвес\"/>
    </mc:Choice>
  </mc:AlternateContent>
  <bookViews>
    <workbookView xWindow="0" yWindow="0" windowWidth="18996" windowHeight="9192" firstSheet="4" activeTab="8"/>
  </bookViews>
  <sheets>
    <sheet name="Постоянные системы" sheetId="1" r:id="rId1"/>
    <sheet name="Погрешность времени" sheetId="2" r:id="rId2"/>
    <sheet name="Пустая платформа" sheetId="3" r:id="rId3"/>
    <sheet name="Диск" sheetId="4" r:id="rId4"/>
    <sheet name="Цилиндр" sheetId="5" r:id="rId5"/>
    <sheet name="Параллелепипед горизонтально" sheetId="6" r:id="rId6"/>
    <sheet name="Параллелепипед вертикально" sheetId="7" r:id="rId7"/>
    <sheet name="Диск+цилиндр" sheetId="8" r:id="rId8"/>
    <sheet name="Половинки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2" i="9"/>
  <c r="Q2" i="4"/>
  <c r="P2" i="4"/>
  <c r="O2" i="4"/>
  <c r="J2" i="3"/>
  <c r="N3" i="4"/>
  <c r="N4" i="4"/>
  <c r="N5" i="4"/>
  <c r="N6" i="4"/>
  <c r="N7" i="4"/>
  <c r="N8" i="4"/>
  <c r="N9" i="4"/>
  <c r="N10" i="4"/>
  <c r="N11" i="4"/>
  <c r="N2" i="4"/>
  <c r="K2" i="3"/>
  <c r="I3" i="3"/>
  <c r="I4" i="3"/>
  <c r="I5" i="3"/>
  <c r="I6" i="3"/>
  <c r="I7" i="3"/>
  <c r="I8" i="3"/>
  <c r="I9" i="3"/>
  <c r="I2" i="3"/>
  <c r="J2" i="1"/>
  <c r="L2" i="1"/>
  <c r="K3" i="9"/>
  <c r="K4" i="9"/>
  <c r="K5" i="9"/>
  <c r="K6" i="9"/>
  <c r="K7" i="9"/>
  <c r="K8" i="9"/>
  <c r="K9" i="9"/>
  <c r="K10" i="9"/>
  <c r="K2" i="9"/>
  <c r="D9" i="9"/>
  <c r="G9" i="9"/>
  <c r="I9" i="9"/>
  <c r="D10" i="9"/>
  <c r="G10" i="9" s="1"/>
  <c r="I10" i="9" s="1"/>
  <c r="L2" i="8"/>
  <c r="K2" i="8"/>
  <c r="J2" i="8"/>
  <c r="D8" i="9"/>
  <c r="G8" i="9" s="1"/>
  <c r="I8" i="9" s="1"/>
  <c r="D7" i="9"/>
  <c r="G7" i="9" s="1"/>
  <c r="I7" i="9" s="1"/>
  <c r="D6" i="9"/>
  <c r="G6" i="9" s="1"/>
  <c r="I6" i="9" s="1"/>
  <c r="D5" i="9"/>
  <c r="G5" i="9" s="1"/>
  <c r="I5" i="9" s="1"/>
  <c r="D4" i="9"/>
  <c r="G4" i="9" s="1"/>
  <c r="I4" i="9" s="1"/>
  <c r="D3" i="9"/>
  <c r="G3" i="9" s="1"/>
  <c r="I3" i="9" s="1"/>
  <c r="D2" i="9"/>
  <c r="G2" i="9" s="1"/>
  <c r="I2" i="9" s="1"/>
  <c r="N2" i="6"/>
  <c r="M2" i="6"/>
  <c r="L2" i="6"/>
  <c r="K2" i="7"/>
  <c r="L2" i="7"/>
  <c r="D3" i="8"/>
  <c r="D4" i="8"/>
  <c r="G4" i="8" s="1"/>
  <c r="I4" i="8" s="1"/>
  <c r="D5" i="8"/>
  <c r="G5" i="8" s="1"/>
  <c r="I5" i="8" s="1"/>
  <c r="D6" i="8"/>
  <c r="G6" i="8" s="1"/>
  <c r="I6" i="8" s="1"/>
  <c r="D7" i="8"/>
  <c r="G7" i="8" s="1"/>
  <c r="I7" i="8" s="1"/>
  <c r="D8" i="8"/>
  <c r="G8" i="8" s="1"/>
  <c r="I8" i="8" s="1"/>
  <c r="D9" i="8"/>
  <c r="G9" i="8" s="1"/>
  <c r="I9" i="8" s="1"/>
  <c r="D10" i="8"/>
  <c r="D11" i="8"/>
  <c r="G11" i="8" s="1"/>
  <c r="I11" i="8" s="1"/>
  <c r="D2" i="8"/>
  <c r="G10" i="8"/>
  <c r="I10" i="8" s="1"/>
  <c r="G3" i="8"/>
  <c r="I3" i="8" s="1"/>
  <c r="G2" i="8"/>
  <c r="I2" i="8" s="1"/>
  <c r="D11" i="7"/>
  <c r="G11" i="7" s="1"/>
  <c r="I11" i="7" s="1"/>
  <c r="D10" i="7"/>
  <c r="G10" i="7" s="1"/>
  <c r="I10" i="7" s="1"/>
  <c r="D9" i="7"/>
  <c r="G9" i="7" s="1"/>
  <c r="I9" i="7" s="1"/>
  <c r="D8" i="7"/>
  <c r="G8" i="7" s="1"/>
  <c r="I8" i="7" s="1"/>
  <c r="D7" i="7"/>
  <c r="G7" i="7" s="1"/>
  <c r="I7" i="7" s="1"/>
  <c r="D6" i="7"/>
  <c r="G6" i="7" s="1"/>
  <c r="I6" i="7" s="1"/>
  <c r="D5" i="7"/>
  <c r="G5" i="7" s="1"/>
  <c r="I5" i="7" s="1"/>
  <c r="D4" i="7"/>
  <c r="G4" i="7" s="1"/>
  <c r="I4" i="7" s="1"/>
  <c r="D3" i="7"/>
  <c r="G3" i="7" s="1"/>
  <c r="I3" i="7" s="1"/>
  <c r="D2" i="7"/>
  <c r="G2" i="7" s="1"/>
  <c r="I2" i="7" s="1"/>
  <c r="L2" i="4"/>
  <c r="O2" i="5"/>
  <c r="P2" i="5"/>
  <c r="L3" i="5"/>
  <c r="M3" i="5"/>
  <c r="N3" i="5"/>
  <c r="L4" i="5"/>
  <c r="N4" i="5" s="1"/>
  <c r="M4" i="5"/>
  <c r="L5" i="5"/>
  <c r="N5" i="5" s="1"/>
  <c r="M5" i="5"/>
  <c r="L6" i="5"/>
  <c r="M6" i="5"/>
  <c r="N6" i="5"/>
  <c r="L7" i="5"/>
  <c r="M7" i="5"/>
  <c r="N7" i="5"/>
  <c r="L8" i="5"/>
  <c r="N8" i="5" s="1"/>
  <c r="M8" i="5"/>
  <c r="L9" i="5"/>
  <c r="N9" i="5" s="1"/>
  <c r="M9" i="5"/>
  <c r="L10" i="5"/>
  <c r="M10" i="5"/>
  <c r="N10" i="5"/>
  <c r="L11" i="5"/>
  <c r="M11" i="5"/>
  <c r="N11" i="5"/>
  <c r="N2" i="5"/>
  <c r="M2" i="5"/>
  <c r="L2" i="5"/>
  <c r="D11" i="6"/>
  <c r="G11" i="6" s="1"/>
  <c r="I11" i="6" s="1"/>
  <c r="D10" i="6"/>
  <c r="G10" i="6" s="1"/>
  <c r="I10" i="6" s="1"/>
  <c r="D9" i="6"/>
  <c r="G9" i="6" s="1"/>
  <c r="I9" i="6" s="1"/>
  <c r="D8" i="6"/>
  <c r="G8" i="6" s="1"/>
  <c r="I8" i="6" s="1"/>
  <c r="D7" i="6"/>
  <c r="G7" i="6" s="1"/>
  <c r="I7" i="6" s="1"/>
  <c r="D6" i="6"/>
  <c r="G6" i="6" s="1"/>
  <c r="I6" i="6" s="1"/>
  <c r="G5" i="6"/>
  <c r="I5" i="6" s="1"/>
  <c r="D5" i="6"/>
  <c r="D4" i="6"/>
  <c r="G4" i="6" s="1"/>
  <c r="I4" i="6" s="1"/>
  <c r="D3" i="6"/>
  <c r="G3" i="6" s="1"/>
  <c r="I3" i="6" s="1"/>
  <c r="D2" i="6"/>
  <c r="G2" i="6" s="1"/>
  <c r="I2" i="6" s="1"/>
  <c r="D3" i="5"/>
  <c r="D4" i="5"/>
  <c r="D5" i="5"/>
  <c r="G5" i="5" s="1"/>
  <c r="I5" i="5" s="1"/>
  <c r="D6" i="5"/>
  <c r="G6" i="5" s="1"/>
  <c r="I6" i="5" s="1"/>
  <c r="D7" i="5"/>
  <c r="D8" i="5"/>
  <c r="G8" i="5" s="1"/>
  <c r="I8" i="5" s="1"/>
  <c r="D9" i="5"/>
  <c r="D10" i="5"/>
  <c r="G10" i="5" s="1"/>
  <c r="I10" i="5" s="1"/>
  <c r="D11" i="5"/>
  <c r="I3" i="5"/>
  <c r="G3" i="5"/>
  <c r="G4" i="5"/>
  <c r="I4" i="5" s="1"/>
  <c r="G7" i="5"/>
  <c r="I7" i="5" s="1"/>
  <c r="G9" i="5"/>
  <c r="I9" i="5" s="1"/>
  <c r="G11" i="5"/>
  <c r="I11" i="5" s="1"/>
  <c r="D2" i="5"/>
  <c r="G2" i="5" s="1"/>
  <c r="I2" i="5" s="1"/>
  <c r="M2" i="4"/>
  <c r="K11" i="4"/>
  <c r="K3" i="4"/>
  <c r="K4" i="4"/>
  <c r="K5" i="4"/>
  <c r="K6" i="4"/>
  <c r="K7" i="4"/>
  <c r="K8" i="4"/>
  <c r="K9" i="4"/>
  <c r="K10" i="4"/>
  <c r="K2" i="4"/>
  <c r="H3" i="3"/>
  <c r="H4" i="3"/>
  <c r="H5" i="3"/>
  <c r="H6" i="3"/>
  <c r="H7" i="3"/>
  <c r="H8" i="3"/>
  <c r="H9" i="3"/>
  <c r="H2" i="3"/>
  <c r="D4" i="4"/>
  <c r="G4" i="4" s="1"/>
  <c r="D5" i="4"/>
  <c r="G5" i="4" s="1"/>
  <c r="D6" i="4"/>
  <c r="G6" i="4" s="1"/>
  <c r="D7" i="4"/>
  <c r="G7" i="4" s="1"/>
  <c r="D8" i="4"/>
  <c r="G8" i="4" s="1"/>
  <c r="D9" i="4"/>
  <c r="G9" i="4" s="1"/>
  <c r="D10" i="4"/>
  <c r="G10" i="4" s="1"/>
  <c r="D11" i="4"/>
  <c r="G11" i="4" s="1"/>
  <c r="D3" i="4"/>
  <c r="G3" i="4" s="1"/>
  <c r="D2" i="4"/>
  <c r="G2" i="4" s="1"/>
  <c r="G3" i="3"/>
  <c r="G4" i="3"/>
  <c r="G5" i="3"/>
  <c r="G6" i="3"/>
  <c r="G7" i="3"/>
  <c r="G8" i="3"/>
  <c r="G9" i="3"/>
  <c r="G2" i="3"/>
  <c r="K2" i="1"/>
  <c r="I2" i="1"/>
  <c r="D3" i="3"/>
  <c r="D4" i="3"/>
  <c r="D5" i="3"/>
  <c r="D6" i="3"/>
  <c r="D7" i="3"/>
  <c r="D8" i="3"/>
  <c r="D9" i="3"/>
  <c r="D2" i="3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I11" i="4" l="1"/>
  <c r="I10" i="4"/>
  <c r="I9" i="4"/>
  <c r="I5" i="4"/>
  <c r="I8" i="4"/>
  <c r="I4" i="4"/>
  <c r="I7" i="4"/>
  <c r="I3" i="4"/>
  <c r="I6" i="4"/>
  <c r="I2" i="4"/>
</calcChain>
</file>

<file path=xl/sharedStrings.xml><?xml version="1.0" encoding="utf-8"?>
<sst xmlns="http://schemas.openxmlformats.org/spreadsheetml/2006/main" count="109" uniqueCount="38">
  <si>
    <t>r</t>
  </si>
  <si>
    <t>sigma_r</t>
  </si>
  <si>
    <t>R</t>
  </si>
  <si>
    <t>sigama_R</t>
  </si>
  <si>
    <t>sigma_m_pl</t>
  </si>
  <si>
    <t>m_pl</t>
  </si>
  <si>
    <t>rho</t>
  </si>
  <si>
    <t>sigma_rho</t>
  </si>
  <si>
    <t>N</t>
  </si>
  <si>
    <t>T</t>
  </si>
  <si>
    <t>m_dop</t>
  </si>
  <si>
    <t>t</t>
  </si>
  <si>
    <t>T_sr</t>
  </si>
  <si>
    <t>delta_T</t>
  </si>
  <si>
    <t>N_yelyj</t>
  </si>
  <si>
    <t>I</t>
  </si>
  <si>
    <t>k</t>
  </si>
  <si>
    <t>sigma_k</t>
  </si>
  <si>
    <t>z_0</t>
  </si>
  <si>
    <t>sigma_z0</t>
  </si>
  <si>
    <t>diam</t>
  </si>
  <si>
    <t>I_teor</t>
  </si>
  <si>
    <t>I_t+I_pl</t>
  </si>
  <si>
    <t>I_pl</t>
  </si>
  <si>
    <t>diam_vn</t>
  </si>
  <si>
    <t>tolsch</t>
  </si>
  <si>
    <t>epsilon</t>
  </si>
  <si>
    <t>r1</t>
  </si>
  <si>
    <t>r2</t>
  </si>
  <si>
    <t>I_sr</t>
  </si>
  <si>
    <t>a</t>
  </si>
  <si>
    <t>L</t>
  </si>
  <si>
    <t>h</t>
  </si>
  <si>
    <t>delta_h_n</t>
  </si>
  <si>
    <t>d</t>
  </si>
  <si>
    <t>sigma_I</t>
  </si>
  <si>
    <t>delta_I</t>
  </si>
  <si>
    <t>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</si>
</sst>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2" sqref="L2"/>
    </sheetView>
  </sheetViews>
  <sheetFormatPr defaultRowHeight="14.4" x14ac:dyDescent="0.3"/>
  <cols>
    <col min="1" max="1" width="5" bestFit="1" customWidth="1"/>
    <col min="2" max="2" width="7.33203125" bestFit="1" customWidth="1"/>
    <col min="3" max="3" width="6" bestFit="1" customWidth="1"/>
    <col min="4" max="4" width="8.77734375" bestFit="1" customWidth="1"/>
    <col min="5" max="5" width="6" bestFit="1" customWidth="1"/>
    <col min="6" max="6" width="10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18</v>
      </c>
      <c r="J1" t="s">
        <v>19</v>
      </c>
      <c r="K1" t="s">
        <v>16</v>
      </c>
      <c r="L1" t="s">
        <v>17</v>
      </c>
    </row>
    <row r="2" spans="1:12" x14ac:dyDescent="0.3">
      <c r="A2">
        <v>30.5</v>
      </c>
      <c r="B2">
        <v>0.3</v>
      </c>
      <c r="C2">
        <v>115.4</v>
      </c>
      <c r="D2">
        <v>0.5</v>
      </c>
      <c r="E2">
        <v>993.5</v>
      </c>
      <c r="F2">
        <v>0.5</v>
      </c>
      <c r="G2">
        <v>2170</v>
      </c>
      <c r="H2">
        <v>10</v>
      </c>
      <c r="I2">
        <f>SQRT(G2^2-C2^2)</f>
        <v>2166.9293574087733</v>
      </c>
      <c r="J2">
        <f>2*(H2/G2+D2/C2)</f>
        <v>1.7882101126915795E-2</v>
      </c>
      <c r="K2">
        <f>9.81*C2*A2/4/PI()/PI()/I2/1000</f>
        <v>4.0361766482898813E-4</v>
      </c>
      <c r="L2">
        <f>SQRT(J2^2+(B2/A2)^2+(D2/C2)^2)</f>
        <v>2.0863616610176435E-2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" sqref="F1"/>
    </sheetView>
  </sheetViews>
  <sheetFormatPr defaultRowHeight="14.4" x14ac:dyDescent="0.3"/>
  <sheetData>
    <row r="1" spans="1:7" x14ac:dyDescent="0.3">
      <c r="A1" t="s">
        <v>8</v>
      </c>
      <c r="B1" t="s">
        <v>10</v>
      </c>
      <c r="C1" t="s">
        <v>11</v>
      </c>
      <c r="D1" t="s">
        <v>9</v>
      </c>
      <c r="E1" t="s">
        <v>12</v>
      </c>
      <c r="F1" t="s">
        <v>13</v>
      </c>
      <c r="G1" t="s">
        <v>14</v>
      </c>
    </row>
    <row r="2" spans="1:7" x14ac:dyDescent="0.3">
      <c r="A2">
        <v>4</v>
      </c>
      <c r="B2">
        <v>0</v>
      </c>
      <c r="C2">
        <v>17.631</v>
      </c>
      <c r="D2">
        <f>C2/A2</f>
        <v>4.4077500000000001</v>
      </c>
      <c r="E2">
        <f>AVERAGE(D$2:D$6)</f>
        <v>4.4699900000000001</v>
      </c>
      <c r="F2">
        <f>ABS(E2-D2)/E2*100</f>
        <v>1.3923968509996683</v>
      </c>
      <c r="G2">
        <f>F2/0.5</f>
        <v>2.7847937019993365</v>
      </c>
    </row>
    <row r="3" spans="1:7" x14ac:dyDescent="0.3">
      <c r="A3">
        <v>4</v>
      </c>
      <c r="B3">
        <v>0</v>
      </c>
      <c r="C3">
        <v>17.603999999999999</v>
      </c>
      <c r="D3">
        <f t="shared" ref="D3:D6" si="0">C3/A3</f>
        <v>4.4009999999999998</v>
      </c>
      <c r="E3">
        <f t="shared" ref="E3:E6" si="1">AVERAGE(D$2:D$6)</f>
        <v>4.4699900000000001</v>
      </c>
      <c r="F3">
        <f t="shared" ref="F3:F6" si="2">ABS(E3-D3)/E3*100</f>
        <v>1.5434039002324464</v>
      </c>
      <c r="G3">
        <f t="shared" ref="G3:G6" si="3">F3/0.5</f>
        <v>3.0868078004648929</v>
      </c>
    </row>
    <row r="4" spans="1:7" x14ac:dyDescent="0.3">
      <c r="A4">
        <v>8</v>
      </c>
      <c r="B4">
        <v>0</v>
      </c>
      <c r="C4">
        <v>35.204000000000001</v>
      </c>
      <c r="D4">
        <f t="shared" si="0"/>
        <v>4.4005000000000001</v>
      </c>
      <c r="E4">
        <f t="shared" si="1"/>
        <v>4.4699900000000001</v>
      </c>
      <c r="F4">
        <f t="shared" si="2"/>
        <v>1.5545896075830159</v>
      </c>
      <c r="G4">
        <f t="shared" si="3"/>
        <v>3.1091792151660318</v>
      </c>
    </row>
    <row r="5" spans="1:7" x14ac:dyDescent="0.3">
      <c r="A5">
        <v>5</v>
      </c>
      <c r="B5">
        <v>0</v>
      </c>
      <c r="C5">
        <v>23.576000000000001</v>
      </c>
      <c r="D5">
        <f t="shared" si="0"/>
        <v>4.7152000000000003</v>
      </c>
      <c r="E5">
        <f t="shared" si="1"/>
        <v>4.4699900000000001</v>
      </c>
      <c r="F5">
        <f t="shared" si="2"/>
        <v>5.485694598869352</v>
      </c>
      <c r="G5">
        <f t="shared" si="3"/>
        <v>10.971389197738704</v>
      </c>
    </row>
    <row r="6" spans="1:7" x14ac:dyDescent="0.3">
      <c r="A6">
        <v>4</v>
      </c>
      <c r="B6">
        <v>0</v>
      </c>
      <c r="C6">
        <v>17.702000000000002</v>
      </c>
      <c r="D6">
        <f t="shared" si="0"/>
        <v>4.4255000000000004</v>
      </c>
      <c r="E6">
        <f t="shared" si="1"/>
        <v>4.4699900000000001</v>
      </c>
      <c r="F6">
        <f t="shared" si="2"/>
        <v>0.99530424005422147</v>
      </c>
      <c r="G6">
        <f t="shared" si="3"/>
        <v>1.9906084801084429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J2" sqref="J2"/>
    </sheetView>
  </sheetViews>
  <sheetFormatPr defaultRowHeight="14.4" x14ac:dyDescent="0.3"/>
  <cols>
    <col min="7" max="7" width="13.44140625" customWidth="1"/>
    <col min="9" max="9" width="12" bestFit="1" customWidth="1"/>
    <col min="11" max="11" width="24.109375" customWidth="1"/>
  </cols>
  <sheetData>
    <row r="1" spans="1:11" x14ac:dyDescent="0.3">
      <c r="A1" t="s">
        <v>8</v>
      </c>
      <c r="B1" t="s">
        <v>10</v>
      </c>
      <c r="C1" t="s">
        <v>11</v>
      </c>
      <c r="D1" t="s">
        <v>9</v>
      </c>
      <c r="E1" t="s">
        <v>16</v>
      </c>
      <c r="F1" t="s">
        <v>5</v>
      </c>
      <c r="G1" t="s">
        <v>15</v>
      </c>
      <c r="K1" t="s">
        <v>35</v>
      </c>
    </row>
    <row r="2" spans="1:11" x14ac:dyDescent="0.3">
      <c r="A2">
        <v>10</v>
      </c>
      <c r="B2">
        <v>0</v>
      </c>
      <c r="C2">
        <v>44.250999999999998</v>
      </c>
      <c r="D2">
        <f>C2/A2</f>
        <v>4.4250999999999996</v>
      </c>
      <c r="E2">
        <v>4.0361766482898813E-4</v>
      </c>
      <c r="F2">
        <v>993.5</v>
      </c>
      <c r="G2">
        <f>E2*F2/1000*D2*D2</f>
        <v>7.8520709623252534E-3</v>
      </c>
      <c r="H2">
        <f>AVERAGE(G$2:G$9)</f>
        <v>7.8168031531908756E-3</v>
      </c>
      <c r="I2">
        <f>(G2-H2)^2/8/7</f>
        <v>2.2211042163194732E-11</v>
      </c>
      <c r="J2">
        <f>(('Постоянные системы'!L2)^2+0.5^2/10000)^0.5*H2</f>
        <v>1.6770467923773723E-4</v>
      </c>
      <c r="K2">
        <f>(SUM(I2:I9)+J2^2)^0.5/H2</f>
        <v>2.1495127650722472E-2</v>
      </c>
    </row>
    <row r="3" spans="1:11" x14ac:dyDescent="0.3">
      <c r="A3">
        <v>10</v>
      </c>
      <c r="B3">
        <v>0</v>
      </c>
      <c r="C3">
        <v>44.219000000000001</v>
      </c>
      <c r="D3">
        <f t="shared" ref="D3:D9" si="0">C3/A3</f>
        <v>4.4218999999999999</v>
      </c>
      <c r="E3">
        <v>4.0361766482898813E-4</v>
      </c>
      <c r="F3">
        <v>993.5</v>
      </c>
      <c r="G3">
        <f t="shared" ref="G3:G9" si="1">E3*F3/1000*D3*D3</f>
        <v>7.8407186575408811E-3</v>
      </c>
      <c r="H3">
        <f t="shared" ref="H3:H9" si="2">AVERAGE(G$2:G$9)</f>
        <v>7.8168031531908756E-3</v>
      </c>
      <c r="I3">
        <f t="shared" ref="I3:I9" si="3">(G3-H3)^2/8/7</f>
        <v>1.0213416934198835E-11</v>
      </c>
    </row>
    <row r="4" spans="1:11" x14ac:dyDescent="0.3">
      <c r="A4">
        <v>10</v>
      </c>
      <c r="B4">
        <v>0</v>
      </c>
      <c r="C4">
        <v>44.167000000000002</v>
      </c>
      <c r="D4">
        <f t="shared" si="0"/>
        <v>4.4167000000000005</v>
      </c>
      <c r="E4">
        <v>4.0361766482898813E-4</v>
      </c>
      <c r="F4">
        <v>993.5</v>
      </c>
      <c r="G4">
        <f t="shared" si="1"/>
        <v>7.822288677690744E-3</v>
      </c>
      <c r="H4">
        <f t="shared" si="2"/>
        <v>7.8168031531908756E-3</v>
      </c>
      <c r="I4">
        <f t="shared" si="3"/>
        <v>5.3733891140458001E-13</v>
      </c>
    </row>
    <row r="5" spans="1:11" x14ac:dyDescent="0.3">
      <c r="A5">
        <v>11</v>
      </c>
      <c r="B5">
        <v>0</v>
      </c>
      <c r="C5">
        <v>48.658000000000001</v>
      </c>
      <c r="D5">
        <f t="shared" si="0"/>
        <v>4.423454545454546</v>
      </c>
      <c r="E5">
        <v>4.0361766482898813E-4</v>
      </c>
      <c r="F5">
        <v>993.5</v>
      </c>
      <c r="G5">
        <f t="shared" si="1"/>
        <v>7.8462325298872225E-3</v>
      </c>
      <c r="H5">
        <f t="shared" si="2"/>
        <v>7.8168031531908756E-3</v>
      </c>
      <c r="I5">
        <f t="shared" si="3"/>
        <v>1.5465860941705155E-11</v>
      </c>
    </row>
    <row r="6" spans="1:11" x14ac:dyDescent="0.3">
      <c r="A6">
        <v>10</v>
      </c>
      <c r="B6">
        <v>0</v>
      </c>
      <c r="C6">
        <v>44.146000000000001</v>
      </c>
      <c r="D6">
        <f t="shared" si="0"/>
        <v>4.4146000000000001</v>
      </c>
      <c r="E6">
        <v>4.0361766482898813E-4</v>
      </c>
      <c r="F6">
        <v>993.5</v>
      </c>
      <c r="G6">
        <f t="shared" si="1"/>
        <v>7.8148519484531227E-3</v>
      </c>
      <c r="H6">
        <f t="shared" si="2"/>
        <v>7.8168031531908756E-3</v>
      </c>
      <c r="I6">
        <f t="shared" si="3"/>
        <v>6.7985713011233686E-14</v>
      </c>
    </row>
    <row r="7" spans="1:11" x14ac:dyDescent="0.3">
      <c r="A7">
        <v>10</v>
      </c>
      <c r="B7">
        <v>0</v>
      </c>
      <c r="C7">
        <v>44.107999999999997</v>
      </c>
      <c r="D7">
        <f t="shared" si="0"/>
        <v>4.4108000000000001</v>
      </c>
      <c r="E7">
        <v>4.0361766482898813E-4</v>
      </c>
      <c r="F7">
        <v>993.5</v>
      </c>
      <c r="G7">
        <f t="shared" si="1"/>
        <v>7.8014040001215101E-3</v>
      </c>
      <c r="H7">
        <f t="shared" si="2"/>
        <v>7.8168031531908756E-3</v>
      </c>
      <c r="I7">
        <f t="shared" si="3"/>
        <v>4.2345342009597934E-12</v>
      </c>
    </row>
    <row r="8" spans="1:11" x14ac:dyDescent="0.3">
      <c r="A8">
        <v>10</v>
      </c>
      <c r="B8">
        <v>0</v>
      </c>
      <c r="C8">
        <v>44.061999999999998</v>
      </c>
      <c r="D8">
        <f t="shared" si="0"/>
        <v>4.4062000000000001</v>
      </c>
      <c r="E8">
        <v>4.0361766482898813E-4</v>
      </c>
      <c r="F8">
        <v>993.5</v>
      </c>
      <c r="G8">
        <f t="shared" si="1"/>
        <v>7.7851403991866719E-3</v>
      </c>
      <c r="H8">
        <f t="shared" si="2"/>
        <v>7.8168031531908756E-3</v>
      </c>
      <c r="I8">
        <f t="shared" si="3"/>
        <v>1.7902321270191383E-11</v>
      </c>
    </row>
    <row r="9" spans="1:11" x14ac:dyDescent="0.3">
      <c r="A9">
        <v>10</v>
      </c>
      <c r="B9">
        <v>0</v>
      </c>
      <c r="C9">
        <v>44.024000000000001</v>
      </c>
      <c r="D9">
        <f t="shared" si="0"/>
        <v>4.4024000000000001</v>
      </c>
      <c r="E9">
        <v>4.0361766482898813E-4</v>
      </c>
      <c r="F9">
        <v>993.5</v>
      </c>
      <c r="G9">
        <f t="shared" si="1"/>
        <v>7.7717180503215954E-3</v>
      </c>
      <c r="H9">
        <f t="shared" si="2"/>
        <v>7.8168031531908756E-3</v>
      </c>
      <c r="I9">
        <f t="shared" si="3"/>
        <v>3.6297616084528172E-11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Q3" sqref="Q3"/>
    </sheetView>
  </sheetViews>
  <sheetFormatPr defaultRowHeight="14.4" x14ac:dyDescent="0.3"/>
  <cols>
    <col min="9" max="9" width="17.21875" customWidth="1"/>
    <col min="14" max="16" width="12" bestFit="1" customWidth="1"/>
  </cols>
  <sheetData>
    <row r="1" spans="1:17" x14ac:dyDescent="0.3">
      <c r="A1" t="s">
        <v>8</v>
      </c>
      <c r="B1" t="s">
        <v>10</v>
      </c>
      <c r="C1" t="s">
        <v>11</v>
      </c>
      <c r="D1" t="s">
        <v>9</v>
      </c>
      <c r="E1" t="s">
        <v>16</v>
      </c>
      <c r="F1" t="s">
        <v>5</v>
      </c>
      <c r="G1" t="s">
        <v>22</v>
      </c>
      <c r="H1" t="s">
        <v>23</v>
      </c>
      <c r="I1" t="s">
        <v>15</v>
      </c>
      <c r="J1" t="s">
        <v>20</v>
      </c>
      <c r="K1" t="s">
        <v>21</v>
      </c>
      <c r="L1" t="s">
        <v>26</v>
      </c>
      <c r="M1" t="s">
        <v>29</v>
      </c>
      <c r="N1" t="s">
        <v>36</v>
      </c>
    </row>
    <row r="2" spans="1:17" x14ac:dyDescent="0.3">
      <c r="A2">
        <v>10</v>
      </c>
      <c r="B2">
        <v>590.29999999999995</v>
      </c>
      <c r="C2">
        <v>39.578000000000003</v>
      </c>
      <c r="D2">
        <f>C2/A2</f>
        <v>3.9578000000000002</v>
      </c>
      <c r="E2">
        <v>4.0361766482898813E-4</v>
      </c>
      <c r="F2">
        <v>993.5</v>
      </c>
      <c r="G2">
        <f>E2*(F2+B2)/1000*D2*D2</f>
        <v>1.001332223786763E-2</v>
      </c>
      <c r="H2">
        <v>7.8168031531908756E-3</v>
      </c>
      <c r="I2">
        <f>G2-H2</f>
        <v>2.1965190846767544E-3</v>
      </c>
      <c r="J2">
        <v>16.899999999999999</v>
      </c>
      <c r="K2">
        <f>B2*J2*J2/4/10000/1000/2</f>
        <v>2.1074447874999997E-3</v>
      </c>
      <c r="L2">
        <f>ABS(K2-M2)/K2*100</f>
        <v>2.7722292638048502</v>
      </c>
      <c r="M2">
        <f>AVERAGE(I2:I11)</f>
        <v>2.1658679886176046E-3</v>
      </c>
      <c r="N2">
        <f>(M$2-I2)^2/10/9</f>
        <v>1.0438774329191435E-11</v>
      </c>
      <c r="O2">
        <f>(('Постоянные системы'!L2)^2+0.5^2/10000)^0.5*M2</f>
        <v>4.6467358737839897E-5</v>
      </c>
      <c r="P2">
        <f>(SUM(N2:N11)+O2^2)^0.5/M2*100</f>
        <v>2.1622878038126134</v>
      </c>
      <c r="Q2">
        <f>P2*SQRT(2)</f>
        <v>3.0579367379057323</v>
      </c>
    </row>
    <row r="3" spans="1:17" x14ac:dyDescent="0.3">
      <c r="A3">
        <v>11</v>
      </c>
      <c r="B3">
        <v>590.29999999999995</v>
      </c>
      <c r="C3">
        <v>43.530999999999999</v>
      </c>
      <c r="D3">
        <f>C3/A3</f>
        <v>3.9573636363636364</v>
      </c>
      <c r="E3">
        <v>4.0361766482898813E-4</v>
      </c>
      <c r="F3">
        <v>993.5</v>
      </c>
      <c r="G3">
        <f>E3*(F3+B3)/1000*D3*D3</f>
        <v>1.0011114340132044E-2</v>
      </c>
      <c r="H3">
        <v>7.8168031531908756E-3</v>
      </c>
      <c r="I3">
        <f t="shared" ref="I3:I11" si="0">G3-H3</f>
        <v>2.1943111869411683E-3</v>
      </c>
      <c r="J3">
        <v>16.899999999999999</v>
      </c>
      <c r="K3">
        <f t="shared" ref="K3:K11" si="1">B3*J3*J3/4/10000/1000/2</f>
        <v>2.1074447874999997E-3</v>
      </c>
      <c r="N3">
        <f t="shared" ref="N3:N11" si="2">(M$2-I3)^2/10/9</f>
        <v>8.9890614541508494E-12</v>
      </c>
    </row>
    <row r="4" spans="1:17" x14ac:dyDescent="0.3">
      <c r="A4">
        <v>10</v>
      </c>
      <c r="B4">
        <v>590.29999999999995</v>
      </c>
      <c r="C4">
        <v>39.527999999999999</v>
      </c>
      <c r="D4">
        <f t="shared" ref="D4:D11" si="3">C4/A4</f>
        <v>3.9527999999999999</v>
      </c>
      <c r="E4">
        <v>4.0361766482898813E-4</v>
      </c>
      <c r="F4">
        <v>993.5</v>
      </c>
      <c r="G4">
        <f t="shared" ref="G4:G11" si="4">E4*(F4+B4)/1000*D4*D4</f>
        <v>9.9880379961623088E-3</v>
      </c>
      <c r="H4">
        <v>7.8168031531908756E-3</v>
      </c>
      <c r="I4">
        <f t="shared" si="0"/>
        <v>2.1712348429714333E-3</v>
      </c>
      <c r="J4">
        <v>16.899999999999999</v>
      </c>
      <c r="K4">
        <f t="shared" si="1"/>
        <v>2.1074447874999997E-3</v>
      </c>
      <c r="N4">
        <f t="shared" si="2"/>
        <v>3.2003472950233494E-13</v>
      </c>
    </row>
    <row r="5" spans="1:17" x14ac:dyDescent="0.3">
      <c r="A5">
        <v>10</v>
      </c>
      <c r="B5">
        <v>590.29999999999995</v>
      </c>
      <c r="C5">
        <v>39.494</v>
      </c>
      <c r="D5">
        <f t="shared" si="3"/>
        <v>3.9493999999999998</v>
      </c>
      <c r="E5">
        <v>4.0361766482898813E-4</v>
      </c>
      <c r="F5">
        <v>993.5</v>
      </c>
      <c r="G5">
        <f t="shared" si="4"/>
        <v>9.9708629687729113E-3</v>
      </c>
      <c r="H5">
        <v>7.8168031531908756E-3</v>
      </c>
      <c r="I5">
        <f t="shared" si="0"/>
        <v>2.1540598155820358E-3</v>
      </c>
      <c r="J5">
        <v>16.899999999999999</v>
      </c>
      <c r="K5">
        <f t="shared" si="1"/>
        <v>2.1074447874999997E-3</v>
      </c>
      <c r="N5">
        <f t="shared" si="2"/>
        <v>1.5492550048659386E-12</v>
      </c>
    </row>
    <row r="6" spans="1:17" x14ac:dyDescent="0.3">
      <c r="A6">
        <v>10</v>
      </c>
      <c r="B6">
        <v>590.29999999999995</v>
      </c>
      <c r="C6">
        <v>39.530999999999999</v>
      </c>
      <c r="D6">
        <f t="shared" si="3"/>
        <v>3.9531000000000001</v>
      </c>
      <c r="E6">
        <v>4.0361766482898813E-4</v>
      </c>
      <c r="F6">
        <v>993.5</v>
      </c>
      <c r="G6">
        <f t="shared" si="4"/>
        <v>9.989554149322611E-3</v>
      </c>
      <c r="H6">
        <v>7.8168031531908756E-3</v>
      </c>
      <c r="I6">
        <f t="shared" si="0"/>
        <v>2.1727509961317355E-3</v>
      </c>
      <c r="J6">
        <v>16.899999999999999</v>
      </c>
      <c r="K6">
        <f t="shared" si="1"/>
        <v>2.1074447874999997E-3</v>
      </c>
      <c r="N6">
        <f t="shared" si="2"/>
        <v>5.2639769377313404E-13</v>
      </c>
    </row>
    <row r="7" spans="1:17" x14ac:dyDescent="0.3">
      <c r="A7">
        <v>10</v>
      </c>
      <c r="B7">
        <v>590.29999999999995</v>
      </c>
      <c r="C7">
        <v>39.521999999999998</v>
      </c>
      <c r="D7">
        <f t="shared" si="3"/>
        <v>3.9521999999999999</v>
      </c>
      <c r="E7">
        <v>4.0361766482898813E-4</v>
      </c>
      <c r="F7">
        <v>993.5</v>
      </c>
      <c r="G7">
        <f t="shared" si="4"/>
        <v>9.98500603503652E-3</v>
      </c>
      <c r="H7">
        <v>7.8168031531908756E-3</v>
      </c>
      <c r="I7">
        <f t="shared" si="0"/>
        <v>2.1682028818456444E-3</v>
      </c>
      <c r="J7">
        <v>16.899999999999999</v>
      </c>
      <c r="K7">
        <f t="shared" si="1"/>
        <v>2.1074447874999997E-3</v>
      </c>
      <c r="N7">
        <f t="shared" si="2"/>
        <v>6.0574737626068691E-14</v>
      </c>
    </row>
    <row r="8" spans="1:17" x14ac:dyDescent="0.3">
      <c r="A8">
        <v>10</v>
      </c>
      <c r="B8">
        <v>590.29999999999995</v>
      </c>
      <c r="C8">
        <v>39.503</v>
      </c>
      <c r="D8">
        <f t="shared" si="3"/>
        <v>3.9502999999999999</v>
      </c>
      <c r="E8">
        <v>4.0361766482898813E-4</v>
      </c>
      <c r="F8">
        <v>993.5</v>
      </c>
      <c r="G8">
        <f t="shared" si="4"/>
        <v>9.9754078612407284E-3</v>
      </c>
      <c r="H8">
        <v>7.8168031531908756E-3</v>
      </c>
      <c r="I8">
        <f t="shared" si="0"/>
        <v>2.1586047080498529E-3</v>
      </c>
      <c r="J8">
        <v>16.899999999999999</v>
      </c>
      <c r="K8">
        <f t="shared" si="1"/>
        <v>2.1074447874999997E-3</v>
      </c>
      <c r="N8">
        <f t="shared" si="2"/>
        <v>5.8616938450977679E-13</v>
      </c>
    </row>
    <row r="9" spans="1:17" x14ac:dyDescent="0.3">
      <c r="A9">
        <v>10</v>
      </c>
      <c r="B9">
        <v>590.29999999999995</v>
      </c>
      <c r="C9">
        <v>39.491999999999997</v>
      </c>
      <c r="D9">
        <f t="shared" si="3"/>
        <v>3.9491999999999998</v>
      </c>
      <c r="E9">
        <v>4.0361766482898813E-4</v>
      </c>
      <c r="F9">
        <v>993.5</v>
      </c>
      <c r="G9">
        <f t="shared" si="4"/>
        <v>9.9698531333038774E-3</v>
      </c>
      <c r="H9">
        <v>7.8168031531908756E-3</v>
      </c>
      <c r="I9">
        <f t="shared" si="0"/>
        <v>2.1530499801130018E-3</v>
      </c>
      <c r="J9">
        <v>16.899999999999999</v>
      </c>
      <c r="K9">
        <f t="shared" si="1"/>
        <v>2.1074447874999997E-3</v>
      </c>
      <c r="N9">
        <f t="shared" si="2"/>
        <v>1.825570466934103E-12</v>
      </c>
    </row>
    <row r="10" spans="1:17" x14ac:dyDescent="0.3">
      <c r="A10">
        <v>10</v>
      </c>
      <c r="B10">
        <v>590.29999999999995</v>
      </c>
      <c r="C10">
        <v>39.478999999999999</v>
      </c>
      <c r="D10">
        <f t="shared" si="3"/>
        <v>3.9478999999999997</v>
      </c>
      <c r="E10">
        <v>4.0361766482898813E-4</v>
      </c>
      <c r="F10">
        <v>993.5</v>
      </c>
      <c r="G10">
        <f t="shared" si="4"/>
        <v>9.9632904492919852E-3</v>
      </c>
      <c r="H10">
        <v>7.8168031531908756E-3</v>
      </c>
      <c r="I10">
        <f t="shared" si="0"/>
        <v>2.1464872961011097E-3</v>
      </c>
      <c r="J10">
        <v>16.899999999999999</v>
      </c>
      <c r="K10">
        <f t="shared" si="1"/>
        <v>2.1074447874999997E-3</v>
      </c>
      <c r="N10">
        <f t="shared" si="2"/>
        <v>4.1734582490991418E-12</v>
      </c>
    </row>
    <row r="11" spans="1:17" x14ac:dyDescent="0.3">
      <c r="A11">
        <v>10</v>
      </c>
      <c r="B11">
        <v>590.29999999999995</v>
      </c>
      <c r="C11">
        <v>39.472999999999999</v>
      </c>
      <c r="D11">
        <f t="shared" si="3"/>
        <v>3.9472999999999998</v>
      </c>
      <c r="E11">
        <v>4.0361766482898813E-4</v>
      </c>
      <c r="F11">
        <v>993.5</v>
      </c>
      <c r="G11">
        <f t="shared" si="4"/>
        <v>9.960262246954182E-3</v>
      </c>
      <c r="H11">
        <v>7.8168031531908756E-3</v>
      </c>
      <c r="I11">
        <f t="shared" si="0"/>
        <v>2.1434590937633065E-3</v>
      </c>
      <c r="J11">
        <v>16.899999999999999</v>
      </c>
      <c r="K11">
        <f t="shared" si="1"/>
        <v>2.1074447874999997E-3</v>
      </c>
      <c r="N11">
        <f t="shared" si="2"/>
        <v>5.579539651010978E-12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30" sqref="B30"/>
    </sheetView>
  </sheetViews>
  <sheetFormatPr defaultRowHeight="14.4" x14ac:dyDescent="0.3"/>
  <sheetData>
    <row r="1" spans="1:16" x14ac:dyDescent="0.3">
      <c r="A1" t="s">
        <v>8</v>
      </c>
      <c r="B1" t="s">
        <v>10</v>
      </c>
      <c r="C1" t="s">
        <v>11</v>
      </c>
      <c r="D1" t="s">
        <v>9</v>
      </c>
      <c r="E1" t="s">
        <v>16</v>
      </c>
      <c r="F1" t="s">
        <v>5</v>
      </c>
      <c r="G1" t="s">
        <v>22</v>
      </c>
      <c r="H1" t="s">
        <v>23</v>
      </c>
      <c r="I1" t="s">
        <v>15</v>
      </c>
      <c r="J1" t="s">
        <v>24</v>
      </c>
      <c r="K1" t="s">
        <v>25</v>
      </c>
      <c r="L1" t="s">
        <v>27</v>
      </c>
      <c r="M1" t="s">
        <v>28</v>
      </c>
      <c r="N1" t="s">
        <v>21</v>
      </c>
      <c r="O1" t="s">
        <v>26</v>
      </c>
      <c r="P1" t="s">
        <v>29</v>
      </c>
    </row>
    <row r="2" spans="1:16" x14ac:dyDescent="0.3">
      <c r="A2">
        <v>13</v>
      </c>
      <c r="B2">
        <v>772.1</v>
      </c>
      <c r="C2">
        <v>54.941000000000003</v>
      </c>
      <c r="D2">
        <f>C2/A2</f>
        <v>4.226230769230769</v>
      </c>
      <c r="E2">
        <v>4.0361766482898813E-4</v>
      </c>
      <c r="F2">
        <v>993.5</v>
      </c>
      <c r="G2">
        <f>E2*(F2+B2)/1000*D2*D2</f>
        <v>1.272825597604961E-2</v>
      </c>
      <c r="H2">
        <v>7.8168031531908756E-3</v>
      </c>
      <c r="I2">
        <f>G2-H2</f>
        <v>4.9114528228587345E-3</v>
      </c>
      <c r="J2">
        <v>155</v>
      </c>
      <c r="K2">
        <v>0.4</v>
      </c>
      <c r="L2">
        <f>(J2-K2/2)/2</f>
        <v>77.400000000000006</v>
      </c>
      <c r="M2">
        <f>(J2+K2/2)/2</f>
        <v>77.599999999999994</v>
      </c>
      <c r="N2">
        <f>B2/2*(L2^2+M2^2)/1000/1000/1000</f>
        <v>4.6374333460000002E-3</v>
      </c>
      <c r="O2">
        <f>(ABS(N2-P2))/N2*100</f>
        <v>3.5852843073698302</v>
      </c>
      <c r="P2">
        <f>AVERAGE(I2:I11)</f>
        <v>4.8036985160188738E-3</v>
      </c>
    </row>
    <row r="3" spans="1:16" x14ac:dyDescent="0.3">
      <c r="A3">
        <v>10</v>
      </c>
      <c r="B3">
        <v>772.1</v>
      </c>
      <c r="C3">
        <v>42.194000000000003</v>
      </c>
      <c r="D3">
        <f t="shared" ref="D3:D11" si="0">C3/A3</f>
        <v>4.2194000000000003</v>
      </c>
      <c r="E3">
        <v>4.0361766482898813E-4</v>
      </c>
      <c r="F3">
        <v>993.5</v>
      </c>
      <c r="G3">
        <f t="shared" ref="G3:G11" si="1">E3*(F3+B3)/1000*D3*D3</f>
        <v>1.2687144393974876E-2</v>
      </c>
      <c r="H3">
        <v>7.8168031531908756E-3</v>
      </c>
      <c r="I3">
        <f t="shared" ref="I3:I11" si="2">G3-H3</f>
        <v>4.8703412407840006E-3</v>
      </c>
      <c r="J3">
        <v>155</v>
      </c>
      <c r="K3">
        <v>0.4</v>
      </c>
      <c r="L3">
        <f t="shared" ref="L3:L11" si="3">(J3-K3/2)/2</f>
        <v>77.400000000000006</v>
      </c>
      <c r="M3">
        <f t="shared" ref="M3:M11" si="4">(J3+K3/2)/2</f>
        <v>77.599999999999994</v>
      </c>
      <c r="N3">
        <f t="shared" ref="N3:N11" si="5">B3/2*(L3^2+M3^2)/1000/1000/1000</f>
        <v>4.6374333460000002E-3</v>
      </c>
    </row>
    <row r="4" spans="1:16" x14ac:dyDescent="0.3">
      <c r="A4">
        <v>10</v>
      </c>
      <c r="B4">
        <v>772.1</v>
      </c>
      <c r="C4">
        <v>42.165999999999997</v>
      </c>
      <c r="D4">
        <f t="shared" si="0"/>
        <v>4.2165999999999997</v>
      </c>
      <c r="E4">
        <v>4.0361766482898813E-4</v>
      </c>
      <c r="F4">
        <v>993.5</v>
      </c>
      <c r="G4">
        <f t="shared" si="1"/>
        <v>1.2670311565889093E-2</v>
      </c>
      <c r="H4">
        <v>7.8168031531908756E-3</v>
      </c>
      <c r="I4">
        <f t="shared" si="2"/>
        <v>4.853508412698217E-3</v>
      </c>
      <c r="J4">
        <v>155</v>
      </c>
      <c r="K4">
        <v>0.4</v>
      </c>
      <c r="L4">
        <f t="shared" si="3"/>
        <v>77.400000000000006</v>
      </c>
      <c r="M4">
        <f t="shared" si="4"/>
        <v>77.599999999999994</v>
      </c>
      <c r="N4">
        <f t="shared" si="5"/>
        <v>4.6374333460000002E-3</v>
      </c>
    </row>
    <row r="5" spans="1:16" x14ac:dyDescent="0.3">
      <c r="A5">
        <v>10</v>
      </c>
      <c r="B5">
        <v>772.1</v>
      </c>
      <c r="C5">
        <v>42.106000000000002</v>
      </c>
      <c r="D5">
        <f t="shared" si="0"/>
        <v>4.2106000000000003</v>
      </c>
      <c r="E5">
        <v>4.0361766482898813E-4</v>
      </c>
      <c r="F5">
        <v>993.5</v>
      </c>
      <c r="G5">
        <f t="shared" si="1"/>
        <v>1.2634278846715023E-2</v>
      </c>
      <c r="H5">
        <v>7.8168031531908756E-3</v>
      </c>
      <c r="I5">
        <f t="shared" si="2"/>
        <v>4.8174756935241477E-3</v>
      </c>
      <c r="J5">
        <v>155</v>
      </c>
      <c r="K5">
        <v>0.4</v>
      </c>
      <c r="L5">
        <f t="shared" si="3"/>
        <v>77.400000000000006</v>
      </c>
      <c r="M5">
        <f t="shared" si="4"/>
        <v>77.599999999999994</v>
      </c>
      <c r="N5">
        <f t="shared" si="5"/>
        <v>4.6374333460000002E-3</v>
      </c>
    </row>
    <row r="6" spans="1:16" x14ac:dyDescent="0.3">
      <c r="A6">
        <v>10</v>
      </c>
      <c r="B6">
        <v>772.1</v>
      </c>
      <c r="C6">
        <v>42.085000000000001</v>
      </c>
      <c r="D6">
        <f t="shared" si="0"/>
        <v>4.2084999999999999</v>
      </c>
      <c r="E6">
        <v>4.0361766482898813E-4</v>
      </c>
      <c r="F6">
        <v>993.5</v>
      </c>
      <c r="G6">
        <f t="shared" si="1"/>
        <v>1.2621679516795303E-2</v>
      </c>
      <c r="H6">
        <v>7.8168031531908756E-3</v>
      </c>
      <c r="I6">
        <f t="shared" si="2"/>
        <v>4.8048763636044274E-3</v>
      </c>
      <c r="J6">
        <v>155</v>
      </c>
      <c r="K6">
        <v>0.4</v>
      </c>
      <c r="L6">
        <f t="shared" si="3"/>
        <v>77.400000000000006</v>
      </c>
      <c r="M6">
        <f t="shared" si="4"/>
        <v>77.599999999999994</v>
      </c>
      <c r="N6">
        <f t="shared" si="5"/>
        <v>4.6374333460000002E-3</v>
      </c>
    </row>
    <row r="7" spans="1:16" x14ac:dyDescent="0.3">
      <c r="A7">
        <v>11</v>
      </c>
      <c r="B7">
        <v>772.1</v>
      </c>
      <c r="C7">
        <v>46.253</v>
      </c>
      <c r="D7">
        <f t="shared" si="0"/>
        <v>4.2048181818181822</v>
      </c>
      <c r="E7">
        <v>4.0361766482898813E-4</v>
      </c>
      <c r="F7">
        <v>993.5</v>
      </c>
      <c r="G7">
        <f t="shared" si="1"/>
        <v>1.2599604952648785E-2</v>
      </c>
      <c r="H7">
        <v>7.8168031531908756E-3</v>
      </c>
      <c r="I7">
        <f t="shared" si="2"/>
        <v>4.7828017994579093E-3</v>
      </c>
      <c r="J7">
        <v>155</v>
      </c>
      <c r="K7">
        <v>0.4</v>
      </c>
      <c r="L7">
        <f t="shared" si="3"/>
        <v>77.400000000000006</v>
      </c>
      <c r="M7">
        <f t="shared" si="4"/>
        <v>77.599999999999994</v>
      </c>
      <c r="N7">
        <f t="shared" si="5"/>
        <v>4.6374333460000002E-3</v>
      </c>
    </row>
    <row r="8" spans="1:16" x14ac:dyDescent="0.3">
      <c r="A8">
        <v>11</v>
      </c>
      <c r="B8">
        <v>772.1</v>
      </c>
      <c r="C8">
        <v>46.223999999999997</v>
      </c>
      <c r="D8">
        <f t="shared" si="0"/>
        <v>4.2021818181818178</v>
      </c>
      <c r="E8">
        <v>4.0361766482898813E-4</v>
      </c>
      <c r="F8">
        <v>993.5</v>
      </c>
      <c r="G8">
        <f t="shared" si="1"/>
        <v>1.2583810344869361E-2</v>
      </c>
      <c r="H8">
        <v>7.8168031531908756E-3</v>
      </c>
      <c r="I8">
        <f t="shared" si="2"/>
        <v>4.7670071916784858E-3</v>
      </c>
      <c r="J8">
        <v>155</v>
      </c>
      <c r="K8">
        <v>0.4</v>
      </c>
      <c r="L8">
        <f t="shared" si="3"/>
        <v>77.400000000000006</v>
      </c>
      <c r="M8">
        <f t="shared" si="4"/>
        <v>77.599999999999994</v>
      </c>
      <c r="N8">
        <f t="shared" si="5"/>
        <v>4.6374333460000002E-3</v>
      </c>
    </row>
    <row r="9" spans="1:16" x14ac:dyDescent="0.3">
      <c r="A9">
        <v>10</v>
      </c>
      <c r="B9">
        <v>772.1</v>
      </c>
      <c r="C9">
        <v>41.996000000000002</v>
      </c>
      <c r="D9">
        <f t="shared" si="0"/>
        <v>4.1996000000000002</v>
      </c>
      <c r="E9">
        <v>4.0361766482898813E-4</v>
      </c>
      <c r="F9">
        <v>993.5</v>
      </c>
      <c r="G9">
        <f t="shared" si="1"/>
        <v>1.2568352122876825E-2</v>
      </c>
      <c r="H9">
        <v>7.8168031531908756E-3</v>
      </c>
      <c r="I9">
        <f t="shared" si="2"/>
        <v>4.7515489696859491E-3</v>
      </c>
      <c r="J9">
        <v>155</v>
      </c>
      <c r="K9">
        <v>0.4</v>
      </c>
      <c r="L9">
        <f t="shared" si="3"/>
        <v>77.400000000000006</v>
      </c>
      <c r="M9">
        <f t="shared" si="4"/>
        <v>77.599999999999994</v>
      </c>
      <c r="N9">
        <f t="shared" si="5"/>
        <v>4.6374333460000002E-3</v>
      </c>
    </row>
    <row r="10" spans="1:16" x14ac:dyDescent="0.3">
      <c r="A10">
        <v>10</v>
      </c>
      <c r="B10">
        <v>772.1</v>
      </c>
      <c r="C10">
        <v>41.997999999999998</v>
      </c>
      <c r="D10">
        <f t="shared" si="0"/>
        <v>4.1997999999999998</v>
      </c>
      <c r="E10">
        <v>4.0361766482898813E-4</v>
      </c>
      <c r="F10">
        <v>993.5</v>
      </c>
      <c r="G10">
        <f t="shared" si="1"/>
        <v>1.2569549251307897E-2</v>
      </c>
      <c r="H10">
        <v>7.8168031531908756E-3</v>
      </c>
      <c r="I10">
        <f t="shared" si="2"/>
        <v>4.7527460981170219E-3</v>
      </c>
      <c r="J10">
        <v>155</v>
      </c>
      <c r="K10">
        <v>0.4</v>
      </c>
      <c r="L10">
        <f t="shared" si="3"/>
        <v>77.400000000000006</v>
      </c>
      <c r="M10">
        <f t="shared" si="4"/>
        <v>77.599999999999994</v>
      </c>
      <c r="N10">
        <f t="shared" si="5"/>
        <v>4.6374333460000002E-3</v>
      </c>
    </row>
    <row r="11" spans="1:16" x14ac:dyDescent="0.3">
      <c r="A11">
        <v>10</v>
      </c>
      <c r="B11">
        <v>772.1</v>
      </c>
      <c r="C11">
        <v>41.951999999999998</v>
      </c>
      <c r="D11">
        <f t="shared" si="0"/>
        <v>4.1951999999999998</v>
      </c>
      <c r="E11">
        <v>4.0361766482898813E-4</v>
      </c>
      <c r="F11">
        <v>993.5</v>
      </c>
      <c r="G11">
        <f t="shared" si="1"/>
        <v>1.2542029720970713E-2</v>
      </c>
      <c r="H11">
        <v>7.8168031531908756E-3</v>
      </c>
      <c r="I11">
        <f t="shared" si="2"/>
        <v>4.7252265677798378E-3</v>
      </c>
      <c r="J11">
        <v>155</v>
      </c>
      <c r="K11">
        <v>0.4</v>
      </c>
      <c r="L11">
        <f t="shared" si="3"/>
        <v>77.400000000000006</v>
      </c>
      <c r="M11">
        <f t="shared" si="4"/>
        <v>77.599999999999994</v>
      </c>
      <c r="N11">
        <f t="shared" si="5"/>
        <v>4.6374333460000002E-3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2" workbookViewId="0">
      <selection activeCell="I28" sqref="I28"/>
    </sheetView>
  </sheetViews>
  <sheetFormatPr defaultRowHeight="14.4" x14ac:dyDescent="0.3"/>
  <sheetData>
    <row r="1" spans="1:14" x14ac:dyDescent="0.3">
      <c r="A1" t="s">
        <v>8</v>
      </c>
      <c r="B1" t="s">
        <v>10</v>
      </c>
      <c r="C1" t="s">
        <v>11</v>
      </c>
      <c r="D1" t="s">
        <v>9</v>
      </c>
      <c r="E1" t="s">
        <v>16</v>
      </c>
      <c r="F1" t="s">
        <v>5</v>
      </c>
      <c r="G1" t="s">
        <v>22</v>
      </c>
      <c r="H1" t="s">
        <v>23</v>
      </c>
      <c r="I1" t="s">
        <v>15</v>
      </c>
      <c r="J1" t="s">
        <v>30</v>
      </c>
      <c r="K1" t="s">
        <v>31</v>
      </c>
      <c r="L1" t="s">
        <v>21</v>
      </c>
      <c r="M1" t="s">
        <v>29</v>
      </c>
      <c r="N1" t="s">
        <v>26</v>
      </c>
    </row>
    <row r="2" spans="1:14" x14ac:dyDescent="0.3">
      <c r="A2">
        <v>12</v>
      </c>
      <c r="B2">
        <v>1077.4000000000001</v>
      </c>
      <c r="C2">
        <v>45.472999999999999</v>
      </c>
      <c r="D2">
        <f>C2/A2</f>
        <v>3.7894166666666664</v>
      </c>
      <c r="E2">
        <v>4.0361766482898813E-4</v>
      </c>
      <c r="F2">
        <v>993.5</v>
      </c>
      <c r="G2">
        <f>E2*(F2+B2)/1000*D2*D2</f>
        <v>1.2002563584027248E-2</v>
      </c>
      <c r="H2">
        <v>7.8168031531908756E-3</v>
      </c>
      <c r="I2">
        <f>G2-H2</f>
        <v>4.185760430836372E-3</v>
      </c>
      <c r="J2">
        <v>2.63</v>
      </c>
      <c r="K2">
        <v>21</v>
      </c>
      <c r="L2">
        <f>B2/12*(J2^2+K2^2)/1000/10000</f>
        <v>4.0215472338333341E-3</v>
      </c>
      <c r="M2">
        <f>AVERAGE(I2:I11)</f>
        <v>4.1492314402472369E-3</v>
      </c>
      <c r="N2">
        <f>ABS(M2-L2)/L2*100</f>
        <v>3.1750020325434378</v>
      </c>
    </row>
    <row r="3" spans="1:14" x14ac:dyDescent="0.3">
      <c r="A3">
        <v>22</v>
      </c>
      <c r="B3">
        <v>1077.4000000000001</v>
      </c>
      <c r="C3">
        <v>83.286000000000001</v>
      </c>
      <c r="D3">
        <f t="shared" ref="D3:D11" si="0">C3/A3</f>
        <v>3.7857272727272728</v>
      </c>
      <c r="E3">
        <v>4.0361766482898813E-4</v>
      </c>
      <c r="F3">
        <v>993.5</v>
      </c>
      <c r="G3">
        <f t="shared" ref="G3:G11" si="1">E3*(F3+B3)/1000*D3*D3</f>
        <v>1.1979203456300372E-2</v>
      </c>
      <c r="H3">
        <v>7.8168031531908756E-3</v>
      </c>
      <c r="I3">
        <f t="shared" ref="I3:I11" si="2">G3-H3</f>
        <v>4.162400303109496E-3</v>
      </c>
    </row>
    <row r="4" spans="1:14" x14ac:dyDescent="0.3">
      <c r="A4">
        <v>10</v>
      </c>
      <c r="B4">
        <v>1077.4000000000001</v>
      </c>
      <c r="C4">
        <v>37.829000000000001</v>
      </c>
      <c r="D4">
        <f t="shared" si="0"/>
        <v>3.7829000000000002</v>
      </c>
      <c r="E4">
        <v>4.0361766482898813E-4</v>
      </c>
      <c r="F4">
        <v>993.5</v>
      </c>
      <c r="G4">
        <f t="shared" si="1"/>
        <v>1.1961317419674355E-2</v>
      </c>
      <c r="H4">
        <v>7.8168031531908756E-3</v>
      </c>
      <c r="I4">
        <f t="shared" si="2"/>
        <v>4.1445142664834796E-3</v>
      </c>
    </row>
    <row r="5" spans="1:14" x14ac:dyDescent="0.3">
      <c r="A5">
        <v>13</v>
      </c>
      <c r="B5">
        <v>1077.4000000000001</v>
      </c>
      <c r="C5">
        <v>49.167999999999999</v>
      </c>
      <c r="D5">
        <f t="shared" si="0"/>
        <v>3.7821538461538462</v>
      </c>
      <c r="E5">
        <v>4.0361766482898813E-4</v>
      </c>
      <c r="F5">
        <v>993.5</v>
      </c>
      <c r="G5">
        <f t="shared" si="1"/>
        <v>1.1956599291889504E-2</v>
      </c>
      <c r="H5">
        <v>7.8168031531908756E-3</v>
      </c>
      <c r="I5">
        <f t="shared" si="2"/>
        <v>4.1397961386986284E-3</v>
      </c>
    </row>
    <row r="6" spans="1:14" x14ac:dyDescent="0.3">
      <c r="A6">
        <v>13</v>
      </c>
      <c r="B6">
        <v>1077.4000000000001</v>
      </c>
      <c r="C6">
        <v>49.093000000000004</v>
      </c>
      <c r="D6">
        <f t="shared" si="0"/>
        <v>3.7763846153846155</v>
      </c>
      <c r="E6">
        <v>4.0361766482898813E-4</v>
      </c>
      <c r="F6">
        <v>993.5</v>
      </c>
      <c r="G6">
        <f t="shared" si="1"/>
        <v>1.1920150341050387E-2</v>
      </c>
      <c r="H6">
        <v>7.8168031531908756E-3</v>
      </c>
      <c r="I6">
        <f t="shared" si="2"/>
        <v>4.1033471878595112E-3</v>
      </c>
    </row>
    <row r="7" spans="1:14" x14ac:dyDescent="0.3">
      <c r="A7">
        <v>10</v>
      </c>
      <c r="B7">
        <v>1077.4000000000001</v>
      </c>
      <c r="C7">
        <v>37.802999999999997</v>
      </c>
      <c r="D7">
        <f t="shared" si="0"/>
        <v>3.7802999999999995</v>
      </c>
      <c r="E7">
        <v>4.0361766482898813E-4</v>
      </c>
      <c r="F7">
        <v>993.5</v>
      </c>
      <c r="G7">
        <f t="shared" si="1"/>
        <v>1.1944880961972104E-2</v>
      </c>
      <c r="H7">
        <v>7.8168031531908756E-3</v>
      </c>
      <c r="I7">
        <f t="shared" si="2"/>
        <v>4.1280778087812286E-3</v>
      </c>
    </row>
    <row r="8" spans="1:14" x14ac:dyDescent="0.3">
      <c r="A8">
        <v>10</v>
      </c>
      <c r="B8">
        <v>1077.4000000000001</v>
      </c>
      <c r="C8">
        <v>37.771000000000001</v>
      </c>
      <c r="D8">
        <f t="shared" si="0"/>
        <v>3.7770999999999999</v>
      </c>
      <c r="E8">
        <v>4.0361766482898813E-4</v>
      </c>
      <c r="F8">
        <v>993.5</v>
      </c>
      <c r="G8">
        <f t="shared" si="1"/>
        <v>1.1924666988979159E-2</v>
      </c>
      <c r="H8">
        <v>7.8168031531908756E-3</v>
      </c>
      <c r="I8">
        <f t="shared" si="2"/>
        <v>4.1078638357882839E-3</v>
      </c>
    </row>
    <row r="9" spans="1:14" x14ac:dyDescent="0.3">
      <c r="A9">
        <v>11</v>
      </c>
      <c r="B9">
        <v>1077.4000000000001</v>
      </c>
      <c r="C9">
        <v>41.554000000000002</v>
      </c>
      <c r="D9">
        <f t="shared" si="0"/>
        <v>3.7776363636363639</v>
      </c>
      <c r="E9">
        <v>4.0361766482898813E-4</v>
      </c>
      <c r="F9">
        <v>993.5</v>
      </c>
      <c r="G9">
        <f t="shared" si="1"/>
        <v>1.1928053932335019E-2</v>
      </c>
      <c r="H9">
        <v>7.8168031531908756E-3</v>
      </c>
      <c r="I9">
        <f t="shared" si="2"/>
        <v>4.1112507791441436E-3</v>
      </c>
    </row>
    <row r="10" spans="1:14" x14ac:dyDescent="0.3">
      <c r="A10">
        <v>19</v>
      </c>
      <c r="B10">
        <v>1077.4000000000001</v>
      </c>
      <c r="C10">
        <v>72.084000000000003</v>
      </c>
      <c r="D10">
        <f t="shared" si="0"/>
        <v>3.7938947368421054</v>
      </c>
      <c r="E10">
        <v>4.0361766482898813E-4</v>
      </c>
      <c r="F10">
        <v>993.5</v>
      </c>
      <c r="G10">
        <f t="shared" si="1"/>
        <v>1.2030947942237198E-2</v>
      </c>
      <c r="H10">
        <v>7.8168031531908756E-3</v>
      </c>
      <c r="I10">
        <f t="shared" si="2"/>
        <v>4.2141447890463226E-3</v>
      </c>
    </row>
    <row r="11" spans="1:14" x14ac:dyDescent="0.3">
      <c r="A11">
        <v>10</v>
      </c>
      <c r="B11">
        <v>1077.4000000000001</v>
      </c>
      <c r="C11">
        <v>37.908999999999999</v>
      </c>
      <c r="D11">
        <f t="shared" si="0"/>
        <v>3.7908999999999997</v>
      </c>
      <c r="E11">
        <v>4.0361766482898813E-4</v>
      </c>
      <c r="F11">
        <v>993.5</v>
      </c>
      <c r="G11">
        <f t="shared" si="1"/>
        <v>1.2011962015915777E-2</v>
      </c>
      <c r="H11">
        <v>7.8168031531908756E-3</v>
      </c>
      <c r="I11">
        <f t="shared" si="2"/>
        <v>4.1951588627249011E-3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N2" sqref="N2"/>
    </sheetView>
  </sheetViews>
  <sheetFormatPr defaultRowHeight="14.4" x14ac:dyDescent="0.3"/>
  <sheetData>
    <row r="1" spans="1:13" x14ac:dyDescent="0.3">
      <c r="A1" t="s">
        <v>8</v>
      </c>
      <c r="B1" t="s">
        <v>10</v>
      </c>
      <c r="C1" t="s">
        <v>11</v>
      </c>
      <c r="D1" t="s">
        <v>9</v>
      </c>
      <c r="E1" t="s">
        <v>16</v>
      </c>
      <c r="F1" t="s">
        <v>5</v>
      </c>
      <c r="G1" t="s">
        <v>22</v>
      </c>
      <c r="H1" t="s">
        <v>23</v>
      </c>
      <c r="I1" t="s">
        <v>15</v>
      </c>
      <c r="J1" t="s">
        <v>30</v>
      </c>
      <c r="K1" t="s">
        <v>21</v>
      </c>
      <c r="L1" t="s">
        <v>29</v>
      </c>
      <c r="M1" t="s">
        <v>26</v>
      </c>
    </row>
    <row r="2" spans="1:13" x14ac:dyDescent="0.3">
      <c r="A2">
        <v>23</v>
      </c>
      <c r="B2">
        <v>1077.4000000000001</v>
      </c>
      <c r="C2">
        <v>71.956999999999994</v>
      </c>
      <c r="D2">
        <f>C2/A2</f>
        <v>3.1285652173913041</v>
      </c>
      <c r="E2">
        <v>4.0361766482898813E-4</v>
      </c>
      <c r="F2">
        <v>993.5</v>
      </c>
      <c r="G2">
        <f>E2*(F2+B2)/1000*D2*D2</f>
        <v>8.1812510335439112E-3</v>
      </c>
      <c r="H2">
        <v>7.8168031531908756E-3</v>
      </c>
      <c r="I2">
        <f>G2-H2</f>
        <v>3.6444788035303564E-4</v>
      </c>
      <c r="J2">
        <v>2.63</v>
      </c>
      <c r="K2">
        <f>B2/6*(J2^2)/1000/10000</f>
        <v>1.2420446766666667E-4</v>
      </c>
      <c r="L2">
        <f>AVERAGE(I2:I11)</f>
        <v>2.9303172982703964E-4</v>
      </c>
    </row>
    <row r="3" spans="1:13" x14ac:dyDescent="0.3">
      <c r="A3">
        <v>10</v>
      </c>
      <c r="B3">
        <v>1077.4000000000001</v>
      </c>
      <c r="C3">
        <v>31.22</v>
      </c>
      <c r="D3">
        <f t="shared" ref="D3:D11" si="0">C3/A3</f>
        <v>3.1219999999999999</v>
      </c>
      <c r="E3">
        <v>4.0361766482898813E-4</v>
      </c>
      <c r="F3">
        <v>993.5</v>
      </c>
      <c r="G3">
        <f t="shared" ref="G3:G11" si="1">E3*(F3+B3)/1000*D3*D3</f>
        <v>8.1469507511422803E-3</v>
      </c>
      <c r="H3">
        <v>7.8168031531908756E-3</v>
      </c>
      <c r="I3">
        <f t="shared" ref="I3:I11" si="2">G3-H3</f>
        <v>3.3014759795140479E-4</v>
      </c>
    </row>
    <row r="4" spans="1:13" x14ac:dyDescent="0.3">
      <c r="A4">
        <v>10</v>
      </c>
      <c r="B4">
        <v>1077.4000000000001</v>
      </c>
      <c r="C4">
        <v>31.2</v>
      </c>
      <c r="D4">
        <f t="shared" si="0"/>
        <v>3.12</v>
      </c>
      <c r="E4">
        <v>4.0361766482898813E-4</v>
      </c>
      <c r="F4">
        <v>993.5</v>
      </c>
      <c r="G4">
        <f t="shared" si="1"/>
        <v>8.1365159769952559E-3</v>
      </c>
      <c r="H4">
        <v>7.8168031531908756E-3</v>
      </c>
      <c r="I4">
        <f t="shared" si="2"/>
        <v>3.1971282380438039E-4</v>
      </c>
    </row>
    <row r="5" spans="1:13" x14ac:dyDescent="0.3">
      <c r="A5">
        <v>12</v>
      </c>
      <c r="B5">
        <v>1077.4000000000001</v>
      </c>
      <c r="C5">
        <v>37.414000000000001</v>
      </c>
      <c r="D5">
        <f t="shared" si="0"/>
        <v>3.1178333333333335</v>
      </c>
      <c r="E5">
        <v>4.0361766482898813E-4</v>
      </c>
      <c r="F5">
        <v>993.5</v>
      </c>
      <c r="G5">
        <f t="shared" si="1"/>
        <v>8.1252191842204839E-3</v>
      </c>
      <c r="H5">
        <v>7.8168031531908756E-3</v>
      </c>
      <c r="I5">
        <f t="shared" si="2"/>
        <v>3.084160310296083E-4</v>
      </c>
    </row>
    <row r="6" spans="1:13" x14ac:dyDescent="0.3">
      <c r="A6">
        <v>15</v>
      </c>
      <c r="B6">
        <v>1077.4000000000001</v>
      </c>
      <c r="C6">
        <v>46.707000000000001</v>
      </c>
      <c r="D6">
        <f t="shared" si="0"/>
        <v>3.1137999999999999</v>
      </c>
      <c r="E6">
        <v>4.0361766482898813E-4</v>
      </c>
      <c r="F6">
        <v>993.5</v>
      </c>
      <c r="G6">
        <f t="shared" si="1"/>
        <v>8.1042106718461106E-3</v>
      </c>
      <c r="H6">
        <v>7.8168031531908756E-3</v>
      </c>
      <c r="I6">
        <f t="shared" si="2"/>
        <v>2.8740751865523502E-4</v>
      </c>
    </row>
    <row r="7" spans="1:13" x14ac:dyDescent="0.3">
      <c r="A7">
        <v>10</v>
      </c>
      <c r="B7">
        <v>1077.4000000000001</v>
      </c>
      <c r="C7">
        <v>31.114999999999998</v>
      </c>
      <c r="D7">
        <f t="shared" si="0"/>
        <v>3.1114999999999999</v>
      </c>
      <c r="E7">
        <v>4.0361766482898813E-4</v>
      </c>
      <c r="F7">
        <v>993.5</v>
      </c>
      <c r="G7">
        <f t="shared" si="1"/>
        <v>8.0922427866455173E-3</v>
      </c>
      <c r="H7">
        <v>7.8168031531908756E-3</v>
      </c>
      <c r="I7">
        <f t="shared" si="2"/>
        <v>2.7543963345464176E-4</v>
      </c>
    </row>
    <row r="8" spans="1:13" x14ac:dyDescent="0.3">
      <c r="A8">
        <v>10</v>
      </c>
      <c r="B8">
        <v>1077.4000000000001</v>
      </c>
      <c r="C8">
        <v>31.122</v>
      </c>
      <c r="D8">
        <f t="shared" si="0"/>
        <v>3.1122000000000001</v>
      </c>
      <c r="E8">
        <v>4.0361766482898813E-4</v>
      </c>
      <c r="F8">
        <v>993.5</v>
      </c>
      <c r="G8">
        <f t="shared" si="1"/>
        <v>8.0958842503351357E-3</v>
      </c>
      <c r="H8">
        <v>7.8168031531908756E-3</v>
      </c>
      <c r="I8">
        <f t="shared" si="2"/>
        <v>2.7908109714426012E-4</v>
      </c>
    </row>
    <row r="9" spans="1:13" x14ac:dyDescent="0.3">
      <c r="A9">
        <v>10</v>
      </c>
      <c r="B9">
        <v>1077.4000000000001</v>
      </c>
      <c r="C9">
        <v>31.096</v>
      </c>
      <c r="D9">
        <f t="shared" si="0"/>
        <v>3.1095999999999999</v>
      </c>
      <c r="E9">
        <v>4.0361766482898813E-4</v>
      </c>
      <c r="F9">
        <v>993.5</v>
      </c>
      <c r="G9">
        <f t="shared" si="1"/>
        <v>8.082362942881699E-3</v>
      </c>
      <c r="H9">
        <v>7.8168031531908756E-3</v>
      </c>
      <c r="I9">
        <f t="shared" si="2"/>
        <v>2.6555978969082343E-4</v>
      </c>
    </row>
    <row r="10" spans="1:13" x14ac:dyDescent="0.3">
      <c r="A10">
        <v>13</v>
      </c>
      <c r="B10">
        <v>1077.4000000000001</v>
      </c>
      <c r="C10">
        <v>40.393000000000001</v>
      </c>
      <c r="D10">
        <f t="shared" si="0"/>
        <v>3.1071538461538464</v>
      </c>
      <c r="E10">
        <v>4.0361766482898813E-4</v>
      </c>
      <c r="F10">
        <v>993.5</v>
      </c>
      <c r="G10">
        <f t="shared" si="1"/>
        <v>8.069652030270295E-3</v>
      </c>
      <c r="H10">
        <v>7.8168031531908756E-3</v>
      </c>
      <c r="I10">
        <f t="shared" si="2"/>
        <v>2.5284887707941947E-4</v>
      </c>
    </row>
    <row r="11" spans="1:13" x14ac:dyDescent="0.3">
      <c r="A11">
        <v>13</v>
      </c>
      <c r="B11">
        <v>1077.4000000000001</v>
      </c>
      <c r="C11">
        <v>40.378999999999998</v>
      </c>
      <c r="D11">
        <f t="shared" si="0"/>
        <v>3.1060769230769227</v>
      </c>
      <c r="E11">
        <v>4.0361766482898813E-4</v>
      </c>
      <c r="F11">
        <v>993.5</v>
      </c>
      <c r="G11">
        <f t="shared" si="1"/>
        <v>8.0640592022984629E-3</v>
      </c>
      <c r="H11">
        <v>7.8168031531908756E-3</v>
      </c>
      <c r="I11">
        <f t="shared" si="2"/>
        <v>2.4725604910758731E-4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30" sqref="E30"/>
    </sheetView>
  </sheetViews>
  <sheetFormatPr defaultRowHeight="14.4" x14ac:dyDescent="0.3"/>
  <sheetData>
    <row r="1" spans="1:12" x14ac:dyDescent="0.3">
      <c r="A1" t="s">
        <v>8</v>
      </c>
      <c r="B1" t="s">
        <v>10</v>
      </c>
      <c r="C1" t="s">
        <v>11</v>
      </c>
      <c r="D1" t="s">
        <v>9</v>
      </c>
      <c r="E1" t="s">
        <v>16</v>
      </c>
      <c r="F1" t="s">
        <v>5</v>
      </c>
      <c r="G1" t="s">
        <v>22</v>
      </c>
      <c r="H1" t="s">
        <v>23</v>
      </c>
      <c r="I1" t="s">
        <v>15</v>
      </c>
      <c r="J1" t="s">
        <v>21</v>
      </c>
      <c r="K1" t="s">
        <v>29</v>
      </c>
      <c r="L1" t="s">
        <v>26</v>
      </c>
    </row>
    <row r="2" spans="1:12" x14ac:dyDescent="0.3">
      <c r="A2">
        <v>21</v>
      </c>
      <c r="B2">
        <v>1362.3</v>
      </c>
      <c r="C2">
        <v>83.019000000000005</v>
      </c>
      <c r="D2">
        <f>C2/A2</f>
        <v>3.9532857142857147</v>
      </c>
      <c r="E2">
        <v>4.0361766482898813E-4</v>
      </c>
      <c r="F2">
        <v>993.5</v>
      </c>
      <c r="G2">
        <f>E2*(F2+B2)/1000*D2*D2</f>
        <v>1.4860211444871674E-2</v>
      </c>
      <c r="H2">
        <v>7.8168031531908756E-3</v>
      </c>
      <c r="I2">
        <f>G2-H2</f>
        <v>7.0434082916807986E-3</v>
      </c>
      <c r="J2">
        <f>Цилиндр!P$2+Диск!M$2</f>
        <v>6.9695665046364784E-3</v>
      </c>
      <c r="K2">
        <f>AVERAGE(I2:I11)</f>
        <v>6.9225233568538701E-3</v>
      </c>
      <c r="L2">
        <f>ABS(K2-J2)/J2*100</f>
        <v>0.67497953784231779</v>
      </c>
    </row>
    <row r="3" spans="1:12" x14ac:dyDescent="0.3">
      <c r="A3">
        <v>11</v>
      </c>
      <c r="B3">
        <v>1362.3</v>
      </c>
      <c r="C3">
        <v>43.417000000000002</v>
      </c>
      <c r="D3">
        <f t="shared" ref="D3:D11" si="0">C3/A3</f>
        <v>3.9470000000000001</v>
      </c>
      <c r="E3">
        <v>4.0361766482898813E-4</v>
      </c>
      <c r="F3">
        <v>993.5</v>
      </c>
      <c r="G3">
        <f t="shared" ref="G3:G11" si="1">E3*(F3+B3)/1000*D3*D3</f>
        <v>1.4812993615637038E-2</v>
      </c>
      <c r="H3">
        <v>7.8168031531908756E-3</v>
      </c>
      <c r="I3">
        <f t="shared" ref="I3:I11" si="2">G3-H3</f>
        <v>6.9961904624461623E-3</v>
      </c>
    </row>
    <row r="4" spans="1:12" x14ac:dyDescent="0.3">
      <c r="A4">
        <v>11</v>
      </c>
      <c r="B4">
        <v>1362.3</v>
      </c>
      <c r="C4">
        <v>43.377000000000002</v>
      </c>
      <c r="D4">
        <f t="shared" si="0"/>
        <v>3.9433636363636366</v>
      </c>
      <c r="E4">
        <v>4.0361766482898813E-4</v>
      </c>
      <c r="F4">
        <v>993.5</v>
      </c>
      <c r="G4">
        <f t="shared" si="1"/>
        <v>1.4785711822746453E-2</v>
      </c>
      <c r="H4">
        <v>7.8168031531908756E-3</v>
      </c>
      <c r="I4">
        <f t="shared" si="2"/>
        <v>6.968908669555577E-3</v>
      </c>
    </row>
    <row r="5" spans="1:12" x14ac:dyDescent="0.3">
      <c r="A5">
        <v>11</v>
      </c>
      <c r="B5">
        <v>1362.3</v>
      </c>
      <c r="C5">
        <v>43.34</v>
      </c>
      <c r="D5">
        <f t="shared" si="0"/>
        <v>3.9400000000000004</v>
      </c>
      <c r="E5">
        <v>4.0361766482898813E-4</v>
      </c>
      <c r="F5">
        <v>993.5</v>
      </c>
      <c r="G5">
        <f t="shared" si="1"/>
        <v>1.47604985523414E-2</v>
      </c>
      <c r="H5">
        <v>7.8168031531908756E-3</v>
      </c>
      <c r="I5">
        <f t="shared" si="2"/>
        <v>6.9436953991505249E-3</v>
      </c>
    </row>
    <row r="6" spans="1:12" x14ac:dyDescent="0.3">
      <c r="A6">
        <v>16</v>
      </c>
      <c r="B6">
        <v>1362.3</v>
      </c>
      <c r="C6">
        <v>62.982999999999997</v>
      </c>
      <c r="D6">
        <f t="shared" si="0"/>
        <v>3.9364374999999998</v>
      </c>
      <c r="E6">
        <v>4.0361766482898813E-4</v>
      </c>
      <c r="F6">
        <v>993.5</v>
      </c>
      <c r="G6">
        <f t="shared" si="1"/>
        <v>1.4733818093934389E-2</v>
      </c>
      <c r="H6">
        <v>7.8168031531908756E-3</v>
      </c>
      <c r="I6">
        <f t="shared" si="2"/>
        <v>6.9170149407435134E-3</v>
      </c>
    </row>
    <row r="7" spans="1:12" x14ac:dyDescent="0.3">
      <c r="A7">
        <v>11</v>
      </c>
      <c r="B7">
        <v>1362.3</v>
      </c>
      <c r="C7">
        <v>43.268999999999998</v>
      </c>
      <c r="D7">
        <f t="shared" si="0"/>
        <v>3.9335454545454542</v>
      </c>
      <c r="E7">
        <v>4.0361766482898813E-4</v>
      </c>
      <c r="F7">
        <v>993.5</v>
      </c>
      <c r="G7">
        <f t="shared" si="1"/>
        <v>1.4712176587449603E-2</v>
      </c>
      <c r="H7">
        <v>7.8168031531908756E-3</v>
      </c>
      <c r="I7">
        <f t="shared" si="2"/>
        <v>6.8953734342587277E-3</v>
      </c>
    </row>
    <row r="8" spans="1:12" x14ac:dyDescent="0.3">
      <c r="A8">
        <v>12</v>
      </c>
      <c r="B8">
        <v>1362.3</v>
      </c>
      <c r="C8">
        <v>47.183</v>
      </c>
      <c r="D8">
        <f t="shared" si="0"/>
        <v>3.9319166666666665</v>
      </c>
      <c r="E8">
        <v>4.0361766482898813E-4</v>
      </c>
      <c r="F8">
        <v>993.5</v>
      </c>
      <c r="G8">
        <f t="shared" si="1"/>
        <v>1.4699995183210088E-2</v>
      </c>
      <c r="H8">
        <v>7.8168031531908756E-3</v>
      </c>
      <c r="I8">
        <f t="shared" si="2"/>
        <v>6.8831920300192126E-3</v>
      </c>
    </row>
    <row r="9" spans="1:12" x14ac:dyDescent="0.3">
      <c r="A9">
        <v>10</v>
      </c>
      <c r="B9">
        <v>1362.3</v>
      </c>
      <c r="C9">
        <v>39.289000000000001</v>
      </c>
      <c r="D9">
        <f t="shared" si="0"/>
        <v>3.9289000000000001</v>
      </c>
      <c r="E9">
        <v>4.0361766482898813E-4</v>
      </c>
      <c r="F9">
        <v>993.5</v>
      </c>
      <c r="G9">
        <f t="shared" si="1"/>
        <v>1.4677447414309654E-2</v>
      </c>
      <c r="H9">
        <v>7.8168031531908756E-3</v>
      </c>
      <c r="I9">
        <f t="shared" si="2"/>
        <v>6.8606442611187785E-3</v>
      </c>
    </row>
    <row r="10" spans="1:12" x14ac:dyDescent="0.3">
      <c r="A10">
        <v>12</v>
      </c>
      <c r="B10">
        <v>1362.3</v>
      </c>
      <c r="C10">
        <v>47.148000000000003</v>
      </c>
      <c r="D10">
        <f t="shared" si="0"/>
        <v>3.9290000000000003</v>
      </c>
      <c r="E10">
        <v>4.0361766482898813E-4</v>
      </c>
      <c r="F10">
        <v>993.5</v>
      </c>
      <c r="G10">
        <f t="shared" si="1"/>
        <v>1.4678194576833649E-2</v>
      </c>
      <c r="H10">
        <v>7.8168031531908756E-3</v>
      </c>
      <c r="I10">
        <f t="shared" si="2"/>
        <v>6.8613914236427733E-3</v>
      </c>
    </row>
    <row r="11" spans="1:12" x14ac:dyDescent="0.3">
      <c r="A11">
        <v>10</v>
      </c>
      <c r="B11">
        <v>1362.3</v>
      </c>
      <c r="C11">
        <v>39.281999999999996</v>
      </c>
      <c r="D11">
        <f t="shared" si="0"/>
        <v>3.9281999999999995</v>
      </c>
      <c r="E11">
        <v>4.0361766482898813E-4</v>
      </c>
      <c r="F11">
        <v>993.5</v>
      </c>
      <c r="G11">
        <f t="shared" si="1"/>
        <v>1.4672217809113503E-2</v>
      </c>
      <c r="H11">
        <v>7.8168031531908756E-3</v>
      </c>
      <c r="I11">
        <f t="shared" si="2"/>
        <v>6.8554146559226276E-3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M1" sqref="M1"/>
    </sheetView>
  </sheetViews>
  <sheetFormatPr defaultRowHeight="14.4" x14ac:dyDescent="0.3"/>
  <cols>
    <col min="13" max="13" width="12" bestFit="1" customWidth="1"/>
  </cols>
  <sheetData>
    <row r="1" spans="1:13" x14ac:dyDescent="0.3">
      <c r="A1" t="s">
        <v>8</v>
      </c>
      <c r="B1" t="s">
        <v>10</v>
      </c>
      <c r="C1" t="s">
        <v>11</v>
      </c>
      <c r="D1" t="s">
        <v>9</v>
      </c>
      <c r="E1" t="s">
        <v>16</v>
      </c>
      <c r="F1" t="s">
        <v>5</v>
      </c>
      <c r="G1" t="s">
        <v>22</v>
      </c>
      <c r="H1" t="s">
        <v>23</v>
      </c>
      <c r="I1" t="s">
        <v>15</v>
      </c>
      <c r="J1" t="s">
        <v>33</v>
      </c>
      <c r="K1" t="s">
        <v>32</v>
      </c>
      <c r="L1" t="s">
        <v>34</v>
      </c>
      <c r="M1" t="s">
        <v>37</v>
      </c>
    </row>
    <row r="2" spans="1:13" x14ac:dyDescent="0.3">
      <c r="A2">
        <v>30</v>
      </c>
      <c r="B2">
        <v>1528.3</v>
      </c>
      <c r="C2">
        <v>91.828000000000003</v>
      </c>
      <c r="D2">
        <f>C2/A2</f>
        <v>3.0609333333333333</v>
      </c>
      <c r="E2">
        <v>4.0361766482898813E-4</v>
      </c>
      <c r="F2">
        <v>993.5</v>
      </c>
      <c r="G2">
        <f>E2*(F2+B2)/1000*D2*D2</f>
        <v>9.5364897751946866E-3</v>
      </c>
      <c r="H2">
        <v>7.8168031531908756E-3</v>
      </c>
      <c r="I2">
        <f>G2-H2</f>
        <v>1.7196866220038111E-3</v>
      </c>
      <c r="J2">
        <v>0</v>
      </c>
      <c r="K2">
        <f>J2*0.5</f>
        <v>0</v>
      </c>
      <c r="L2">
        <v>8.8000000000000007</v>
      </c>
      <c r="M2">
        <f>'Пустая платформа'!K2*SQRT(2)*I2*1000</f>
        <v>5.2276239519558003E-2</v>
      </c>
    </row>
    <row r="3" spans="1:13" x14ac:dyDescent="0.3">
      <c r="A3">
        <v>32</v>
      </c>
      <c r="B3">
        <v>1528.3</v>
      </c>
      <c r="C3">
        <v>98.144999999999996</v>
      </c>
      <c r="D3">
        <f>C3/A3</f>
        <v>3.0670312499999999</v>
      </c>
      <c r="E3">
        <v>4.0361766482898813E-4</v>
      </c>
      <c r="F3">
        <v>993.5</v>
      </c>
      <c r="G3">
        <f>E3*(F3+B3)/1000*D3*D3</f>
        <v>9.5745243475405129E-3</v>
      </c>
      <c r="H3">
        <v>7.8168031531908756E-3</v>
      </c>
      <c r="I3">
        <f>G3-H3</f>
        <v>1.7577211943496374E-3</v>
      </c>
      <c r="J3">
        <v>1</v>
      </c>
      <c r="K3">
        <f>J3*0.5</f>
        <v>0.5</v>
      </c>
      <c r="L3">
        <v>8.8000000000000007</v>
      </c>
      <c r="M3">
        <f>'Пустая платформа'!K3*SQRT(2)*I3*1000</f>
        <v>0</v>
      </c>
    </row>
    <row r="4" spans="1:13" x14ac:dyDescent="0.3">
      <c r="A4">
        <v>31</v>
      </c>
      <c r="B4">
        <v>1528.3</v>
      </c>
      <c r="C4">
        <v>95.286000000000001</v>
      </c>
      <c r="D4">
        <f>C4/A4</f>
        <v>3.0737419354838709</v>
      </c>
      <c r="E4">
        <v>4.0361766482898813E-4</v>
      </c>
      <c r="F4">
        <v>993.5</v>
      </c>
      <c r="G4">
        <f>E4*(F4+B4)/1000*D4*D4</f>
        <v>9.616468434708909E-3</v>
      </c>
      <c r="H4">
        <v>7.8168031531908756E-3</v>
      </c>
      <c r="I4">
        <f>G4-H4</f>
        <v>1.7996652815180335E-3</v>
      </c>
      <c r="J4">
        <v>2</v>
      </c>
      <c r="K4">
        <f>J4*0.5</f>
        <v>1</v>
      </c>
      <c r="L4">
        <v>8.8000000000000007</v>
      </c>
      <c r="M4">
        <f>'Пустая платформа'!K4*SQRT(2)*I4*1000</f>
        <v>0</v>
      </c>
    </row>
    <row r="5" spans="1:13" x14ac:dyDescent="0.3">
      <c r="A5">
        <v>30</v>
      </c>
      <c r="B5">
        <v>1528.3</v>
      </c>
      <c r="C5">
        <v>93.596000000000004</v>
      </c>
      <c r="D5">
        <f>C5/A5</f>
        <v>3.1198666666666668</v>
      </c>
      <c r="E5">
        <v>4.0361766482898813E-4</v>
      </c>
      <c r="F5">
        <v>993.5</v>
      </c>
      <c r="G5">
        <f>E5*(F5+B5)/1000*D5*D5</f>
        <v>9.907244336338588E-3</v>
      </c>
      <c r="H5">
        <v>7.8168031531908756E-3</v>
      </c>
      <c r="I5">
        <f>G5-H5</f>
        <v>2.0904411831477124E-3</v>
      </c>
      <c r="J5">
        <v>3</v>
      </c>
      <c r="K5">
        <f>J5*0.5</f>
        <v>1.5</v>
      </c>
      <c r="L5">
        <v>8.8000000000000007</v>
      </c>
      <c r="M5">
        <f>'Пустая платформа'!K5*SQRT(2)*I5*1000</f>
        <v>0</v>
      </c>
    </row>
    <row r="6" spans="1:13" x14ac:dyDescent="0.3">
      <c r="A6">
        <v>30</v>
      </c>
      <c r="B6">
        <v>1528.3</v>
      </c>
      <c r="C6">
        <v>94.721999999999994</v>
      </c>
      <c r="D6">
        <f>C6/A6</f>
        <v>3.1574</v>
      </c>
      <c r="E6">
        <v>4.0361766482898813E-4</v>
      </c>
      <c r="F6">
        <v>993.5</v>
      </c>
      <c r="G6">
        <f>E6*(F6+B6)/1000*D6*D6</f>
        <v>1.0147055016062714E-2</v>
      </c>
      <c r="H6">
        <v>7.8168031531908756E-3</v>
      </c>
      <c r="I6">
        <f>G6-H6</f>
        <v>2.3302518628718384E-3</v>
      </c>
      <c r="J6">
        <v>4</v>
      </c>
      <c r="K6">
        <f>J6*0.5</f>
        <v>2</v>
      </c>
      <c r="L6">
        <v>8.8000000000000007</v>
      </c>
      <c r="M6">
        <f>'Пустая платформа'!K6*SQRT(2)*I6*1000</f>
        <v>0</v>
      </c>
    </row>
    <row r="7" spans="1:13" x14ac:dyDescent="0.3">
      <c r="A7">
        <v>34</v>
      </c>
      <c r="B7">
        <v>1528.3</v>
      </c>
      <c r="C7">
        <v>109.13</v>
      </c>
      <c r="D7">
        <f>C7/A7</f>
        <v>3.209705882352941</v>
      </c>
      <c r="E7">
        <v>4.0361766482898813E-4</v>
      </c>
      <c r="F7">
        <v>993.5</v>
      </c>
      <c r="G7">
        <f>E7*(F7+B7)/1000*D7*D7</f>
        <v>1.0486034497139463E-2</v>
      </c>
      <c r="H7">
        <v>7.8168031531908756E-3</v>
      </c>
      <c r="I7">
        <f>G7-H7</f>
        <v>2.6692313439485877E-3</v>
      </c>
      <c r="J7">
        <v>5</v>
      </c>
      <c r="K7">
        <f>J7*0.5</f>
        <v>2.5</v>
      </c>
      <c r="L7">
        <v>8.8000000000000007</v>
      </c>
      <c r="M7">
        <f>'Пустая платформа'!K7*SQRT(2)*I7*1000</f>
        <v>0</v>
      </c>
    </row>
    <row r="8" spans="1:13" x14ac:dyDescent="0.3">
      <c r="A8">
        <v>35</v>
      </c>
      <c r="B8">
        <v>1528.3</v>
      </c>
      <c r="C8">
        <v>114.61799999999999</v>
      </c>
      <c r="D8">
        <f>C8/A8</f>
        <v>3.2747999999999999</v>
      </c>
      <c r="E8">
        <v>4.0361766482898813E-4</v>
      </c>
      <c r="F8">
        <v>993.5</v>
      </c>
      <c r="G8">
        <f>E8*(F8+B8)/1000*D8*D8</f>
        <v>1.0915669284592699E-2</v>
      </c>
      <c r="H8">
        <v>7.8168031531908756E-3</v>
      </c>
      <c r="I8">
        <f>G8-H8</f>
        <v>3.0988661314018239E-3</v>
      </c>
      <c r="J8">
        <v>6</v>
      </c>
      <c r="K8">
        <f>J8*0.5</f>
        <v>3</v>
      </c>
      <c r="L8">
        <v>8.8000000000000007</v>
      </c>
      <c r="M8">
        <f>'Пустая платформа'!K8*SQRT(2)*I8*1000</f>
        <v>0</v>
      </c>
    </row>
    <row r="9" spans="1:13" x14ac:dyDescent="0.3">
      <c r="A9">
        <v>30</v>
      </c>
      <c r="B9">
        <v>1528.3</v>
      </c>
      <c r="C9">
        <v>100.127</v>
      </c>
      <c r="D9">
        <f>C9/A9</f>
        <v>3.3375666666666666</v>
      </c>
      <c r="E9">
        <v>4.0361766482898803E-4</v>
      </c>
      <c r="F9">
        <v>993.5</v>
      </c>
      <c r="G9">
        <f>E9*(F9+B9)/1000*D9*D9</f>
        <v>1.133811100148624E-2</v>
      </c>
      <c r="H9">
        <v>7.8168031531908808E-3</v>
      </c>
      <c r="I9">
        <f>G9-H9</f>
        <v>3.5213078482953589E-3</v>
      </c>
      <c r="J9">
        <v>7</v>
      </c>
      <c r="K9">
        <f>J9*0.5</f>
        <v>3.5</v>
      </c>
      <c r="L9">
        <v>8.8000000000000007</v>
      </c>
      <c r="M9">
        <f>'Пустая платформа'!K9*SQRT(2)*I9*1000</f>
        <v>0</v>
      </c>
    </row>
    <row r="10" spans="1:13" x14ac:dyDescent="0.3">
      <c r="A10">
        <v>31</v>
      </c>
      <c r="B10">
        <v>1528.3</v>
      </c>
      <c r="C10">
        <v>106.31</v>
      </c>
      <c r="D10">
        <f>C10/A10</f>
        <v>3.4293548387096773</v>
      </c>
      <c r="E10">
        <v>4.0361766482898803E-4</v>
      </c>
      <c r="F10">
        <v>993.5</v>
      </c>
      <c r="G10">
        <f>E10*(F10+B10)/1000*D10*D10</f>
        <v>1.1970317077725829E-2</v>
      </c>
      <c r="H10">
        <v>7.8168031531908808E-3</v>
      </c>
      <c r="I10">
        <f>G10-H10</f>
        <v>4.1535139245349479E-3</v>
      </c>
      <c r="J10">
        <v>8</v>
      </c>
      <c r="K10">
        <f>J10*0.5</f>
        <v>4</v>
      </c>
      <c r="L10">
        <v>8.8000000000000007</v>
      </c>
      <c r="M10">
        <f>'Пустая платформа'!K10*SQRT(2)*I10*1000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Постоянные системы</vt:lpstr>
      <vt:lpstr>Погрешность времени</vt:lpstr>
      <vt:lpstr>Пустая платформа</vt:lpstr>
      <vt:lpstr>Диск</vt:lpstr>
      <vt:lpstr>Цилиндр</vt:lpstr>
      <vt:lpstr>Параллелепипед горизонтально</vt:lpstr>
      <vt:lpstr>Параллелепипед вертикально</vt:lpstr>
      <vt:lpstr>Диск+цилиндр</vt:lpstr>
      <vt:lpstr>Половинки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2021-12-07T06:12:20Z</dcterms:created>
  <dcterms:modified xsi:type="dcterms:W3CDTF">2021-12-07T09:05:33Z</dcterms:modified>
</cp:coreProperties>
</file>