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kita\Desktop\IBS\WebTours\Документация\"/>
    </mc:Choice>
  </mc:AlternateContent>
  <bookViews>
    <workbookView xWindow="0" yWindow="465" windowWidth="28800" windowHeight="17535"/>
  </bookViews>
  <sheets>
    <sheet name="Автоматизированный расчет" sheetId="3" r:id="rId1"/>
    <sheet name="Соответствие профилю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3" l="1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D24" i="3"/>
  <c r="D25" i="3"/>
  <c r="D26" i="3"/>
  <c r="D27" i="3"/>
  <c r="H27" i="3" s="1"/>
  <c r="D28" i="3"/>
  <c r="D29" i="3"/>
  <c r="H29" i="3" s="1"/>
  <c r="D30" i="3"/>
  <c r="D31" i="3"/>
  <c r="D23" i="3"/>
  <c r="E23" i="3"/>
  <c r="F23" i="3" s="1"/>
  <c r="C43" i="3"/>
  <c r="C35" i="3"/>
  <c r="C40" i="3"/>
  <c r="C36" i="3"/>
  <c r="C39" i="3"/>
  <c r="C42" i="3"/>
  <c r="C37" i="3"/>
  <c r="C38" i="3"/>
  <c r="C41" i="3"/>
  <c r="G37" i="3" l="1"/>
  <c r="I37" i="3" s="1"/>
  <c r="G40" i="3"/>
  <c r="I40" i="3" s="1"/>
  <c r="G41" i="3"/>
  <c r="I41" i="3" s="1"/>
  <c r="G38" i="3"/>
  <c r="I38" i="3" s="1"/>
  <c r="G42" i="3"/>
  <c r="I42" i="3" s="1"/>
  <c r="G35" i="3"/>
  <c r="I35" i="3" s="1"/>
  <c r="G43" i="3"/>
  <c r="I43" i="3" s="1"/>
  <c r="G36" i="3"/>
  <c r="I36" i="3" s="1"/>
  <c r="G39" i="3"/>
  <c r="I39" i="3" s="1"/>
  <c r="H24" i="3"/>
  <c r="H28" i="3"/>
  <c r="H30" i="3"/>
  <c r="H25" i="3"/>
  <c r="H26" i="3"/>
  <c r="H31" i="3"/>
  <c r="H23" i="3"/>
  <c r="D39" i="3"/>
  <c r="D38" i="3"/>
  <c r="D43" i="3"/>
  <c r="D41" i="3"/>
  <c r="D37" i="3"/>
  <c r="D40" i="3"/>
  <c r="D36" i="3"/>
  <c r="D42" i="3"/>
  <c r="D35" i="3"/>
  <c r="E2" i="3"/>
  <c r="P2" i="3" l="1"/>
  <c r="P3" i="3"/>
  <c r="P4" i="3"/>
  <c r="P5" i="3"/>
  <c r="P6" i="3"/>
  <c r="D15" i="3"/>
  <c r="D19" i="3"/>
  <c r="D2" i="3"/>
  <c r="W2" i="3"/>
  <c r="V2" i="3" s="1"/>
  <c r="S2" i="3"/>
  <c r="D4" i="3" s="1"/>
  <c r="S6" i="3"/>
  <c r="U6" i="3" s="1"/>
  <c r="D20" i="3" s="1"/>
  <c r="S5" i="3"/>
  <c r="U5" i="3" s="1"/>
  <c r="D16" i="3" s="1"/>
  <c r="S4" i="3"/>
  <c r="U4" i="3" s="1"/>
  <c r="D12" i="3" s="1"/>
  <c r="S3" i="3"/>
  <c r="U3" i="3" s="1"/>
  <c r="D8" i="3" s="1"/>
  <c r="U2" i="3" l="1"/>
  <c r="E22" i="3"/>
  <c r="F22" i="3" s="1"/>
  <c r="E18" i="3"/>
  <c r="F18" i="3" s="1"/>
  <c r="E14" i="3"/>
  <c r="F14" i="3" s="1"/>
  <c r="D11" i="3"/>
  <c r="D3" i="3"/>
  <c r="D22" i="3"/>
  <c r="D18" i="3"/>
  <c r="D14" i="3"/>
  <c r="D10" i="3"/>
  <c r="D6" i="3"/>
  <c r="D7" i="3"/>
  <c r="D21" i="3"/>
  <c r="D17" i="3"/>
  <c r="D13" i="3"/>
  <c r="D9" i="3"/>
  <c r="D5" i="3"/>
  <c r="E10" i="3"/>
  <c r="F10" i="3" s="1"/>
  <c r="E6" i="3"/>
  <c r="F6" i="3" s="1"/>
  <c r="E21" i="3"/>
  <c r="F21" i="3" s="1"/>
  <c r="E17" i="3"/>
  <c r="F17" i="3" s="1"/>
  <c r="E13" i="3"/>
  <c r="F13" i="3" s="1"/>
  <c r="E9" i="3"/>
  <c r="F9" i="3" s="1"/>
  <c r="E5" i="3"/>
  <c r="F5" i="3" s="1"/>
  <c r="E20" i="3"/>
  <c r="F20" i="3" s="1"/>
  <c r="H20" i="3" s="1"/>
  <c r="E16" i="3"/>
  <c r="F16" i="3" s="1"/>
  <c r="H16" i="3" s="1"/>
  <c r="E12" i="3"/>
  <c r="F12" i="3" s="1"/>
  <c r="H12" i="3" s="1"/>
  <c r="E8" i="3"/>
  <c r="F8" i="3" s="1"/>
  <c r="H8" i="3" s="1"/>
  <c r="E4" i="3"/>
  <c r="F4" i="3" s="1"/>
  <c r="H4" i="3" s="1"/>
  <c r="F2" i="3"/>
  <c r="H2" i="3" s="1"/>
  <c r="E19" i="3"/>
  <c r="F19" i="3" s="1"/>
  <c r="H19" i="3" s="1"/>
  <c r="E15" i="3"/>
  <c r="F15" i="3" s="1"/>
  <c r="H15" i="3" s="1"/>
  <c r="E11" i="3"/>
  <c r="F11" i="3" s="1"/>
  <c r="E7" i="3"/>
  <c r="F7" i="3" s="1"/>
  <c r="E3" i="3"/>
  <c r="F3" i="3" s="1"/>
  <c r="U7" i="3"/>
  <c r="V4" i="3"/>
  <c r="V3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H3" i="3" l="1"/>
  <c r="H22" i="3"/>
  <c r="H10" i="3"/>
  <c r="H14" i="3"/>
  <c r="H18" i="3"/>
  <c r="H6" i="3"/>
  <c r="H21" i="3"/>
  <c r="H13" i="3"/>
  <c r="H9" i="3"/>
  <c r="H7" i="3"/>
  <c r="H5" i="3"/>
  <c r="H11" i="3"/>
  <c r="H17" i="3"/>
  <c r="V7" i="3"/>
  <c r="I40" i="2"/>
  <c r="I44" i="2"/>
  <c r="I41" i="2"/>
  <c r="I32" i="2"/>
  <c r="I31" i="2"/>
  <c r="I30" i="2"/>
  <c r="I29" i="2"/>
  <c r="I28" i="2"/>
  <c r="I27" i="2"/>
  <c r="I26" i="2"/>
</calcChain>
</file>

<file path=xl/sharedStrings.xml><?xml version="1.0" encoding="utf-8"?>
<sst xmlns="http://schemas.openxmlformats.org/spreadsheetml/2006/main" count="192" uniqueCount="72">
  <si>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</si>
  <si>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</si>
  <si>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</si>
  <si>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</si>
  <si>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</si>
  <si>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</si>
  <si>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</si>
  <si>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</si>
  <si>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 (без просмотра квитанции)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</si>
  <si>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</si>
  <si>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</si>
  <si>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</si>
  <si>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</si>
  <si>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</si>
  <si>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</si>
  <si>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</si>
  <si>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</si>
  <si>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</si>
  <si>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</si>
  <si>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</si>
  <si>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</si>
  <si>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</si>
  <si>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</si>
  <si>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</si>
  <si>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</si>
  <si>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</si>
  <si>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</si>
  <si>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</si>
  <si>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</si>
  <si>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</si>
  <si>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</si>
  <si>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</si>
  <si>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</si>
  <si>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</si>
  <si>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</si>
  <si>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</si>
  <si>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</si>
  <si>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</si>
  <si>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</si>
  <si>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</si>
  <si>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</si>
  <si>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</si>
  <si>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</si>
  <si>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</si>
  <si>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</si>
  <si>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</si>
  <si>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</si>
  <si>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</si>
  <si>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</si>
  <si>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</si>
  <si>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</si>
  <si>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</si>
  <si>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</si>
  <si>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</si>
  <si>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</si>
  <si>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Соотвествие профилю</t>
  </si>
  <si>
    <t>Просмотр Рейса</t>
  </si>
  <si>
    <t>Покупка билета, просмотр квитанций</t>
  </si>
  <si>
    <t>Открытие приложения</t>
  </si>
  <si>
    <t>заполнение полей об оплате</t>
  </si>
  <si>
    <t>Отмена бронирования</t>
  </si>
  <si>
    <t>Открытие поиска рейсов</t>
  </si>
  <si>
    <t>Duration + Think_time</t>
  </si>
  <si>
    <t xml:space="preserve">Кол-во транзакций, в скрипте </t>
  </si>
  <si>
    <t>cancel_flight</t>
  </si>
  <si>
    <t>fill_fields_about_flight</t>
  </si>
  <si>
    <t>fill_payment_details</t>
  </si>
  <si>
    <t>find_flights</t>
  </si>
  <si>
    <t>open_itinerary</t>
  </si>
  <si>
    <t>open_web_tours</t>
  </si>
  <si>
    <t>select_flight</t>
  </si>
  <si>
    <t>Заполнение полей об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</si>
</sst>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80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4" fillId="0" borderId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6" applyNumberFormat="0" applyAlignment="0" applyProtection="0"/>
    <xf numFmtId="0" fontId="19" fillId="7" borderId="7" applyNumberFormat="0" applyAlignment="0" applyProtection="0"/>
    <xf numFmtId="0" fontId="20" fillId="7" borderId="6" applyNumberFormat="0" applyAlignment="0" applyProtection="0"/>
    <xf numFmtId="0" fontId="21" fillId="0" borderId="8" applyNumberFormat="0" applyFill="0" applyAlignment="0" applyProtection="0"/>
    <xf numFmtId="0" fontId="22" fillId="8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1" applyNumberFormat="0" applyFill="0" applyAlignment="0" applyProtection="0"/>
    <xf numFmtId="0" fontId="2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9" fontId="26" fillId="0" borderId="0" applyFont="0" applyFill="0" applyBorder="0" applyAlignment="0" applyProtection="0"/>
    <xf numFmtId="0" fontId="2" fillId="0" borderId="0"/>
    <xf numFmtId="0" fontId="29" fillId="4" borderId="0" applyNumberFormat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5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5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5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5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5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1" fillId="5" borderId="1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10" fillId="0" borderId="2" xfId="4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10" fontId="11" fillId="0" borderId="2" xfId="0" applyNumberFormat="1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3" fillId="0" borderId="2" xfId="42" applyBorder="1"/>
    <xf numFmtId="0" fontId="11" fillId="0" borderId="2" xfId="0" applyFont="1" applyBorder="1" applyAlignment="1">
      <alignment horizontal="left" vertical="top"/>
    </xf>
    <xf numFmtId="10" fontId="11" fillId="0" borderId="2" xfId="0" applyNumberFormat="1" applyFont="1" applyBorder="1" applyAlignment="1">
      <alignment horizontal="left" vertical="top"/>
    </xf>
    <xf numFmtId="0" fontId="10" fillId="0" borderId="2" xfId="4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3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0" fontId="27" fillId="0" borderId="0" xfId="0" applyFont="1"/>
    <xf numFmtId="1" fontId="27" fillId="0" borderId="0" xfId="0" applyNumberFormat="1" applyFont="1"/>
    <xf numFmtId="9" fontId="27" fillId="0" borderId="0" xfId="0" applyNumberFormat="1" applyFont="1"/>
    <xf numFmtId="0" fontId="0" fillId="36" borderId="2" xfId="0" applyFill="1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6" fillId="0" borderId="0" xfId="0" applyFont="1" applyBorder="1"/>
    <xf numFmtId="0" fontId="5" fillId="0" borderId="0" xfId="0" applyFont="1" applyFill="1" applyBorder="1" applyAlignment="1">
      <alignment horizontal="center" vertical="center" wrapText="1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12" xfId="0" applyBorder="1"/>
    <xf numFmtId="0" fontId="0" fillId="0" borderId="12" xfId="0" applyFill="1" applyBorder="1"/>
    <xf numFmtId="2" fontId="0" fillId="0" borderId="12" xfId="0" applyNumberFormat="1" applyBorder="1"/>
    <xf numFmtId="1" fontId="0" fillId="0" borderId="12" xfId="0" applyNumberFormat="1" applyBorder="1"/>
    <xf numFmtId="1" fontId="28" fillId="0" borderId="0" xfId="0" applyNumberFormat="1" applyFont="1"/>
    <xf numFmtId="9" fontId="28" fillId="0" borderId="0" xfId="44" applyFont="1"/>
    <xf numFmtId="0" fontId="1" fillId="0" borderId="0" xfId="66" applyFill="1"/>
    <xf numFmtId="0" fontId="2" fillId="0" borderId="0" xfId="45" applyFill="1"/>
    <xf numFmtId="0" fontId="0" fillId="34" borderId="0" xfId="0" applyFill="1" applyAlignment="1">
      <alignment horizontal="center"/>
    </xf>
  </cellXfs>
  <cellStyles count="80">
    <cellStyle name="20% — акцент1" xfId="19" builtinId="30" customBuiltin="1"/>
    <cellStyle name="20% — акцент1 2" xfId="48"/>
    <cellStyle name="20% — акцент1 3" xfId="68"/>
    <cellStyle name="20% — акцент2" xfId="23" builtinId="34" customBuiltin="1"/>
    <cellStyle name="20% — акцент2 2" xfId="51"/>
    <cellStyle name="20% — акцент2 3" xfId="70"/>
    <cellStyle name="20% — акцент3" xfId="27" builtinId="38" customBuiltin="1"/>
    <cellStyle name="20% — акцент3 2" xfId="54"/>
    <cellStyle name="20% — акцент3 3" xfId="72"/>
    <cellStyle name="20% — акцент4" xfId="31" builtinId="42" customBuiltin="1"/>
    <cellStyle name="20% — акцент4 2" xfId="57"/>
    <cellStyle name="20% — акцент4 3" xfId="74"/>
    <cellStyle name="20% — акцент5" xfId="35" builtinId="46" customBuiltin="1"/>
    <cellStyle name="20% — акцент5 2" xfId="60"/>
    <cellStyle name="20% — акцент5 3" xfId="76"/>
    <cellStyle name="20% — акцент6" xfId="39" builtinId="50" customBuiltin="1"/>
    <cellStyle name="20% — акцент6 2" xfId="63"/>
    <cellStyle name="20% — акцент6 3" xfId="78"/>
    <cellStyle name="40% — акцент1" xfId="20" builtinId="31" customBuiltin="1"/>
    <cellStyle name="40% — акцент1 2" xfId="49"/>
    <cellStyle name="40% — акцент1 3" xfId="69"/>
    <cellStyle name="40% — акцент2" xfId="24" builtinId="35" customBuiltin="1"/>
    <cellStyle name="40% — акцент2 2" xfId="52"/>
    <cellStyle name="40% — акцент2 3" xfId="71"/>
    <cellStyle name="40% — акцент3" xfId="28" builtinId="39" customBuiltin="1"/>
    <cellStyle name="40% — акцент3 2" xfId="55"/>
    <cellStyle name="40% — акцент3 3" xfId="73"/>
    <cellStyle name="40% — акцент4" xfId="32" builtinId="43" customBuiltin="1"/>
    <cellStyle name="40% — акцент4 2" xfId="58"/>
    <cellStyle name="40% — акцент4 3" xfId="75"/>
    <cellStyle name="40% — акцент5" xfId="36" builtinId="47" customBuiltin="1"/>
    <cellStyle name="40% — акцент5 2" xfId="61"/>
    <cellStyle name="40% — акцент5 3" xfId="77"/>
    <cellStyle name="40% — акцент6" xfId="40" builtinId="51" customBuiltin="1"/>
    <cellStyle name="40% — акцент6 2" xfId="64"/>
    <cellStyle name="40% — акцент6 3" xfId="79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6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kita" refreshedDate="44097.637277314818" createdVersion="6" refreshedVersion="6" minRefreshableVersion="3" recordCount="30">
  <cacheSource type="worksheet">
    <worksheetSource ref="A1:H31" sheet="Автоматизированный расчет"/>
  </cacheSource>
  <cacheFields count="8">
    <cacheField name="Script name" numFmtId="0">
      <sharedItems/>
    </cacheField>
    <cacheField name="transaction rq" numFmtId="0">
      <sharedItems count="10">
        <s v="Открытие приложения"/>
        <s v="Вход в систему"/>
        <s v="Открытие поиска рейсов"/>
        <s v="Заполнение полей для поиска билета "/>
        <s v="Выбор рейса из найденных "/>
        <s v="заполнение полей об оплате"/>
        <s v="Выход из системы"/>
        <s v="Просмотр квитанций"/>
        <s v="Отмена бронирования"/>
        <s v="Открытие рейсов" u="1"/>
      </sharedItems>
    </cacheField>
    <cacheField name="Кол-во транзакций, в скрипте 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50" maxValue="90"/>
    </cacheField>
    <cacheField name="одним пользователем в минуту" numFmtId="2">
      <sharedItems containsSemiMixedTypes="0" containsString="0" containsNumber="1" minValue="0.66666666666666663" maxValue="1.2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containsInteger="1" minValue="40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Покупка билета (без просмотра квитанции)"/>
    <x v="0"/>
    <n v="1"/>
    <n v="2"/>
    <n v="60"/>
    <n v="1"/>
    <n v="60"/>
    <n v="120"/>
  </r>
  <r>
    <s v="Покупка билета (без просмотра квитанции)"/>
    <x v="1"/>
    <n v="1"/>
    <n v="2"/>
    <n v="60"/>
    <n v="1"/>
    <n v="60"/>
    <n v="120"/>
  </r>
  <r>
    <s v="Покупка билета (без просмотра квитанции)"/>
    <x v="2"/>
    <n v="1"/>
    <n v="2"/>
    <n v="60"/>
    <n v="1"/>
    <n v="60"/>
    <n v="120"/>
  </r>
  <r>
    <s v="Покупка билета (без просмотра квитанции)"/>
    <x v="3"/>
    <n v="1"/>
    <n v="2"/>
    <n v="60"/>
    <n v="1"/>
    <n v="60"/>
    <n v="120"/>
  </r>
  <r>
    <s v="Покупка билета (без просмотра квитанции)"/>
    <x v="4"/>
    <n v="1"/>
    <n v="2"/>
    <n v="60"/>
    <n v="1"/>
    <n v="60"/>
    <n v="120"/>
  </r>
  <r>
    <s v="Покупка билета (без просмотра квитанции)"/>
    <x v="5"/>
    <n v="1"/>
    <n v="2"/>
    <n v="60"/>
    <n v="1"/>
    <n v="60"/>
    <n v="120"/>
  </r>
  <r>
    <s v="Покупка билета (без просмотра квитанции)"/>
    <x v="6"/>
    <n v="1"/>
    <n v="2"/>
    <n v="60"/>
    <n v="1"/>
    <n v="60"/>
    <n v="120"/>
  </r>
  <r>
    <s v="Просмотр Рейса"/>
    <x v="0"/>
    <n v="1"/>
    <n v="2"/>
    <n v="60"/>
    <n v="1"/>
    <n v="60"/>
    <n v="120"/>
  </r>
  <r>
    <s v="Просмотр Рейса"/>
    <x v="1"/>
    <n v="1"/>
    <n v="2"/>
    <n v="60"/>
    <n v="1"/>
    <n v="60"/>
    <n v="120"/>
  </r>
  <r>
    <s v="Просмотр Рейса"/>
    <x v="2"/>
    <n v="1"/>
    <n v="2"/>
    <n v="60"/>
    <n v="1"/>
    <n v="60"/>
    <n v="120"/>
  </r>
  <r>
    <s v="Просмотр Рейса"/>
    <x v="3"/>
    <n v="1"/>
    <n v="2"/>
    <n v="60"/>
    <n v="1"/>
    <n v="60"/>
    <n v="120"/>
  </r>
  <r>
    <s v="Просмотр Рейса"/>
    <x v="4"/>
    <n v="1"/>
    <n v="2"/>
    <n v="60"/>
    <n v="1"/>
    <n v="60"/>
    <n v="120"/>
  </r>
  <r>
    <s v="Просмотр Рейса"/>
    <x v="6"/>
    <n v="1"/>
    <n v="2"/>
    <n v="60"/>
    <n v="1"/>
    <n v="60"/>
    <n v="120"/>
  </r>
  <r>
    <s v="Покупка билета, просмотр квитанций"/>
    <x v="0"/>
    <n v="1"/>
    <n v="1"/>
    <n v="90"/>
    <n v="0.66666666666666663"/>
    <n v="60"/>
    <n v="40"/>
  </r>
  <r>
    <s v="Покупка билета, просмотр квитанций"/>
    <x v="1"/>
    <n v="1"/>
    <n v="1"/>
    <n v="90"/>
    <n v="0.66666666666666663"/>
    <n v="60"/>
    <n v="40"/>
  </r>
  <r>
    <s v="Покупка билета, просмотр квитанций"/>
    <x v="2"/>
    <n v="1"/>
    <n v="1"/>
    <n v="90"/>
    <n v="0.66666666666666663"/>
    <n v="60"/>
    <n v="40"/>
  </r>
  <r>
    <s v="Покупка билета, просмотр квитанций"/>
    <x v="3"/>
    <n v="1"/>
    <n v="1"/>
    <n v="90"/>
    <n v="0.66666666666666663"/>
    <n v="60"/>
    <n v="40"/>
  </r>
  <r>
    <s v="Покупка билета, просмотр квитанций"/>
    <x v="4"/>
    <n v="1"/>
    <n v="1"/>
    <n v="90"/>
    <n v="0.66666666666666663"/>
    <n v="60"/>
    <n v="40"/>
  </r>
  <r>
    <s v="Покупка билета, просмотр квитанций"/>
    <x v="5"/>
    <n v="1"/>
    <n v="1"/>
    <n v="90"/>
    <n v="0.66666666666666663"/>
    <n v="60"/>
    <n v="40"/>
  </r>
  <r>
    <s v="Покупка билета, просмотр квитанций"/>
    <x v="7"/>
    <n v="1"/>
    <n v="1"/>
    <n v="90"/>
    <n v="0.66666666666666663"/>
    <n v="60"/>
    <n v="40"/>
  </r>
  <r>
    <s v="Покупка билета, просмотр квитанций"/>
    <x v="6"/>
    <n v="1"/>
    <n v="1"/>
    <n v="90"/>
    <n v="0.66666666666666663"/>
    <n v="60"/>
    <n v="40"/>
  </r>
  <r>
    <s v="Просмотр квитанций"/>
    <x v="0"/>
    <n v="1"/>
    <n v="1"/>
    <n v="80"/>
    <n v="0.75"/>
    <n v="60"/>
    <n v="45"/>
  </r>
  <r>
    <s v="Просмотр квитанций"/>
    <x v="1"/>
    <n v="1"/>
    <n v="1"/>
    <n v="80"/>
    <n v="0.75"/>
    <n v="60"/>
    <n v="45"/>
  </r>
  <r>
    <s v="Просмотр квитанций"/>
    <x v="7"/>
    <n v="1"/>
    <n v="1"/>
    <n v="80"/>
    <n v="0.75"/>
    <n v="60"/>
    <n v="45"/>
  </r>
  <r>
    <s v="Просмотр квитанций"/>
    <x v="6"/>
    <n v="1"/>
    <n v="1"/>
    <n v="80"/>
    <n v="0.75"/>
    <n v="60"/>
    <n v="45"/>
  </r>
  <r>
    <s v="Отмена бронирования "/>
    <x v="0"/>
    <n v="1"/>
    <n v="1"/>
    <n v="50"/>
    <n v="1.2"/>
    <n v="60"/>
    <n v="72"/>
  </r>
  <r>
    <s v="Отмена бронирования "/>
    <x v="1"/>
    <n v="1"/>
    <n v="1"/>
    <n v="50"/>
    <n v="1.2"/>
    <n v="60"/>
    <n v="72"/>
  </r>
  <r>
    <s v="Отмена бронирования "/>
    <x v="7"/>
    <n v="1"/>
    <n v="1"/>
    <n v="50"/>
    <n v="1.2"/>
    <n v="60"/>
    <n v="72"/>
  </r>
  <r>
    <s v="Отмена бронирования "/>
    <x v="8"/>
    <n v="1"/>
    <n v="1"/>
    <n v="50"/>
    <n v="1.2"/>
    <n v="60"/>
    <n v="72"/>
  </r>
  <r>
    <s v="Отмена бронирования "/>
    <x v="6"/>
    <n v="1"/>
    <n v="1"/>
    <n v="50"/>
    <n v="1.2"/>
    <n v="60"/>
    <n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1" firstHeaderRow="1" firstDataRow="1" firstDataCol="1"/>
  <pivotFields count="8">
    <pivotField showAll="0"/>
    <pivotField axis="axisRow" showAll="0">
      <items count="11">
        <item x="1"/>
        <item x="4"/>
        <item x="6"/>
        <item x="3"/>
        <item x="7"/>
        <item x="0"/>
        <item m="1" x="9"/>
        <item x="5"/>
        <item x="8"/>
        <item x="2"/>
        <item t="default"/>
      </items>
    </pivotField>
    <pivotField showAll="0" defaultSubtotal="0"/>
    <pivotField showAll="0"/>
    <pivotField showAll="0"/>
    <pivotField showAll="0"/>
    <pivotField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topLeftCell="F1" zoomScale="70" zoomScaleNormal="70" workbookViewId="0">
      <selection activeCell="M2" sqref="M2:R2"/>
    </sheetView>
  </sheetViews>
  <sheetFormatPr defaultColWidth="11.42578125" defaultRowHeight="15" x14ac:dyDescent="0.25"/>
  <cols>
    <col min="1" max="1" width="47.5703125" customWidth="1"/>
    <col min="2" max="2" width="41" customWidth="1"/>
    <col min="3" max="3" width="24.85546875" customWidth="1"/>
    <col min="9" max="9" width="36.85546875" customWidth="1"/>
    <col min="10" max="10" width="21.5703125" customWidth="1"/>
    <col min="11" max="11" width="18.7109375" customWidth="1"/>
    <col min="12" max="12" width="27.42578125" bestFit="1" customWidth="1"/>
    <col min="13" max="13" width="35.85546875" bestFit="1" customWidth="1"/>
    <col min="16" max="16" width="20.85546875" bestFit="1" customWidth="1"/>
    <col min="19" max="19" width="44" bestFit="1" customWidth="1"/>
  </cols>
  <sheetData>
    <row r="1" spans="1:24" ht="30" x14ac:dyDescent="0.25">
      <c r="A1" t="s">
        <v>35</v>
      </c>
      <c r="B1" t="s">
        <v>36</v>
      </c>
      <c r="C1" s="34" t="s">
        <v>63</v>
      </c>
      <c r="D1" t="s">
        <v>41</v>
      </c>
      <c r="E1" t="s">
        <v>52</v>
      </c>
      <c r="F1" t="s">
        <v>53</v>
      </c>
      <c r="G1" t="s">
        <v>54</v>
      </c>
      <c r="H1" t="s">
        <v>7</v>
      </c>
      <c r="I1" s="16" t="s">
        <v>37</v>
      </c>
      <c r="J1" t="s">
        <v>50</v>
      </c>
      <c r="M1" t="s">
        <v>40</v>
      </c>
      <c r="N1" t="s">
        <v>42</v>
      </c>
      <c r="O1" t="s">
        <v>43</v>
      </c>
      <c r="P1" t="s">
        <v>62</v>
      </c>
      <c r="Q1" t="s">
        <v>44</v>
      </c>
      <c r="R1" t="s">
        <v>41</v>
      </c>
      <c r="S1" t="s">
        <v>45</v>
      </c>
      <c r="T1" s="23" t="s">
        <v>46</v>
      </c>
      <c r="U1" s="23" t="s">
        <v>47</v>
      </c>
      <c r="V1" s="23" t="s">
        <v>48</v>
      </c>
      <c r="X1" t="s">
        <v>49</v>
      </c>
    </row>
    <row r="2" spans="1:24" x14ac:dyDescent="0.25">
      <c r="A2" s="30" t="s">
        <v>8</v>
      </c>
      <c r="B2" t="s">
        <v>58</v>
      </c>
      <c r="C2" s="27">
        <v>1</v>
      </c>
      <c r="D2" s="27">
        <f t="shared" ref="D2:D31" si="0">VLOOKUP(A2,$M$1:$W$8,6,FALSE)</f>
        <v>2</v>
      </c>
      <c r="E2" s="27">
        <f t="shared" ref="E2:E31" si="1">VLOOKUP(A2,$M$1:$W$8,5,FALSE)</f>
        <v>60</v>
      </c>
      <c r="F2" s="21">
        <f>60/E2</f>
        <v>1</v>
      </c>
      <c r="G2">
        <v>60</v>
      </c>
      <c r="H2" s="20">
        <f>D2*F2*G2</f>
        <v>120</v>
      </c>
      <c r="I2" s="17" t="s">
        <v>0</v>
      </c>
      <c r="J2" s="15">
        <v>397</v>
      </c>
      <c r="K2" s="15"/>
      <c r="M2" s="30" t="s">
        <v>8</v>
      </c>
      <c r="N2">
        <v>2.3807999999999998</v>
      </c>
      <c r="O2">
        <v>24.6983</v>
      </c>
      <c r="P2">
        <f>N2+O2</f>
        <v>27.0791</v>
      </c>
      <c r="Q2" s="18">
        <v>60</v>
      </c>
      <c r="R2" s="18">
        <v>2</v>
      </c>
      <c r="S2" s="19">
        <f>60/(Q2)</f>
        <v>1</v>
      </c>
      <c r="T2" s="23">
        <v>20</v>
      </c>
      <c r="U2" s="24">
        <f>ROUND(R2*S2*T2,0)</f>
        <v>40</v>
      </c>
      <c r="V2" s="25">
        <f>R2/W$2</f>
        <v>0.2857142857142857</v>
      </c>
      <c r="W2">
        <f>SUM(R2:R6)</f>
        <v>7</v>
      </c>
    </row>
    <row r="3" spans="1:24" x14ac:dyDescent="0.25">
      <c r="A3" s="30" t="s">
        <v>8</v>
      </c>
      <c r="B3" t="s">
        <v>0</v>
      </c>
      <c r="C3" s="27">
        <v>1</v>
      </c>
      <c r="D3" s="27">
        <f t="shared" si="0"/>
        <v>2</v>
      </c>
      <c r="E3" s="27">
        <f t="shared" si="1"/>
        <v>60</v>
      </c>
      <c r="F3" s="21">
        <f t="shared" ref="F3:F31" si="2">60/E3</f>
        <v>1</v>
      </c>
      <c r="G3">
        <v>60</v>
      </c>
      <c r="H3" s="20">
        <f t="shared" ref="H3:H31" si="3">D3*F3*G3</f>
        <v>120</v>
      </c>
      <c r="I3" s="17" t="s">
        <v>10</v>
      </c>
      <c r="J3" s="15">
        <v>280</v>
      </c>
      <c r="K3" s="15"/>
      <c r="M3" s="30" t="s">
        <v>56</v>
      </c>
      <c r="N3">
        <v>1.7201</v>
      </c>
      <c r="O3">
        <v>19.963799999999999</v>
      </c>
      <c r="P3">
        <f t="shared" ref="P3:P6" si="4">N3+O3</f>
        <v>21.683899999999998</v>
      </c>
      <c r="Q3" s="18">
        <v>60</v>
      </c>
      <c r="R3" s="18">
        <v>2</v>
      </c>
      <c r="S3" s="19">
        <f t="shared" ref="S3:S6" si="5">60/(Q3)</f>
        <v>1</v>
      </c>
      <c r="T3" s="23">
        <v>20</v>
      </c>
      <c r="U3" s="24">
        <f t="shared" ref="U3:U6" si="6">ROUND(R3*S3*T3,0)</f>
        <v>40</v>
      </c>
      <c r="V3" s="25">
        <f t="shared" ref="V3:V6" si="7">R3/W$2</f>
        <v>0.2857142857142857</v>
      </c>
    </row>
    <row r="4" spans="1:24" x14ac:dyDescent="0.25">
      <c r="A4" s="30" t="s">
        <v>8</v>
      </c>
      <c r="B4" s="28" t="s">
        <v>61</v>
      </c>
      <c r="C4" s="27">
        <v>1</v>
      </c>
      <c r="D4" s="27">
        <f t="shared" si="0"/>
        <v>2</v>
      </c>
      <c r="E4" s="27">
        <f t="shared" si="1"/>
        <v>60</v>
      </c>
      <c r="F4" s="21">
        <f t="shared" si="2"/>
        <v>1</v>
      </c>
      <c r="G4">
        <v>60</v>
      </c>
      <c r="H4" s="20">
        <f t="shared" si="3"/>
        <v>120</v>
      </c>
      <c r="I4" s="17" t="s">
        <v>6</v>
      </c>
      <c r="J4" s="15">
        <v>397</v>
      </c>
      <c r="K4" s="15"/>
      <c r="M4" s="30" t="s">
        <v>57</v>
      </c>
      <c r="N4" s="30">
        <v>2.3799000000000001</v>
      </c>
      <c r="O4" s="30">
        <v>29.805199999999999</v>
      </c>
      <c r="P4">
        <f t="shared" si="4"/>
        <v>32.185099999999998</v>
      </c>
      <c r="Q4" s="18">
        <v>90</v>
      </c>
      <c r="R4" s="18">
        <v>1</v>
      </c>
      <c r="S4" s="19">
        <f t="shared" si="5"/>
        <v>0.66666666666666663</v>
      </c>
      <c r="T4" s="23">
        <v>20</v>
      </c>
      <c r="U4" s="24">
        <f t="shared" si="6"/>
        <v>13</v>
      </c>
      <c r="V4" s="25">
        <f t="shared" si="7"/>
        <v>0.14285714285714285</v>
      </c>
    </row>
    <row r="5" spans="1:24" x14ac:dyDescent="0.25">
      <c r="A5" s="30" t="s">
        <v>8</v>
      </c>
      <c r="B5" t="s">
        <v>9</v>
      </c>
      <c r="C5" s="27">
        <v>1</v>
      </c>
      <c r="D5" s="27">
        <f t="shared" si="0"/>
        <v>2</v>
      </c>
      <c r="E5" s="27">
        <f t="shared" si="1"/>
        <v>60</v>
      </c>
      <c r="F5" s="21">
        <f t="shared" si="2"/>
        <v>1</v>
      </c>
      <c r="G5">
        <v>60</v>
      </c>
      <c r="H5" s="20">
        <f t="shared" si="3"/>
        <v>120</v>
      </c>
      <c r="I5" s="17" t="s">
        <v>9</v>
      </c>
      <c r="J5" s="15">
        <v>280</v>
      </c>
      <c r="K5" s="15"/>
      <c r="M5" s="30" t="s">
        <v>4</v>
      </c>
      <c r="N5" s="33">
        <v>1.8418000000000001</v>
      </c>
      <c r="O5" s="30">
        <v>14.929699999999999</v>
      </c>
      <c r="P5">
        <f t="shared" si="4"/>
        <v>16.7715</v>
      </c>
      <c r="Q5" s="18">
        <v>80</v>
      </c>
      <c r="R5" s="18">
        <v>1</v>
      </c>
      <c r="S5" s="19">
        <f t="shared" si="5"/>
        <v>0.75</v>
      </c>
      <c r="T5" s="23">
        <v>20</v>
      </c>
      <c r="U5" s="24">
        <f t="shared" si="6"/>
        <v>15</v>
      </c>
      <c r="V5" s="25">
        <f t="shared" si="7"/>
        <v>0.14285714285714285</v>
      </c>
    </row>
    <row r="6" spans="1:24" x14ac:dyDescent="0.25">
      <c r="A6" s="30" t="s">
        <v>8</v>
      </c>
      <c r="B6" t="s">
        <v>10</v>
      </c>
      <c r="C6" s="27">
        <v>1</v>
      </c>
      <c r="D6" s="27">
        <f t="shared" si="0"/>
        <v>2</v>
      </c>
      <c r="E6" s="27">
        <f t="shared" si="1"/>
        <v>60</v>
      </c>
      <c r="F6" s="21">
        <f t="shared" si="2"/>
        <v>1</v>
      </c>
      <c r="G6">
        <v>60</v>
      </c>
      <c r="H6" s="20">
        <f t="shared" si="3"/>
        <v>120</v>
      </c>
      <c r="I6" s="17" t="s">
        <v>4</v>
      </c>
      <c r="J6" s="15">
        <v>157</v>
      </c>
      <c r="K6" s="15"/>
      <c r="M6" s="28" t="s">
        <v>11</v>
      </c>
      <c r="N6" s="19">
        <v>1.7490000000000001</v>
      </c>
      <c r="O6" s="19">
        <v>24.121700000000001</v>
      </c>
      <c r="P6">
        <f t="shared" si="4"/>
        <v>25.870699999999999</v>
      </c>
      <c r="Q6" s="18">
        <v>50</v>
      </c>
      <c r="R6" s="18">
        <v>1</v>
      </c>
      <c r="S6" s="19">
        <f t="shared" si="5"/>
        <v>1.2</v>
      </c>
      <c r="T6" s="23">
        <v>20</v>
      </c>
      <c r="U6" s="24">
        <f t="shared" si="6"/>
        <v>24</v>
      </c>
      <c r="V6" s="25">
        <f t="shared" si="7"/>
        <v>0.14285714285714285</v>
      </c>
    </row>
    <row r="7" spans="1:24" x14ac:dyDescent="0.25">
      <c r="A7" s="30" t="s">
        <v>8</v>
      </c>
      <c r="B7" t="s">
        <v>59</v>
      </c>
      <c r="C7" s="27">
        <v>1</v>
      </c>
      <c r="D7" s="27">
        <f t="shared" si="0"/>
        <v>2</v>
      </c>
      <c r="E7" s="27">
        <f t="shared" si="1"/>
        <v>60</v>
      </c>
      <c r="F7" s="21">
        <f t="shared" si="2"/>
        <v>1</v>
      </c>
      <c r="G7">
        <v>60</v>
      </c>
      <c r="H7" s="20">
        <f t="shared" si="3"/>
        <v>120</v>
      </c>
      <c r="I7" s="17" t="s">
        <v>58</v>
      </c>
      <c r="J7" s="15">
        <v>397</v>
      </c>
      <c r="K7" s="15"/>
      <c r="T7" s="23"/>
      <c r="U7" s="24">
        <f>SUM(U2:U6)</f>
        <v>132</v>
      </c>
      <c r="V7" s="25">
        <f>SUM(V2:V6)</f>
        <v>0.99999999999999978</v>
      </c>
    </row>
    <row r="8" spans="1:24" ht="15.75" thickBot="1" x14ac:dyDescent="0.3">
      <c r="A8" s="36" t="s">
        <v>8</v>
      </c>
      <c r="B8" s="35" t="s">
        <v>6</v>
      </c>
      <c r="C8" s="35">
        <v>1</v>
      </c>
      <c r="D8" s="35">
        <f t="shared" si="0"/>
        <v>2</v>
      </c>
      <c r="E8" s="35">
        <f t="shared" si="1"/>
        <v>60</v>
      </c>
      <c r="F8" s="37">
        <f t="shared" si="2"/>
        <v>1</v>
      </c>
      <c r="G8" s="35">
        <v>60</v>
      </c>
      <c r="H8" s="38">
        <f t="shared" si="3"/>
        <v>120</v>
      </c>
      <c r="I8" s="17" t="s">
        <v>59</v>
      </c>
      <c r="J8" s="15">
        <v>160</v>
      </c>
      <c r="K8" s="15"/>
    </row>
    <row r="9" spans="1:24" x14ac:dyDescent="0.25">
      <c r="A9" s="30" t="s">
        <v>56</v>
      </c>
      <c r="B9" t="s">
        <v>58</v>
      </c>
      <c r="C9" s="27">
        <v>1</v>
      </c>
      <c r="D9" s="27">
        <f t="shared" si="0"/>
        <v>2</v>
      </c>
      <c r="E9" s="27">
        <f t="shared" si="1"/>
        <v>60</v>
      </c>
      <c r="F9" s="21">
        <f t="shared" si="2"/>
        <v>1</v>
      </c>
      <c r="G9">
        <v>60</v>
      </c>
      <c r="H9" s="20">
        <f t="shared" si="3"/>
        <v>120</v>
      </c>
      <c r="I9" s="17" t="s">
        <v>60</v>
      </c>
      <c r="J9" s="15">
        <v>72</v>
      </c>
      <c r="K9" s="15"/>
    </row>
    <row r="10" spans="1:24" x14ac:dyDescent="0.25">
      <c r="A10" s="30" t="s">
        <v>56</v>
      </c>
      <c r="B10" t="s">
        <v>0</v>
      </c>
      <c r="C10" s="27">
        <v>1</v>
      </c>
      <c r="D10" s="27">
        <f t="shared" si="0"/>
        <v>2</v>
      </c>
      <c r="E10" s="27">
        <f t="shared" si="1"/>
        <v>60</v>
      </c>
      <c r="F10" s="21">
        <f t="shared" si="2"/>
        <v>1</v>
      </c>
      <c r="G10">
        <v>60</v>
      </c>
      <c r="H10" s="20">
        <f t="shared" si="3"/>
        <v>120</v>
      </c>
      <c r="I10" s="17" t="s">
        <v>61</v>
      </c>
      <c r="J10" s="15">
        <v>280</v>
      </c>
      <c r="P10" s="19"/>
    </row>
    <row r="11" spans="1:24" x14ac:dyDescent="0.25">
      <c r="A11" s="30" t="s">
        <v>56</v>
      </c>
      <c r="B11" s="28" t="s">
        <v>61</v>
      </c>
      <c r="C11" s="27">
        <v>1</v>
      </c>
      <c r="D11" s="27">
        <f t="shared" si="0"/>
        <v>2</v>
      </c>
      <c r="E11" s="27">
        <f t="shared" si="1"/>
        <v>60</v>
      </c>
      <c r="F11" s="21">
        <f t="shared" si="2"/>
        <v>1</v>
      </c>
      <c r="G11">
        <v>60</v>
      </c>
      <c r="H11" s="20">
        <f t="shared" si="3"/>
        <v>120</v>
      </c>
      <c r="I11" s="17" t="s">
        <v>38</v>
      </c>
      <c r="J11" s="15">
        <v>2420</v>
      </c>
    </row>
    <row r="12" spans="1:24" x14ac:dyDescent="0.25">
      <c r="A12" s="30" t="s">
        <v>56</v>
      </c>
      <c r="B12" t="s">
        <v>9</v>
      </c>
      <c r="C12" s="27">
        <v>1</v>
      </c>
      <c r="D12" s="27">
        <f t="shared" si="0"/>
        <v>2</v>
      </c>
      <c r="E12" s="27">
        <f t="shared" si="1"/>
        <v>60</v>
      </c>
      <c r="F12" s="21">
        <f t="shared" si="2"/>
        <v>1</v>
      </c>
      <c r="G12">
        <v>60</v>
      </c>
      <c r="H12" s="20">
        <f t="shared" si="3"/>
        <v>120</v>
      </c>
    </row>
    <row r="13" spans="1:24" x14ac:dyDescent="0.25">
      <c r="A13" s="30" t="s">
        <v>56</v>
      </c>
      <c r="B13" t="s">
        <v>10</v>
      </c>
      <c r="C13" s="27">
        <v>1</v>
      </c>
      <c r="D13" s="27">
        <f t="shared" si="0"/>
        <v>2</v>
      </c>
      <c r="E13" s="27">
        <f t="shared" si="1"/>
        <v>60</v>
      </c>
      <c r="F13" s="21">
        <f t="shared" si="2"/>
        <v>1</v>
      </c>
      <c r="G13">
        <v>60</v>
      </c>
      <c r="H13" s="20">
        <f t="shared" si="3"/>
        <v>120</v>
      </c>
    </row>
    <row r="14" spans="1:24" ht="15.75" thickBot="1" x14ac:dyDescent="0.3">
      <c r="A14" s="36" t="s">
        <v>56</v>
      </c>
      <c r="B14" s="35" t="s">
        <v>6</v>
      </c>
      <c r="C14" s="35">
        <v>1</v>
      </c>
      <c r="D14" s="35">
        <f t="shared" si="0"/>
        <v>2</v>
      </c>
      <c r="E14" s="35">
        <f t="shared" si="1"/>
        <v>60</v>
      </c>
      <c r="F14" s="37">
        <f t="shared" si="2"/>
        <v>1</v>
      </c>
      <c r="G14" s="35">
        <v>60</v>
      </c>
      <c r="H14" s="38">
        <f t="shared" si="3"/>
        <v>120</v>
      </c>
    </row>
    <row r="15" spans="1:24" x14ac:dyDescent="0.25">
      <c r="A15" s="30" t="s">
        <v>57</v>
      </c>
      <c r="B15" t="s">
        <v>58</v>
      </c>
      <c r="C15" s="27">
        <v>1</v>
      </c>
      <c r="D15" s="27">
        <f t="shared" si="0"/>
        <v>1</v>
      </c>
      <c r="E15" s="27">
        <f t="shared" si="1"/>
        <v>90</v>
      </c>
      <c r="F15" s="21">
        <f t="shared" si="2"/>
        <v>0.66666666666666663</v>
      </c>
      <c r="G15">
        <v>60</v>
      </c>
      <c r="H15" s="20">
        <f t="shared" si="3"/>
        <v>40</v>
      </c>
    </row>
    <row r="16" spans="1:24" x14ac:dyDescent="0.25">
      <c r="A16" s="30" t="s">
        <v>57</v>
      </c>
      <c r="B16" t="s">
        <v>0</v>
      </c>
      <c r="C16" s="27">
        <v>1</v>
      </c>
      <c r="D16" s="27">
        <f t="shared" si="0"/>
        <v>1</v>
      </c>
      <c r="E16" s="27">
        <f t="shared" si="1"/>
        <v>90</v>
      </c>
      <c r="F16" s="21">
        <f t="shared" si="2"/>
        <v>0.66666666666666663</v>
      </c>
      <c r="G16">
        <v>60</v>
      </c>
      <c r="H16" s="20">
        <f t="shared" si="3"/>
        <v>40</v>
      </c>
    </row>
    <row r="17" spans="1:8" x14ac:dyDescent="0.25">
      <c r="A17" s="30" t="s">
        <v>57</v>
      </c>
      <c r="B17" s="28" t="s">
        <v>61</v>
      </c>
      <c r="C17" s="27">
        <v>1</v>
      </c>
      <c r="D17" s="27">
        <f t="shared" si="0"/>
        <v>1</v>
      </c>
      <c r="E17" s="27">
        <f t="shared" si="1"/>
        <v>90</v>
      </c>
      <c r="F17" s="21">
        <f t="shared" si="2"/>
        <v>0.66666666666666663</v>
      </c>
      <c r="G17">
        <v>60</v>
      </c>
      <c r="H17" s="20">
        <f t="shared" si="3"/>
        <v>40</v>
      </c>
    </row>
    <row r="18" spans="1:8" x14ac:dyDescent="0.25">
      <c r="A18" s="30" t="s">
        <v>57</v>
      </c>
      <c r="B18" t="s">
        <v>9</v>
      </c>
      <c r="C18" s="27">
        <v>1</v>
      </c>
      <c r="D18" s="27">
        <f t="shared" si="0"/>
        <v>1</v>
      </c>
      <c r="E18" s="27">
        <f t="shared" si="1"/>
        <v>90</v>
      </c>
      <c r="F18" s="21">
        <f t="shared" si="2"/>
        <v>0.66666666666666663</v>
      </c>
      <c r="G18">
        <v>60</v>
      </c>
      <c r="H18" s="20">
        <f t="shared" si="3"/>
        <v>40</v>
      </c>
    </row>
    <row r="19" spans="1:8" x14ac:dyDescent="0.25">
      <c r="A19" s="30" t="s">
        <v>57</v>
      </c>
      <c r="B19" t="s">
        <v>10</v>
      </c>
      <c r="C19" s="27">
        <v>1</v>
      </c>
      <c r="D19" s="27">
        <f t="shared" si="0"/>
        <v>1</v>
      </c>
      <c r="E19" s="27">
        <f t="shared" si="1"/>
        <v>90</v>
      </c>
      <c r="F19" s="21">
        <f t="shared" si="2"/>
        <v>0.66666666666666663</v>
      </c>
      <c r="G19">
        <v>60</v>
      </c>
      <c r="H19" s="20">
        <f t="shared" si="3"/>
        <v>40</v>
      </c>
    </row>
    <row r="20" spans="1:8" x14ac:dyDescent="0.25">
      <c r="A20" s="30" t="s">
        <v>57</v>
      </c>
      <c r="B20" t="s">
        <v>59</v>
      </c>
      <c r="C20" s="27">
        <v>1</v>
      </c>
      <c r="D20" s="27">
        <f t="shared" si="0"/>
        <v>1</v>
      </c>
      <c r="E20" s="27">
        <f t="shared" si="1"/>
        <v>90</v>
      </c>
      <c r="F20" s="21">
        <f t="shared" si="2"/>
        <v>0.66666666666666663</v>
      </c>
      <c r="G20">
        <v>60</v>
      </c>
      <c r="H20" s="20">
        <f t="shared" si="3"/>
        <v>40</v>
      </c>
    </row>
    <row r="21" spans="1:8" x14ac:dyDescent="0.25">
      <c r="A21" s="30" t="s">
        <v>57</v>
      </c>
      <c r="B21" t="s">
        <v>4</v>
      </c>
      <c r="C21" s="27">
        <v>1</v>
      </c>
      <c r="D21" s="27">
        <f t="shared" si="0"/>
        <v>1</v>
      </c>
      <c r="E21" s="27">
        <f t="shared" si="1"/>
        <v>90</v>
      </c>
      <c r="F21" s="21">
        <f t="shared" si="2"/>
        <v>0.66666666666666663</v>
      </c>
      <c r="G21">
        <v>60</v>
      </c>
      <c r="H21" s="20">
        <f t="shared" si="3"/>
        <v>40</v>
      </c>
    </row>
    <row r="22" spans="1:8" ht="15.75" thickBot="1" x14ac:dyDescent="0.3">
      <c r="A22" s="36" t="s">
        <v>57</v>
      </c>
      <c r="B22" s="35" t="s">
        <v>6</v>
      </c>
      <c r="C22" s="35">
        <v>1</v>
      </c>
      <c r="D22" s="35">
        <f t="shared" si="0"/>
        <v>1</v>
      </c>
      <c r="E22" s="35">
        <f t="shared" si="1"/>
        <v>90</v>
      </c>
      <c r="F22" s="37">
        <f t="shared" si="2"/>
        <v>0.66666666666666663</v>
      </c>
      <c r="G22" s="35">
        <v>60</v>
      </c>
      <c r="H22" s="38">
        <f t="shared" si="3"/>
        <v>40</v>
      </c>
    </row>
    <row r="23" spans="1:8" x14ac:dyDescent="0.25">
      <c r="A23" s="30" t="s">
        <v>4</v>
      </c>
      <c r="B23" t="s">
        <v>58</v>
      </c>
      <c r="C23" s="27">
        <v>1</v>
      </c>
      <c r="D23" s="28">
        <f t="shared" si="0"/>
        <v>1</v>
      </c>
      <c r="E23" s="27">
        <f t="shared" si="1"/>
        <v>80</v>
      </c>
      <c r="F23" s="21">
        <f t="shared" si="2"/>
        <v>0.75</v>
      </c>
      <c r="G23">
        <v>60</v>
      </c>
      <c r="H23" s="20">
        <f t="shared" si="3"/>
        <v>45</v>
      </c>
    </row>
    <row r="24" spans="1:8" x14ac:dyDescent="0.25">
      <c r="A24" s="30" t="s">
        <v>4</v>
      </c>
      <c r="B24" t="s">
        <v>0</v>
      </c>
      <c r="C24" s="27">
        <v>1</v>
      </c>
      <c r="D24" s="28">
        <f t="shared" si="0"/>
        <v>1</v>
      </c>
      <c r="E24" s="27">
        <f t="shared" si="1"/>
        <v>80</v>
      </c>
      <c r="F24" s="21">
        <f t="shared" si="2"/>
        <v>0.75</v>
      </c>
      <c r="G24">
        <v>60</v>
      </c>
      <c r="H24" s="20">
        <f t="shared" si="3"/>
        <v>45</v>
      </c>
    </row>
    <row r="25" spans="1:8" x14ac:dyDescent="0.25">
      <c r="A25" s="30" t="s">
        <v>4</v>
      </c>
      <c r="B25" t="s">
        <v>4</v>
      </c>
      <c r="C25" s="27">
        <v>1</v>
      </c>
      <c r="D25" s="28">
        <f t="shared" si="0"/>
        <v>1</v>
      </c>
      <c r="E25" s="27">
        <f t="shared" si="1"/>
        <v>80</v>
      </c>
      <c r="F25" s="21">
        <f t="shared" si="2"/>
        <v>0.75</v>
      </c>
      <c r="G25">
        <v>60</v>
      </c>
      <c r="H25" s="20">
        <f t="shared" si="3"/>
        <v>45</v>
      </c>
    </row>
    <row r="26" spans="1:8" ht="15.75" thickBot="1" x14ac:dyDescent="0.3">
      <c r="A26" s="36" t="s">
        <v>4</v>
      </c>
      <c r="B26" s="35" t="s">
        <v>6</v>
      </c>
      <c r="C26" s="35">
        <v>1</v>
      </c>
      <c r="D26" s="36">
        <f t="shared" si="0"/>
        <v>1</v>
      </c>
      <c r="E26" s="35">
        <f t="shared" si="1"/>
        <v>80</v>
      </c>
      <c r="F26" s="37">
        <f t="shared" si="2"/>
        <v>0.75</v>
      </c>
      <c r="G26" s="35">
        <v>60</v>
      </c>
      <c r="H26" s="38">
        <f t="shared" si="3"/>
        <v>45</v>
      </c>
    </row>
    <row r="27" spans="1:8" x14ac:dyDescent="0.25">
      <c r="A27" s="28" t="s">
        <v>11</v>
      </c>
      <c r="B27" t="s">
        <v>58</v>
      </c>
      <c r="C27" s="27">
        <v>1</v>
      </c>
      <c r="D27" s="28">
        <f t="shared" si="0"/>
        <v>1</v>
      </c>
      <c r="E27" s="27">
        <f t="shared" si="1"/>
        <v>50</v>
      </c>
      <c r="F27" s="21">
        <f t="shared" si="2"/>
        <v>1.2</v>
      </c>
      <c r="G27">
        <v>60</v>
      </c>
      <c r="H27" s="20">
        <f t="shared" si="3"/>
        <v>72</v>
      </c>
    </row>
    <row r="28" spans="1:8" x14ac:dyDescent="0.25">
      <c r="A28" s="28" t="s">
        <v>11</v>
      </c>
      <c r="B28" t="s">
        <v>0</v>
      </c>
      <c r="C28" s="27">
        <v>1</v>
      </c>
      <c r="D28" s="28">
        <f t="shared" si="0"/>
        <v>1</v>
      </c>
      <c r="E28" s="27">
        <f t="shared" si="1"/>
        <v>50</v>
      </c>
      <c r="F28" s="21">
        <f t="shared" si="2"/>
        <v>1.2</v>
      </c>
      <c r="G28">
        <v>60</v>
      </c>
      <c r="H28" s="20">
        <f t="shared" si="3"/>
        <v>72</v>
      </c>
    </row>
    <row r="29" spans="1:8" x14ac:dyDescent="0.25">
      <c r="A29" s="28" t="s">
        <v>11</v>
      </c>
      <c r="B29" t="s">
        <v>4</v>
      </c>
      <c r="C29" s="27">
        <v>1</v>
      </c>
      <c r="D29" s="28">
        <f t="shared" si="0"/>
        <v>1</v>
      </c>
      <c r="E29" s="27">
        <f t="shared" si="1"/>
        <v>50</v>
      </c>
      <c r="F29" s="21">
        <f t="shared" si="2"/>
        <v>1.2</v>
      </c>
      <c r="G29">
        <v>60</v>
      </c>
      <c r="H29" s="20">
        <f t="shared" si="3"/>
        <v>72</v>
      </c>
    </row>
    <row r="30" spans="1:8" x14ac:dyDescent="0.25">
      <c r="A30" s="28" t="s">
        <v>11</v>
      </c>
      <c r="B30" t="s">
        <v>60</v>
      </c>
      <c r="C30" s="27">
        <v>1</v>
      </c>
      <c r="D30" s="28">
        <f t="shared" si="0"/>
        <v>1</v>
      </c>
      <c r="E30" s="27">
        <f t="shared" si="1"/>
        <v>50</v>
      </c>
      <c r="F30" s="21">
        <f t="shared" si="2"/>
        <v>1.2</v>
      </c>
      <c r="G30">
        <v>60</v>
      </c>
      <c r="H30" s="20">
        <f t="shared" si="3"/>
        <v>72</v>
      </c>
    </row>
    <row r="31" spans="1:8" ht="15.75" thickBot="1" x14ac:dyDescent="0.3">
      <c r="A31" s="36" t="s">
        <v>11</v>
      </c>
      <c r="B31" s="35" t="s">
        <v>6</v>
      </c>
      <c r="C31" s="35">
        <v>1</v>
      </c>
      <c r="D31" s="36">
        <f t="shared" si="0"/>
        <v>1</v>
      </c>
      <c r="E31" s="35">
        <f t="shared" si="1"/>
        <v>50</v>
      </c>
      <c r="F31" s="37">
        <f t="shared" si="2"/>
        <v>1.2</v>
      </c>
      <c r="G31" s="35">
        <v>60</v>
      </c>
      <c r="H31" s="38">
        <f t="shared" si="3"/>
        <v>72</v>
      </c>
    </row>
    <row r="32" spans="1:8" ht="18.75" x14ac:dyDescent="0.25">
      <c r="A32" s="28"/>
      <c r="B32" s="29"/>
      <c r="D32" s="27"/>
      <c r="F32" s="21"/>
      <c r="H32" s="20"/>
    </row>
    <row r="33" spans="1:12" ht="18.75" x14ac:dyDescent="0.25">
      <c r="A33" s="28"/>
      <c r="B33" s="29"/>
      <c r="D33" s="27"/>
      <c r="F33" s="21"/>
      <c r="H33" s="20"/>
    </row>
    <row r="34" spans="1:12" ht="18.75" x14ac:dyDescent="0.3">
      <c r="A34" s="31" t="s">
        <v>39</v>
      </c>
      <c r="B34" s="27"/>
      <c r="C34" t="s">
        <v>51</v>
      </c>
      <c r="G34" t="s">
        <v>55</v>
      </c>
    </row>
    <row r="35" spans="1:12" ht="18.75" x14ac:dyDescent="0.25">
      <c r="A35" s="28" t="s">
        <v>58</v>
      </c>
      <c r="B35" s="32">
        <v>422</v>
      </c>
      <c r="C35" s="39">
        <f>GETPIVOTDATA("Итого",$I$1,"transaction rq",A35)</f>
        <v>397</v>
      </c>
      <c r="D35" s="40">
        <f>1-B35/C35</f>
        <v>-6.2972292191435741E-2</v>
      </c>
      <c r="G35" s="26">
        <f>C35/3</f>
        <v>132.33333333333334</v>
      </c>
      <c r="H35" s="26">
        <v>133</v>
      </c>
      <c r="I35" s="22">
        <f>1-G35/H35</f>
        <v>5.0125313283206907E-3</v>
      </c>
      <c r="J35" s="28"/>
      <c r="K35" s="42" t="s">
        <v>64</v>
      </c>
      <c r="L35" s="41">
        <v>24</v>
      </c>
    </row>
    <row r="36" spans="1:12" ht="18.75" x14ac:dyDescent="0.25">
      <c r="A36" s="28" t="s">
        <v>0</v>
      </c>
      <c r="B36" s="32">
        <v>422</v>
      </c>
      <c r="C36" s="39">
        <f t="shared" ref="C36:C43" si="8">GETPIVOTDATA("Итого",$I$1,"transaction rq",A36)</f>
        <v>397</v>
      </c>
      <c r="D36" s="40">
        <f t="shared" ref="D36:D43" si="9">1-B36/C36</f>
        <v>-6.2972292191435741E-2</v>
      </c>
      <c r="G36" s="26">
        <f t="shared" ref="G36:G43" si="10">C36/3</f>
        <v>132.33333333333334</v>
      </c>
      <c r="H36" s="26">
        <v>133</v>
      </c>
      <c r="I36" s="22">
        <f t="shared" ref="I36:I43" si="11">1-G36/H36</f>
        <v>5.0125313283206907E-3</v>
      </c>
      <c r="J36" s="28"/>
      <c r="K36" s="42" t="s">
        <v>65</v>
      </c>
      <c r="L36" s="41">
        <v>93</v>
      </c>
    </row>
    <row r="37" spans="1:12" ht="18.75" x14ac:dyDescent="0.25">
      <c r="A37" s="28" t="s">
        <v>61</v>
      </c>
      <c r="B37" s="32">
        <v>282</v>
      </c>
      <c r="C37" s="39">
        <f t="shared" si="8"/>
        <v>280</v>
      </c>
      <c r="D37" s="40">
        <f t="shared" si="9"/>
        <v>-7.1428571428571175E-3</v>
      </c>
      <c r="G37" s="26">
        <f t="shared" si="10"/>
        <v>93.333333333333329</v>
      </c>
      <c r="H37" s="26">
        <v>94</v>
      </c>
      <c r="I37" s="22">
        <f t="shared" si="11"/>
        <v>7.0921985815602939E-3</v>
      </c>
      <c r="J37" s="28"/>
      <c r="K37" s="42" t="s">
        <v>66</v>
      </c>
      <c r="L37" s="41">
        <v>53</v>
      </c>
    </row>
    <row r="38" spans="1:12" ht="18.75" x14ac:dyDescent="0.25">
      <c r="A38" s="28" t="s">
        <v>9</v>
      </c>
      <c r="B38" s="32">
        <v>282</v>
      </c>
      <c r="C38" s="39">
        <f t="shared" si="8"/>
        <v>280</v>
      </c>
      <c r="D38" s="40">
        <f t="shared" si="9"/>
        <v>-7.1428571428571175E-3</v>
      </c>
      <c r="G38" s="26">
        <f t="shared" si="10"/>
        <v>93.333333333333329</v>
      </c>
      <c r="H38" s="26">
        <v>93</v>
      </c>
      <c r="I38" s="22">
        <f t="shared" si="11"/>
        <v>-3.5842293906809264E-3</v>
      </c>
      <c r="J38" s="28"/>
      <c r="K38" s="42" t="s">
        <v>67</v>
      </c>
      <c r="L38" s="41">
        <v>94</v>
      </c>
    </row>
    <row r="39" spans="1:12" ht="18.75" x14ac:dyDescent="0.25">
      <c r="A39" s="28" t="s">
        <v>10</v>
      </c>
      <c r="B39" s="32">
        <v>251</v>
      </c>
      <c r="C39" s="39">
        <f t="shared" si="8"/>
        <v>280</v>
      </c>
      <c r="D39" s="40">
        <f t="shared" si="9"/>
        <v>0.10357142857142854</v>
      </c>
      <c r="G39" s="26">
        <f t="shared" si="10"/>
        <v>93.333333333333329</v>
      </c>
      <c r="H39" s="26">
        <v>93</v>
      </c>
      <c r="I39" s="22">
        <f t="shared" si="11"/>
        <v>-3.5842293906809264E-3</v>
      </c>
      <c r="J39" s="28"/>
      <c r="K39" s="42" t="s">
        <v>22</v>
      </c>
      <c r="L39" s="41">
        <v>133</v>
      </c>
    </row>
    <row r="40" spans="1:12" ht="18.75" x14ac:dyDescent="0.25">
      <c r="A40" s="28" t="s">
        <v>71</v>
      </c>
      <c r="B40" s="32">
        <v>175</v>
      </c>
      <c r="C40" s="39">
        <f t="shared" si="8"/>
        <v>160</v>
      </c>
      <c r="D40" s="40">
        <f t="shared" si="9"/>
        <v>-9.375E-2</v>
      </c>
      <c r="G40" s="26">
        <f t="shared" si="10"/>
        <v>53.333333333333336</v>
      </c>
      <c r="H40" s="26">
        <v>53</v>
      </c>
      <c r="I40" s="22">
        <f t="shared" si="11"/>
        <v>-6.2893081761006275E-3</v>
      </c>
      <c r="J40" s="28"/>
      <c r="K40" s="42" t="s">
        <v>23</v>
      </c>
      <c r="L40" s="41">
        <v>132</v>
      </c>
    </row>
    <row r="41" spans="1:12" ht="18.75" x14ac:dyDescent="0.25">
      <c r="A41" s="28" t="s">
        <v>4</v>
      </c>
      <c r="B41" s="32">
        <v>159</v>
      </c>
      <c r="C41" s="39">
        <f t="shared" si="8"/>
        <v>157</v>
      </c>
      <c r="D41" s="40">
        <f t="shared" si="9"/>
        <v>-1.2738853503184711E-2</v>
      </c>
      <c r="G41" s="26">
        <f t="shared" si="10"/>
        <v>52.333333333333336</v>
      </c>
      <c r="H41" s="26">
        <v>52</v>
      </c>
      <c r="I41" s="22">
        <f t="shared" si="11"/>
        <v>-6.4102564102563875E-3</v>
      </c>
      <c r="J41" s="28"/>
      <c r="K41" s="42" t="s">
        <v>68</v>
      </c>
      <c r="L41" s="41">
        <v>52</v>
      </c>
    </row>
    <row r="42" spans="1:12" ht="18.75" x14ac:dyDescent="0.25">
      <c r="A42" s="28" t="s">
        <v>60</v>
      </c>
      <c r="B42" s="32">
        <v>73</v>
      </c>
      <c r="C42" s="39">
        <f>GETPIVOTDATA("Итого",$I$1,"transaction rq",A42)</f>
        <v>72</v>
      </c>
      <c r="D42" s="40">
        <f t="shared" si="9"/>
        <v>-1.388888888888884E-2</v>
      </c>
      <c r="G42" s="26">
        <f t="shared" si="10"/>
        <v>24</v>
      </c>
      <c r="H42" s="26">
        <v>24</v>
      </c>
      <c r="I42" s="22">
        <f t="shared" si="11"/>
        <v>0</v>
      </c>
      <c r="K42" s="42" t="s">
        <v>69</v>
      </c>
      <c r="L42" s="41">
        <v>133</v>
      </c>
    </row>
    <row r="43" spans="1:12" ht="18.75" x14ac:dyDescent="0.25">
      <c r="A43" s="28" t="s">
        <v>6</v>
      </c>
      <c r="B43" s="32">
        <v>422</v>
      </c>
      <c r="C43" s="39">
        <f t="shared" si="8"/>
        <v>397</v>
      </c>
      <c r="D43" s="40">
        <f t="shared" si="9"/>
        <v>-6.2972292191435741E-2</v>
      </c>
      <c r="G43" s="26">
        <f t="shared" si="10"/>
        <v>132.33333333333334</v>
      </c>
      <c r="H43" s="26">
        <v>132</v>
      </c>
      <c r="I43" s="22">
        <f t="shared" si="11"/>
        <v>-2.525252525252597E-3</v>
      </c>
      <c r="K43" s="42" t="s">
        <v>70</v>
      </c>
      <c r="L43" s="41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2" workbookViewId="0">
      <selection activeCell="E28" sqref="E28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43" t="s">
        <v>31</v>
      </c>
      <c r="F9" s="43"/>
      <c r="G9" s="43"/>
      <c r="H9" s="43"/>
      <c r="I9" s="43"/>
    </row>
    <row r="11" spans="5:9" ht="28.5" x14ac:dyDescent="0.25"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5:9" ht="15.75" x14ac:dyDescent="0.25">
      <c r="E12" s="2" t="s">
        <v>0</v>
      </c>
      <c r="F12" s="3" t="s">
        <v>22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21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24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17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18</v>
      </c>
      <c r="F16" s="3" t="s">
        <v>20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19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23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43" t="s">
        <v>29</v>
      </c>
      <c r="F23" s="43"/>
      <c r="G23" s="43"/>
      <c r="H23" s="43"/>
      <c r="I23" s="43"/>
    </row>
    <row r="25" spans="5:9" x14ac:dyDescent="0.25">
      <c r="E25" s="8" t="s">
        <v>12</v>
      </c>
      <c r="F25" s="8" t="s">
        <v>13</v>
      </c>
      <c r="G25" s="8" t="s">
        <v>14</v>
      </c>
      <c r="H25" s="8" t="s">
        <v>15</v>
      </c>
      <c r="I25" s="8" t="s">
        <v>16</v>
      </c>
    </row>
    <row r="26" spans="5:9" ht="15.75" x14ac:dyDescent="0.25">
      <c r="E26" s="13" t="s">
        <v>0</v>
      </c>
      <c r="F26" s="12" t="s">
        <v>22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21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24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17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18</v>
      </c>
      <c r="F30" s="12" t="s">
        <v>20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19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23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43" t="s">
        <v>30</v>
      </c>
      <c r="F35" s="43"/>
      <c r="G35" s="43"/>
      <c r="H35" s="43"/>
      <c r="I35" s="43"/>
    </row>
    <row r="37" spans="5:15" x14ac:dyDescent="0.25">
      <c r="E37" s="8" t="s">
        <v>12</v>
      </c>
      <c r="F37" s="8" t="s">
        <v>13</v>
      </c>
      <c r="G37" s="8" t="s">
        <v>14</v>
      </c>
      <c r="H37" s="8" t="s">
        <v>15</v>
      </c>
      <c r="I37" s="8" t="s">
        <v>16</v>
      </c>
      <c r="L37" s="14" t="s">
        <v>25</v>
      </c>
      <c r="M37" s="14" t="s">
        <v>26</v>
      </c>
      <c r="N37" s="14" t="s">
        <v>27</v>
      </c>
      <c r="O37" s="14" t="s">
        <v>28</v>
      </c>
    </row>
    <row r="38" spans="5:15" ht="15.75" x14ac:dyDescent="0.25">
      <c r="E38" s="13" t="s">
        <v>0</v>
      </c>
      <c r="F38" s="12" t="s">
        <v>22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19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21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20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24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21</v>
      </c>
      <c r="M40" s="14" t="s">
        <v>32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17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22</v>
      </c>
      <c r="M41" s="14" t="s">
        <v>33</v>
      </c>
      <c r="N41" s="14">
        <v>139</v>
      </c>
      <c r="O41" s="14">
        <v>0</v>
      </c>
    </row>
    <row r="42" spans="5:15" ht="15.75" x14ac:dyDescent="0.25">
      <c r="E42" s="13" t="s">
        <v>18</v>
      </c>
      <c r="F42" s="12" t="s">
        <v>20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23</v>
      </c>
      <c r="M42" s="14" t="s">
        <v>34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19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17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23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24</v>
      </c>
      <c r="M44" s="14" t="s">
        <v>32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Nikita</cp:lastModifiedBy>
  <dcterms:created xsi:type="dcterms:W3CDTF">2015-06-05T18:19:34Z</dcterms:created>
  <dcterms:modified xsi:type="dcterms:W3CDTF">2020-09-23T14:44:01Z</dcterms:modified>
</cp:coreProperties>
</file>