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ikita\Downloads\"/>
    </mc:Choice>
  </mc:AlternateContent>
  <bookViews>
    <workbookView xWindow="0" yWindow="465" windowWidth="28800" windowHeight="11865"/>
  </bookViews>
  <sheets>
    <sheet name="Автоматизированный расчет" sheetId="3" r:id="rId1"/>
    <sheet name="Соответствие профилю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9" i="3" l="1"/>
  <c r="G120" i="3" l="1"/>
  <c r="G121" i="3"/>
  <c r="G122" i="3"/>
  <c r="G123" i="3"/>
  <c r="G124" i="3"/>
  <c r="G125" i="3"/>
  <c r="G126" i="3"/>
  <c r="G127" i="3"/>
  <c r="G108" i="3"/>
  <c r="G109" i="3"/>
  <c r="G110" i="3"/>
  <c r="G111" i="3"/>
  <c r="G112" i="3"/>
  <c r="G113" i="3"/>
  <c r="G114" i="3"/>
  <c r="G115" i="3"/>
  <c r="G107" i="3"/>
  <c r="G95" i="3"/>
  <c r="G96" i="3"/>
  <c r="G97" i="3"/>
  <c r="G98" i="3"/>
  <c r="G99" i="3"/>
  <c r="G100" i="3"/>
  <c r="G101" i="3"/>
  <c r="G102" i="3"/>
  <c r="G103" i="3"/>
  <c r="C127" i="3"/>
  <c r="C126" i="3"/>
  <c r="C125" i="3"/>
  <c r="C124" i="3"/>
  <c r="C123" i="3"/>
  <c r="C122" i="3"/>
  <c r="C121" i="3"/>
  <c r="C120" i="3"/>
  <c r="C119" i="3"/>
  <c r="C114" i="3"/>
  <c r="C111" i="3"/>
  <c r="C107" i="3"/>
  <c r="C113" i="3"/>
  <c r="C112" i="3"/>
  <c r="C109" i="3"/>
  <c r="C115" i="3"/>
  <c r="C110" i="3"/>
  <c r="C108" i="3"/>
  <c r="I119" i="3" l="1"/>
  <c r="D119" i="3"/>
  <c r="I120" i="3"/>
  <c r="D120" i="3"/>
  <c r="I121" i="3"/>
  <c r="D121" i="3"/>
  <c r="I122" i="3"/>
  <c r="D122" i="3"/>
  <c r="I123" i="3"/>
  <c r="D123" i="3"/>
  <c r="I124" i="3"/>
  <c r="D124" i="3"/>
  <c r="I125" i="3"/>
  <c r="D125" i="3"/>
  <c r="I126" i="3"/>
  <c r="D126" i="3"/>
  <c r="I127" i="3"/>
  <c r="D127" i="3"/>
  <c r="I108" i="3"/>
  <c r="D108" i="3"/>
  <c r="I110" i="3"/>
  <c r="D110" i="3"/>
  <c r="I115" i="3"/>
  <c r="D115" i="3"/>
  <c r="I109" i="3"/>
  <c r="D109" i="3"/>
  <c r="I112" i="3"/>
  <c r="D112" i="3"/>
  <c r="I113" i="3"/>
  <c r="D113" i="3"/>
  <c r="I107" i="3"/>
  <c r="D107" i="3"/>
  <c r="I111" i="3"/>
  <c r="D111" i="3"/>
  <c r="I114" i="3"/>
  <c r="D114" i="3"/>
  <c r="G84" i="3"/>
  <c r="G85" i="3"/>
  <c r="G86" i="3"/>
  <c r="G87" i="3"/>
  <c r="G88" i="3"/>
  <c r="G89" i="3"/>
  <c r="G90" i="3"/>
  <c r="G91" i="3"/>
  <c r="G83" i="3"/>
  <c r="G72" i="3"/>
  <c r="G73" i="3"/>
  <c r="G74" i="3"/>
  <c r="G75" i="3"/>
  <c r="G76" i="3"/>
  <c r="G77" i="3"/>
  <c r="G78" i="3"/>
  <c r="G79" i="3"/>
  <c r="G71" i="3"/>
  <c r="G60" i="3"/>
  <c r="G61" i="3"/>
  <c r="G62" i="3"/>
  <c r="G63" i="3"/>
  <c r="G64" i="3"/>
  <c r="G65" i="3"/>
  <c r="G66" i="3"/>
  <c r="G67" i="3"/>
  <c r="G59" i="3"/>
  <c r="G47" i="3"/>
  <c r="G48" i="3"/>
  <c r="G49" i="3"/>
  <c r="G50" i="3"/>
  <c r="G51" i="3"/>
  <c r="G52" i="3"/>
  <c r="G53" i="3"/>
  <c r="G55" i="3"/>
  <c r="C90" i="3"/>
  <c r="C88" i="3"/>
  <c r="C84" i="3"/>
  <c r="C91" i="3"/>
  <c r="C86" i="3"/>
  <c r="C83" i="3"/>
  <c r="C89" i="3"/>
  <c r="C87" i="3"/>
  <c r="C85" i="3"/>
  <c r="C78" i="3"/>
  <c r="C75" i="3"/>
  <c r="C73" i="3"/>
  <c r="C79" i="3"/>
  <c r="C74" i="3"/>
  <c r="C71" i="3"/>
  <c r="C77" i="3"/>
  <c r="C76" i="3"/>
  <c r="C72" i="3"/>
  <c r="C102" i="3"/>
  <c r="C99" i="3"/>
  <c r="C97" i="3"/>
  <c r="C103" i="3"/>
  <c r="C95" i="3"/>
  <c r="C101" i="3"/>
  <c r="C100" i="3"/>
  <c r="C98" i="3"/>
  <c r="C96" i="3"/>
  <c r="I96" i="3" l="1"/>
  <c r="D96" i="3"/>
  <c r="I98" i="3"/>
  <c r="D98" i="3"/>
  <c r="D100" i="3"/>
  <c r="I100" i="3"/>
  <c r="I101" i="3"/>
  <c r="D101" i="3"/>
  <c r="D95" i="3"/>
  <c r="I95" i="3"/>
  <c r="I103" i="3"/>
  <c r="D103" i="3"/>
  <c r="D97" i="3"/>
  <c r="I97" i="3"/>
  <c r="I99" i="3"/>
  <c r="D99" i="3"/>
  <c r="D102" i="3"/>
  <c r="I102" i="3"/>
  <c r="I85" i="3"/>
  <c r="D85" i="3"/>
  <c r="I87" i="3"/>
  <c r="D87" i="3"/>
  <c r="I89" i="3"/>
  <c r="D89" i="3"/>
  <c r="D83" i="3"/>
  <c r="I83" i="3"/>
  <c r="I86" i="3"/>
  <c r="D86" i="3"/>
  <c r="I91" i="3"/>
  <c r="D91" i="3"/>
  <c r="I84" i="3"/>
  <c r="D84" i="3"/>
  <c r="I88" i="3"/>
  <c r="D88" i="3"/>
  <c r="I90" i="3"/>
  <c r="D90" i="3"/>
  <c r="I72" i="3"/>
  <c r="D72" i="3"/>
  <c r="D76" i="3"/>
  <c r="I76" i="3"/>
  <c r="I77" i="3"/>
  <c r="D77" i="3"/>
  <c r="D71" i="3"/>
  <c r="I71" i="3"/>
  <c r="I74" i="3"/>
  <c r="D74" i="3"/>
  <c r="I79" i="3"/>
  <c r="D79" i="3"/>
  <c r="D73" i="3"/>
  <c r="I73" i="3"/>
  <c r="D75" i="3"/>
  <c r="I75" i="3"/>
  <c r="D78" i="3"/>
  <c r="I78" i="3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D24" i="3"/>
  <c r="D25" i="3"/>
  <c r="D26" i="3"/>
  <c r="D27" i="3"/>
  <c r="H27" i="3" s="1"/>
  <c r="D28" i="3"/>
  <c r="D29" i="3"/>
  <c r="H29" i="3" s="1"/>
  <c r="D30" i="3"/>
  <c r="D31" i="3"/>
  <c r="D23" i="3"/>
  <c r="E23" i="3"/>
  <c r="F23" i="3" s="1"/>
  <c r="C43" i="3"/>
  <c r="C40" i="3"/>
  <c r="C39" i="3"/>
  <c r="C42" i="3"/>
  <c r="C37" i="3"/>
  <c r="C38" i="3"/>
  <c r="C41" i="3"/>
  <c r="C67" i="3"/>
  <c r="C63" i="3"/>
  <c r="C61" i="3"/>
  <c r="C59" i="3"/>
  <c r="C66" i="3"/>
  <c r="C64" i="3"/>
  <c r="C60" i="3"/>
  <c r="C65" i="3"/>
  <c r="C62" i="3"/>
  <c r="C50" i="3"/>
  <c r="C48" i="3"/>
  <c r="C53" i="3"/>
  <c r="C51" i="3"/>
  <c r="C47" i="3"/>
  <c r="C55" i="3"/>
  <c r="C52" i="3"/>
  <c r="C49" i="3"/>
  <c r="C54" i="3"/>
  <c r="C36" i="3"/>
  <c r="C35" i="3"/>
  <c r="G54" i="3" l="1"/>
  <c r="I62" i="3"/>
  <c r="D62" i="3"/>
  <c r="I65" i="3"/>
  <c r="D65" i="3"/>
  <c r="I60" i="3"/>
  <c r="D60" i="3"/>
  <c r="I64" i="3"/>
  <c r="D64" i="3"/>
  <c r="I66" i="3"/>
  <c r="D66" i="3"/>
  <c r="I59" i="3"/>
  <c r="D59" i="3"/>
  <c r="I61" i="3"/>
  <c r="D61" i="3"/>
  <c r="I63" i="3"/>
  <c r="D63" i="3"/>
  <c r="I67" i="3"/>
  <c r="D67" i="3"/>
  <c r="I49" i="3"/>
  <c r="D49" i="3"/>
  <c r="I52" i="3"/>
  <c r="D52" i="3"/>
  <c r="I55" i="3"/>
  <c r="D55" i="3"/>
  <c r="I47" i="3"/>
  <c r="D47" i="3"/>
  <c r="I51" i="3"/>
  <c r="D51" i="3"/>
  <c r="I53" i="3"/>
  <c r="D53" i="3"/>
  <c r="I48" i="3"/>
  <c r="D48" i="3"/>
  <c r="I50" i="3"/>
  <c r="D50" i="3"/>
  <c r="I54" i="3"/>
  <c r="D54" i="3"/>
  <c r="G37" i="3"/>
  <c r="I37" i="3" s="1"/>
  <c r="G40" i="3"/>
  <c r="I40" i="3" s="1"/>
  <c r="G41" i="3"/>
  <c r="I41" i="3" s="1"/>
  <c r="G38" i="3"/>
  <c r="I38" i="3" s="1"/>
  <c r="G42" i="3"/>
  <c r="I42" i="3" s="1"/>
  <c r="G35" i="3"/>
  <c r="I35" i="3" s="1"/>
  <c r="G43" i="3"/>
  <c r="I43" i="3" s="1"/>
  <c r="G36" i="3"/>
  <c r="I36" i="3" s="1"/>
  <c r="G39" i="3"/>
  <c r="I39" i="3" s="1"/>
  <c r="H24" i="3"/>
  <c r="H28" i="3"/>
  <c r="H30" i="3"/>
  <c r="H25" i="3"/>
  <c r="H26" i="3"/>
  <c r="H31" i="3"/>
  <c r="H23" i="3"/>
  <c r="D39" i="3"/>
  <c r="D38" i="3"/>
  <c r="D43" i="3"/>
  <c r="D41" i="3"/>
  <c r="D37" i="3"/>
  <c r="D40" i="3"/>
  <c r="D36" i="3"/>
  <c r="D42" i="3"/>
  <c r="D35" i="3"/>
  <c r="E2" i="3"/>
  <c r="P2" i="3" l="1"/>
  <c r="P3" i="3"/>
  <c r="P4" i="3"/>
  <c r="P5" i="3"/>
  <c r="P6" i="3"/>
  <c r="D15" i="3"/>
  <c r="D19" i="3"/>
  <c r="D2" i="3"/>
  <c r="W2" i="3"/>
  <c r="V2" i="3" s="1"/>
  <c r="S2" i="3"/>
  <c r="D4" i="3" s="1"/>
  <c r="S6" i="3"/>
  <c r="U6" i="3" s="1"/>
  <c r="D20" i="3" s="1"/>
  <c r="S5" i="3"/>
  <c r="U5" i="3" s="1"/>
  <c r="D16" i="3" s="1"/>
  <c r="S4" i="3"/>
  <c r="U4" i="3" s="1"/>
  <c r="D12" i="3" s="1"/>
  <c r="S3" i="3"/>
  <c r="U3" i="3" s="1"/>
  <c r="D8" i="3" s="1"/>
  <c r="U2" i="3" l="1"/>
  <c r="E22" i="3"/>
  <c r="F22" i="3" s="1"/>
  <c r="E18" i="3"/>
  <c r="F18" i="3" s="1"/>
  <c r="E14" i="3"/>
  <c r="F14" i="3" s="1"/>
  <c r="D11" i="3"/>
  <c r="D3" i="3"/>
  <c r="D22" i="3"/>
  <c r="D18" i="3"/>
  <c r="D14" i="3"/>
  <c r="D10" i="3"/>
  <c r="D6" i="3"/>
  <c r="D7" i="3"/>
  <c r="D21" i="3"/>
  <c r="D17" i="3"/>
  <c r="D13" i="3"/>
  <c r="D9" i="3"/>
  <c r="D5" i="3"/>
  <c r="E10" i="3"/>
  <c r="F10" i="3" s="1"/>
  <c r="E6" i="3"/>
  <c r="F6" i="3" s="1"/>
  <c r="E21" i="3"/>
  <c r="F21" i="3" s="1"/>
  <c r="E17" i="3"/>
  <c r="F17" i="3" s="1"/>
  <c r="E13" i="3"/>
  <c r="F13" i="3" s="1"/>
  <c r="E9" i="3"/>
  <c r="F9" i="3" s="1"/>
  <c r="E5" i="3"/>
  <c r="F5" i="3" s="1"/>
  <c r="E20" i="3"/>
  <c r="F20" i="3" s="1"/>
  <c r="H20" i="3" s="1"/>
  <c r="E16" i="3"/>
  <c r="F16" i="3" s="1"/>
  <c r="H16" i="3" s="1"/>
  <c r="E12" i="3"/>
  <c r="F12" i="3" s="1"/>
  <c r="H12" i="3" s="1"/>
  <c r="E8" i="3"/>
  <c r="F8" i="3" s="1"/>
  <c r="H8" i="3" s="1"/>
  <c r="E4" i="3"/>
  <c r="F4" i="3" s="1"/>
  <c r="H4" i="3" s="1"/>
  <c r="F2" i="3"/>
  <c r="H2" i="3" s="1"/>
  <c r="E19" i="3"/>
  <c r="F19" i="3" s="1"/>
  <c r="H19" i="3" s="1"/>
  <c r="E15" i="3"/>
  <c r="F15" i="3" s="1"/>
  <c r="H15" i="3" s="1"/>
  <c r="E11" i="3"/>
  <c r="F11" i="3" s="1"/>
  <c r="E7" i="3"/>
  <c r="F7" i="3" s="1"/>
  <c r="E3" i="3"/>
  <c r="F3" i="3" s="1"/>
  <c r="U7" i="3"/>
  <c r="V4" i="3"/>
  <c r="V3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/>
  <c r="H3" i="3" l="1"/>
  <c r="H22" i="3"/>
  <c r="H10" i="3"/>
  <c r="H14" i="3"/>
  <c r="H18" i="3"/>
  <c r="H6" i="3"/>
  <c r="H21" i="3"/>
  <c r="H13" i="3"/>
  <c r="H9" i="3"/>
  <c r="H7" i="3"/>
  <c r="H5" i="3"/>
  <c r="H11" i="3"/>
  <c r="H17" i="3"/>
  <c r="V7" i="3"/>
  <c r="I40" i="2"/>
  <c r="I44" i="2"/>
  <c r="I41" i="2"/>
  <c r="I32" i="2"/>
  <c r="I31" i="2"/>
  <c r="I30" i="2"/>
  <c r="I29" i="2"/>
  <c r="I28" i="2"/>
  <c r="I27" i="2"/>
  <c r="I26" i="2"/>
</calcChain>
</file>

<file path=xl/sharedStrings.xml><?xml version="1.0" encoding="utf-8"?>
<sst xmlns="http://schemas.openxmlformats.org/spreadsheetml/2006/main" count="340" uniqueCount="83">
  <si>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</si>
  <si>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</si>
  <si>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</si>
  <si>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</si>
  <si>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</si>
  <si>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</si>
  <si>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</si>
  <si>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</si>
  <si>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 (без просмотра квитанции)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</si>
  <si>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</si>
  <si>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</si>
  <si>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</si>
  <si>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</si>
  <si>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</si>
  <si>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</si>
  <si>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</si>
  <si>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</si>
  <si>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</si>
  <si>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</si>
  <si>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</si>
  <si>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</si>
  <si>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</si>
  <si>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</si>
  <si>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</si>
  <si>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</si>
  <si>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</si>
  <si>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</si>
  <si>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</si>
  <si>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</si>
  <si>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</si>
  <si>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</si>
  <si>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</si>
  <si>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</si>
  <si>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</si>
  <si>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</si>
  <si>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</si>
  <si>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</si>
  <si>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</si>
  <si>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</si>
  <si>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</si>
  <si>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</si>
  <si>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</si>
  <si>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</si>
  <si>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</si>
  <si>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</si>
  <si>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</si>
  <si>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</si>
  <si>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</si>
  <si>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</si>
  <si>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</si>
  <si>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Запросов в час</t>
  </si>
  <si>
    <t>pacing</t>
  </si>
  <si>
    <t>одним пользователем в минуту</t>
  </si>
  <si>
    <t>Длительность ступени</t>
  </si>
  <si>
    <t>Соотвествие профилю</t>
  </si>
  <si>
    <t>Просмотр Рейса</t>
  </si>
  <si>
    <t>Покупка билета, просмотр квитанций</t>
  </si>
  <si>
    <t>Открытие приложения</t>
  </si>
  <si>
    <t>заполнение полей об оплате</t>
  </si>
  <si>
    <t>Отмена бронирования</t>
  </si>
  <si>
    <t>Открытие поиска рейсов</t>
  </si>
  <si>
    <t>Duration + Think_time</t>
  </si>
  <si>
    <t xml:space="preserve">Кол-во транзакций, в скрипте </t>
  </si>
  <si>
    <t>cancel_flight</t>
  </si>
  <si>
    <t>fill_fields_about_flight</t>
  </si>
  <si>
    <t>fill_payment_details</t>
  </si>
  <si>
    <t>find_flights</t>
  </si>
  <si>
    <t>open_itinerary</t>
  </si>
  <si>
    <t>open_web_tours</t>
  </si>
  <si>
    <t>select_flight</t>
  </si>
  <si>
    <t>Заполнение полей об оплате</t>
  </si>
  <si>
    <t>Отладочный тест</t>
  </si>
  <si>
    <t>Поиск максимума - 1 ступень</t>
  </si>
  <si>
    <t>Поиск максимума - 2 ступень</t>
  </si>
  <si>
    <t>Поиск максимума - 3 ступень</t>
  </si>
  <si>
    <t>Поиск максимума - 4 ступень</t>
  </si>
  <si>
    <t>Поиск максимума - 5 ступень</t>
  </si>
  <si>
    <t>Поиск максимума - 6 ступень</t>
  </si>
  <si>
    <t xml:space="preserve">Подтверждение максимальной производительности </t>
  </si>
  <si>
    <t>1 400</t>
  </si>
  <si>
    <t>1 985</t>
  </si>
  <si>
    <t>1 984</t>
  </si>
  <si>
    <t>данные из Analysis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</si>
</sst>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8">
    <xf numFmtId="0" fontId="0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6" applyNumberFormat="0" applyAlignment="0" applyProtection="0"/>
    <xf numFmtId="0" fontId="21" fillId="7" borderId="7" applyNumberFormat="0" applyAlignment="0" applyProtection="0"/>
    <xf numFmtId="0" fontId="22" fillId="7" borderId="6" applyNumberFormat="0" applyAlignment="0" applyProtection="0"/>
    <xf numFmtId="0" fontId="23" fillId="0" borderId="8" applyNumberFormat="0" applyFill="0" applyAlignment="0" applyProtection="0"/>
    <xf numFmtId="0" fontId="24" fillId="8" borderId="9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2" fillId="0" borderId="11" applyNumberFormat="0" applyFill="0" applyAlignment="0" applyProtection="0"/>
    <xf numFmtId="0" fontId="27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7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7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7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7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7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0" borderId="0"/>
    <xf numFmtId="0" fontId="6" fillId="9" borderId="10" applyNumberFormat="0" applyFont="0" applyAlignment="0" applyProtection="0"/>
    <xf numFmtId="9" fontId="28" fillId="0" borderId="0" applyFont="0" applyFill="0" applyBorder="0" applyAlignment="0" applyProtection="0"/>
    <xf numFmtId="0" fontId="5" fillId="0" borderId="0"/>
    <xf numFmtId="0" fontId="31" fillId="4" borderId="0" applyNumberFormat="0" applyBorder="0" applyAlignment="0" applyProtection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7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7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7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7" fillId="2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7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7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63">
    <xf numFmtId="0" fontId="0" fillId="0" borderId="0" xfId="0"/>
    <xf numFmtId="0" fontId="13" fillId="5" borderId="1" xfId="0" applyFont="1" applyFill="1" applyBorder="1" applyAlignment="1">
      <alignment horizontal="center" vertical="top" wrapText="1"/>
    </xf>
    <xf numFmtId="0" fontId="14" fillId="0" borderId="2" xfId="0" applyFont="1" applyBorder="1" applyAlignment="1">
      <alignment horizontal="left" vertical="top" wrapText="1"/>
    </xf>
    <xf numFmtId="0" fontId="12" fillId="0" borderId="2" xfId="4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center" vertical="top"/>
    </xf>
    <xf numFmtId="10" fontId="15" fillId="0" borderId="2" xfId="0" applyNumberFormat="1" applyFont="1" applyBorder="1" applyAlignment="1">
      <alignment horizontal="center" vertical="top"/>
    </xf>
    <xf numFmtId="10" fontId="15" fillId="0" borderId="2" xfId="0" applyNumberFormat="1" applyFont="1" applyBorder="1" applyAlignment="1">
      <alignment horizontal="left" vertical="top"/>
    </xf>
    <xf numFmtId="0" fontId="13" fillId="5" borderId="2" xfId="0" applyFont="1" applyFill="1" applyBorder="1" applyAlignment="1">
      <alignment horizontal="left" vertical="top"/>
    </xf>
    <xf numFmtId="0" fontId="6" fillId="0" borderId="2" xfId="42" applyBorder="1"/>
    <xf numFmtId="0" fontId="13" fillId="0" borderId="2" xfId="0" applyFont="1" applyBorder="1" applyAlignment="1">
      <alignment horizontal="left" vertical="top"/>
    </xf>
    <xf numFmtId="10" fontId="13" fillId="0" borderId="2" xfId="0" applyNumberFormat="1" applyFont="1" applyBorder="1" applyAlignment="1">
      <alignment horizontal="left" vertical="top"/>
    </xf>
    <xf numFmtId="0" fontId="12" fillId="0" borderId="2" xfId="4" applyFont="1" applyBorder="1" applyAlignment="1">
      <alignment horizontal="left" vertical="top"/>
    </xf>
    <xf numFmtId="0" fontId="14" fillId="0" borderId="2" xfId="0" applyFont="1" applyBorder="1" applyAlignment="1">
      <alignment horizontal="left" vertical="top"/>
    </xf>
    <xf numFmtId="0" fontId="6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9" fillId="0" borderId="0" xfId="0" applyFont="1"/>
    <xf numFmtId="1" fontId="29" fillId="0" borderId="0" xfId="0" applyNumberFormat="1" applyFont="1"/>
    <xf numFmtId="9" fontId="29" fillId="0" borderId="0" xfId="0" applyNumberFormat="1" applyFont="1"/>
    <xf numFmtId="0" fontId="0" fillId="36" borderId="2" xfId="0" applyFill="1" applyBorder="1"/>
    <xf numFmtId="0" fontId="0" fillId="0" borderId="0" xfId="0" applyBorder="1"/>
    <xf numFmtId="0" fontId="0" fillId="0" borderId="0" xfId="0" applyFill="1" applyBorder="1"/>
    <xf numFmtId="0" fontId="8" fillId="0" borderId="0" xfId="0" applyFont="1" applyFill="1" applyBorder="1" applyAlignment="1">
      <alignment horizontal="left" vertical="center" wrapText="1"/>
    </xf>
    <xf numFmtId="0" fontId="0" fillId="0" borderId="0" xfId="0" applyFill="1"/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12" xfId="0" applyBorder="1"/>
    <xf numFmtId="0" fontId="0" fillId="0" borderId="12" xfId="0" applyFill="1" applyBorder="1"/>
    <xf numFmtId="2" fontId="0" fillId="0" borderId="12" xfId="0" applyNumberFormat="1" applyBorder="1"/>
    <xf numFmtId="1" fontId="0" fillId="0" borderId="12" xfId="0" applyNumberFormat="1" applyBorder="1"/>
    <xf numFmtId="0" fontId="5" fillId="0" borderId="2" xfId="45" applyFill="1" applyBorder="1"/>
    <xf numFmtId="0" fontId="32" fillId="0" borderId="0" xfId="0" applyFont="1" applyFill="1" applyBorder="1"/>
    <xf numFmtId="9" fontId="30" fillId="0" borderId="2" xfId="44" applyFont="1" applyBorder="1"/>
    <xf numFmtId="0" fontId="0" fillId="0" borderId="2" xfId="0" applyBorder="1"/>
    <xf numFmtId="0" fontId="2" fillId="0" borderId="2" xfId="94" applyBorder="1"/>
    <xf numFmtId="0" fontId="0" fillId="0" borderId="2" xfId="0" applyFill="1" applyBorder="1"/>
    <xf numFmtId="1" fontId="30" fillId="0" borderId="2" xfId="0" applyNumberFormat="1" applyFont="1" applyBorder="1"/>
    <xf numFmtId="0" fontId="32" fillId="0" borderId="2" xfId="0" applyFont="1" applyFill="1" applyBorder="1"/>
    <xf numFmtId="0" fontId="2" fillId="0" borderId="13" xfId="94" applyBorder="1"/>
    <xf numFmtId="0" fontId="8" fillId="0" borderId="2" xfId="0" applyFont="1" applyFill="1" applyBorder="1" applyAlignment="1">
      <alignment horizontal="center" vertical="center" wrapText="1"/>
    </xf>
    <xf numFmtId="0" fontId="4" fillId="0" borderId="2" xfId="66" applyFill="1" applyBorder="1"/>
    <xf numFmtId="0" fontId="3" fillId="0" borderId="2" xfId="80" applyBorder="1"/>
    <xf numFmtId="9" fontId="0" fillId="0" borderId="2" xfId="44" applyFont="1" applyBorder="1"/>
    <xf numFmtId="0" fontId="0" fillId="0" borderId="17" xfId="0" applyBorder="1"/>
    <xf numFmtId="0" fontId="0" fillId="0" borderId="15" xfId="0" applyBorder="1"/>
    <xf numFmtId="0" fontId="0" fillId="0" borderId="16" xfId="0" applyFill="1" applyBorder="1"/>
    <xf numFmtId="0" fontId="2" fillId="0" borderId="0" xfId="94" applyBorder="1" applyAlignment="1">
      <alignment horizontal="right"/>
    </xf>
    <xf numFmtId="0" fontId="5" fillId="0" borderId="15" xfId="45" applyFill="1" applyBorder="1"/>
    <xf numFmtId="0" fontId="0" fillId="0" borderId="18" xfId="0" applyBorder="1"/>
    <xf numFmtId="0" fontId="2" fillId="0" borderId="2" xfId="94" applyBorder="1" applyAlignment="1">
      <alignment horizontal="right"/>
    </xf>
    <xf numFmtId="0" fontId="0" fillId="0" borderId="16" xfId="0" applyBorder="1"/>
    <xf numFmtId="0" fontId="0" fillId="0" borderId="17" xfId="0" applyFill="1" applyBorder="1"/>
    <xf numFmtId="0" fontId="2" fillId="0" borderId="15" xfId="45" applyFont="1" applyFill="1" applyBorder="1"/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4" borderId="0" xfId="0" applyFill="1" applyAlignment="1">
      <alignment horizontal="center"/>
    </xf>
    <xf numFmtId="0" fontId="1" fillId="0" borderId="15" xfId="45" applyFont="1" applyFill="1" applyBorder="1"/>
  </cellXfs>
  <cellStyles count="108">
    <cellStyle name="20% — акцент1" xfId="19" builtinId="30" customBuiltin="1"/>
    <cellStyle name="20% — акцент1 2" xfId="48"/>
    <cellStyle name="20% — акцент1 3" xfId="68"/>
    <cellStyle name="20% — акцент1 4" xfId="82"/>
    <cellStyle name="20% — акцент1 5" xfId="96"/>
    <cellStyle name="20% — акцент2" xfId="23" builtinId="34" customBuiltin="1"/>
    <cellStyle name="20% — акцент2 2" xfId="51"/>
    <cellStyle name="20% — акцент2 3" xfId="70"/>
    <cellStyle name="20% — акцент2 4" xfId="84"/>
    <cellStyle name="20% — акцент2 5" xfId="98"/>
    <cellStyle name="20% — акцент3" xfId="27" builtinId="38" customBuiltin="1"/>
    <cellStyle name="20% — акцент3 2" xfId="54"/>
    <cellStyle name="20% — акцент3 3" xfId="72"/>
    <cellStyle name="20% — акцент3 4" xfId="86"/>
    <cellStyle name="20% — акцент3 5" xfId="100"/>
    <cellStyle name="20% — акцент4" xfId="31" builtinId="42" customBuiltin="1"/>
    <cellStyle name="20% — акцент4 2" xfId="57"/>
    <cellStyle name="20% — акцент4 3" xfId="74"/>
    <cellStyle name="20% — акцент4 4" xfId="88"/>
    <cellStyle name="20% — акцент4 5" xfId="102"/>
    <cellStyle name="20% — акцент5" xfId="35" builtinId="46" customBuiltin="1"/>
    <cellStyle name="20% — акцент5 2" xfId="60"/>
    <cellStyle name="20% — акцент5 3" xfId="76"/>
    <cellStyle name="20% — акцент5 4" xfId="90"/>
    <cellStyle name="20% — акцент5 5" xfId="104"/>
    <cellStyle name="20% — акцент6" xfId="39" builtinId="50" customBuiltin="1"/>
    <cellStyle name="20% — акцент6 2" xfId="63"/>
    <cellStyle name="20% — акцент6 3" xfId="78"/>
    <cellStyle name="20% — акцент6 4" xfId="92"/>
    <cellStyle name="20% — акцент6 5" xfId="106"/>
    <cellStyle name="40% — акцент1" xfId="20" builtinId="31" customBuiltin="1"/>
    <cellStyle name="40% — акцент1 2" xfId="49"/>
    <cellStyle name="40% — акцент1 3" xfId="69"/>
    <cellStyle name="40% — акцент1 4" xfId="83"/>
    <cellStyle name="40% — акцент1 5" xfId="97"/>
    <cellStyle name="40% — акцент2" xfId="24" builtinId="35" customBuiltin="1"/>
    <cellStyle name="40% — акцент2 2" xfId="52"/>
    <cellStyle name="40% — акцент2 3" xfId="71"/>
    <cellStyle name="40% — акцент2 4" xfId="85"/>
    <cellStyle name="40% — акцент2 5" xfId="99"/>
    <cellStyle name="40% — акцент3" xfId="28" builtinId="39" customBuiltin="1"/>
    <cellStyle name="40% — акцент3 2" xfId="55"/>
    <cellStyle name="40% — акцент3 3" xfId="73"/>
    <cellStyle name="40% — акцент3 4" xfId="87"/>
    <cellStyle name="40% — акцент3 5" xfId="101"/>
    <cellStyle name="40% — акцент4" xfId="32" builtinId="43" customBuiltin="1"/>
    <cellStyle name="40% — акцент4 2" xfId="58"/>
    <cellStyle name="40% — акцент4 3" xfId="75"/>
    <cellStyle name="40% — акцент4 4" xfId="89"/>
    <cellStyle name="40% — акцент4 5" xfId="103"/>
    <cellStyle name="40% — акцент5" xfId="36" builtinId="47" customBuiltin="1"/>
    <cellStyle name="40% — акцент5 2" xfId="61"/>
    <cellStyle name="40% — акцент5 3" xfId="77"/>
    <cellStyle name="40% — акцент5 4" xfId="91"/>
    <cellStyle name="40% — акцент5 5" xfId="105"/>
    <cellStyle name="40% — акцент6" xfId="40" builtinId="51" customBuiltin="1"/>
    <cellStyle name="40% — акцент6 2" xfId="64"/>
    <cellStyle name="40% — акцент6 3" xfId="79"/>
    <cellStyle name="40% — акцент6 4" xfId="93"/>
    <cellStyle name="40% — акцент6 5" xfId="107"/>
    <cellStyle name="60% — акцент1" xfId="21" builtinId="32" customBuiltin="1"/>
    <cellStyle name="60% — акцент1 2" xfId="50"/>
    <cellStyle name="60% — акцент2" xfId="25" builtinId="36" customBuiltin="1"/>
    <cellStyle name="60% — акцент2 2" xfId="53"/>
    <cellStyle name="60% — акцент3" xfId="29" builtinId="40" customBuiltin="1"/>
    <cellStyle name="60% — акцент3 2" xfId="56"/>
    <cellStyle name="60% — акцент4" xfId="33" builtinId="44" customBuiltin="1"/>
    <cellStyle name="60% — акцент4 2" xfId="59"/>
    <cellStyle name="60% — акцент5" xfId="37" builtinId="48" customBuiltin="1"/>
    <cellStyle name="60% — акцент5 2" xfId="62"/>
    <cellStyle name="60% — акцент6" xfId="41" builtinId="52" customBuiltin="1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/>
    <cellStyle name="Обычный" xfId="0" builtinId="0"/>
    <cellStyle name="Обычный 2" xfId="4"/>
    <cellStyle name="Обычный 3" xfId="42"/>
    <cellStyle name="Обычный 4" xfId="45"/>
    <cellStyle name="Обычный 5" xfId="66"/>
    <cellStyle name="Обычный 6" xfId="80"/>
    <cellStyle name="Обычный 7" xfId="94"/>
    <cellStyle name="Плохой" xfId="2" builtinId="27" customBuiltin="1"/>
    <cellStyle name="Пояснение" xfId="16" builtinId="53" customBuiltin="1"/>
    <cellStyle name="Примечание 2" xfId="43"/>
    <cellStyle name="Примечание 3" xfId="47"/>
    <cellStyle name="Примечание 4" xfId="67"/>
    <cellStyle name="Примечание 5" xfId="81"/>
    <cellStyle name="Примечание 6" xfId="95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kita" refreshedDate="44097.637277314818" createdVersion="6" refreshedVersion="6" minRefreshableVersion="3" recordCount="30">
  <cacheSource type="worksheet">
    <worksheetSource ref="A1:H31" sheet="Автоматизированный расчет"/>
  </cacheSource>
  <cacheFields count="8">
    <cacheField name="Script name" numFmtId="0">
      <sharedItems/>
    </cacheField>
    <cacheField name="transaction rq" numFmtId="0">
      <sharedItems count="10">
        <s v="Открытие приложения"/>
        <s v="Вход в систему"/>
        <s v="Открытие поиска рейсов"/>
        <s v="Заполнение полей для поиска билета "/>
        <s v="Выбор рейса из найденных "/>
        <s v="заполнение полей об оплате"/>
        <s v="Выход из системы"/>
        <s v="Просмотр квитанций"/>
        <s v="Отмена бронирования"/>
        <s v="Открытие рейсов" u="1"/>
      </sharedItems>
    </cacheField>
    <cacheField name="Кол-во транзакций, в скрипте 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50" maxValue="90"/>
    </cacheField>
    <cacheField name="одним пользователем в минуту" numFmtId="2">
      <sharedItems containsSemiMixedTypes="0" containsString="0" containsNumber="1" minValue="0.66666666666666663" maxValue="1.2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containsInteger="1" minValue="4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Покупка билета (без просмотра квитанции)"/>
    <x v="0"/>
    <n v="1"/>
    <n v="2"/>
    <n v="60"/>
    <n v="1"/>
    <n v="60"/>
    <n v="120"/>
  </r>
  <r>
    <s v="Покупка билета (без просмотра квитанции)"/>
    <x v="1"/>
    <n v="1"/>
    <n v="2"/>
    <n v="60"/>
    <n v="1"/>
    <n v="60"/>
    <n v="120"/>
  </r>
  <r>
    <s v="Покупка билета (без просмотра квитанции)"/>
    <x v="2"/>
    <n v="1"/>
    <n v="2"/>
    <n v="60"/>
    <n v="1"/>
    <n v="60"/>
    <n v="120"/>
  </r>
  <r>
    <s v="Покупка билета (без просмотра квитанции)"/>
    <x v="3"/>
    <n v="1"/>
    <n v="2"/>
    <n v="60"/>
    <n v="1"/>
    <n v="60"/>
    <n v="120"/>
  </r>
  <r>
    <s v="Покупка билета (без просмотра квитанции)"/>
    <x v="4"/>
    <n v="1"/>
    <n v="2"/>
    <n v="60"/>
    <n v="1"/>
    <n v="60"/>
    <n v="120"/>
  </r>
  <r>
    <s v="Покупка билета (без просмотра квитанции)"/>
    <x v="5"/>
    <n v="1"/>
    <n v="2"/>
    <n v="60"/>
    <n v="1"/>
    <n v="60"/>
    <n v="120"/>
  </r>
  <r>
    <s v="Покупка билета (без просмотра квитанции)"/>
    <x v="6"/>
    <n v="1"/>
    <n v="2"/>
    <n v="60"/>
    <n v="1"/>
    <n v="60"/>
    <n v="120"/>
  </r>
  <r>
    <s v="Просмотр Рейса"/>
    <x v="0"/>
    <n v="1"/>
    <n v="2"/>
    <n v="60"/>
    <n v="1"/>
    <n v="60"/>
    <n v="120"/>
  </r>
  <r>
    <s v="Просмотр Рейса"/>
    <x v="1"/>
    <n v="1"/>
    <n v="2"/>
    <n v="60"/>
    <n v="1"/>
    <n v="60"/>
    <n v="120"/>
  </r>
  <r>
    <s v="Просмотр Рейса"/>
    <x v="2"/>
    <n v="1"/>
    <n v="2"/>
    <n v="60"/>
    <n v="1"/>
    <n v="60"/>
    <n v="120"/>
  </r>
  <r>
    <s v="Просмотр Рейса"/>
    <x v="3"/>
    <n v="1"/>
    <n v="2"/>
    <n v="60"/>
    <n v="1"/>
    <n v="60"/>
    <n v="120"/>
  </r>
  <r>
    <s v="Просмотр Рейса"/>
    <x v="4"/>
    <n v="1"/>
    <n v="2"/>
    <n v="60"/>
    <n v="1"/>
    <n v="60"/>
    <n v="120"/>
  </r>
  <r>
    <s v="Просмотр Рейса"/>
    <x v="6"/>
    <n v="1"/>
    <n v="2"/>
    <n v="60"/>
    <n v="1"/>
    <n v="60"/>
    <n v="120"/>
  </r>
  <r>
    <s v="Покупка билета, просмотр квитанций"/>
    <x v="0"/>
    <n v="1"/>
    <n v="1"/>
    <n v="90"/>
    <n v="0.66666666666666663"/>
    <n v="60"/>
    <n v="40"/>
  </r>
  <r>
    <s v="Покупка билета, просмотр квитанций"/>
    <x v="1"/>
    <n v="1"/>
    <n v="1"/>
    <n v="90"/>
    <n v="0.66666666666666663"/>
    <n v="60"/>
    <n v="40"/>
  </r>
  <r>
    <s v="Покупка билета, просмотр квитанций"/>
    <x v="2"/>
    <n v="1"/>
    <n v="1"/>
    <n v="90"/>
    <n v="0.66666666666666663"/>
    <n v="60"/>
    <n v="40"/>
  </r>
  <r>
    <s v="Покупка билета, просмотр квитанций"/>
    <x v="3"/>
    <n v="1"/>
    <n v="1"/>
    <n v="90"/>
    <n v="0.66666666666666663"/>
    <n v="60"/>
    <n v="40"/>
  </r>
  <r>
    <s v="Покупка билета, просмотр квитанций"/>
    <x v="4"/>
    <n v="1"/>
    <n v="1"/>
    <n v="90"/>
    <n v="0.66666666666666663"/>
    <n v="60"/>
    <n v="40"/>
  </r>
  <r>
    <s v="Покупка билета, просмотр квитанций"/>
    <x v="5"/>
    <n v="1"/>
    <n v="1"/>
    <n v="90"/>
    <n v="0.66666666666666663"/>
    <n v="60"/>
    <n v="40"/>
  </r>
  <r>
    <s v="Покупка билета, просмотр квитанций"/>
    <x v="7"/>
    <n v="1"/>
    <n v="1"/>
    <n v="90"/>
    <n v="0.66666666666666663"/>
    <n v="60"/>
    <n v="40"/>
  </r>
  <r>
    <s v="Покупка билета, просмотр квитанций"/>
    <x v="6"/>
    <n v="1"/>
    <n v="1"/>
    <n v="90"/>
    <n v="0.66666666666666663"/>
    <n v="60"/>
    <n v="40"/>
  </r>
  <r>
    <s v="Просмотр квитанций"/>
    <x v="0"/>
    <n v="1"/>
    <n v="1"/>
    <n v="80"/>
    <n v="0.75"/>
    <n v="60"/>
    <n v="45"/>
  </r>
  <r>
    <s v="Просмотр квитанций"/>
    <x v="1"/>
    <n v="1"/>
    <n v="1"/>
    <n v="80"/>
    <n v="0.75"/>
    <n v="60"/>
    <n v="45"/>
  </r>
  <r>
    <s v="Просмотр квитанций"/>
    <x v="7"/>
    <n v="1"/>
    <n v="1"/>
    <n v="80"/>
    <n v="0.75"/>
    <n v="60"/>
    <n v="45"/>
  </r>
  <r>
    <s v="Просмотр квитанций"/>
    <x v="6"/>
    <n v="1"/>
    <n v="1"/>
    <n v="80"/>
    <n v="0.75"/>
    <n v="60"/>
    <n v="45"/>
  </r>
  <r>
    <s v="Отмена бронирования "/>
    <x v="0"/>
    <n v="1"/>
    <n v="1"/>
    <n v="50"/>
    <n v="1.2"/>
    <n v="60"/>
    <n v="72"/>
  </r>
  <r>
    <s v="Отмена бронирования "/>
    <x v="1"/>
    <n v="1"/>
    <n v="1"/>
    <n v="50"/>
    <n v="1.2"/>
    <n v="60"/>
    <n v="72"/>
  </r>
  <r>
    <s v="Отмена бронирования "/>
    <x v="7"/>
    <n v="1"/>
    <n v="1"/>
    <n v="50"/>
    <n v="1.2"/>
    <n v="60"/>
    <n v="72"/>
  </r>
  <r>
    <s v="Отмена бронирования "/>
    <x v="8"/>
    <n v="1"/>
    <n v="1"/>
    <n v="50"/>
    <n v="1.2"/>
    <n v="60"/>
    <n v="72"/>
  </r>
  <r>
    <s v="Отмена бронирования "/>
    <x v="6"/>
    <n v="1"/>
    <n v="1"/>
    <n v="50"/>
    <n v="1.2"/>
    <n v="60"/>
    <n v="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1" firstHeaderRow="1" firstDataRow="1" firstDataCol="1"/>
  <pivotFields count="8">
    <pivotField showAll="0"/>
    <pivotField axis="axisRow" showAll="0">
      <items count="11">
        <item x="1"/>
        <item x="4"/>
        <item x="6"/>
        <item x="3"/>
        <item x="7"/>
        <item x="0"/>
        <item m="1" x="9"/>
        <item x="5"/>
        <item x="8"/>
        <item x="2"/>
        <item t="default"/>
      </items>
    </pivotField>
    <pivotField showAll="0" defaultSubtotal="0"/>
    <pivotField showAll="0"/>
    <pivotField showAll="0"/>
    <pivotField showAll="0"/>
    <pivotField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4"/>
  <sheetViews>
    <sheetView tabSelected="1" topLeftCell="A10" zoomScale="70" zoomScaleNormal="70" workbookViewId="0">
      <selection sqref="A1:H31"/>
    </sheetView>
  </sheetViews>
  <sheetFormatPr defaultColWidth="11.42578125" defaultRowHeight="15" x14ac:dyDescent="0.25"/>
  <cols>
    <col min="1" max="1" width="47.5703125" customWidth="1"/>
    <col min="2" max="2" width="41" customWidth="1"/>
    <col min="3" max="3" width="24.85546875" customWidth="1"/>
    <col min="9" max="9" width="36.85546875" customWidth="1"/>
    <col min="10" max="10" width="21.5703125" customWidth="1"/>
    <col min="11" max="11" width="18.7109375" customWidth="1"/>
    <col min="12" max="12" width="27.42578125" bestFit="1" customWidth="1"/>
    <col min="13" max="13" width="35.85546875" bestFit="1" customWidth="1"/>
    <col min="16" max="16" width="20.85546875" bestFit="1" customWidth="1"/>
    <col min="19" max="19" width="44" bestFit="1" customWidth="1"/>
  </cols>
  <sheetData>
    <row r="1" spans="1:24" ht="30" x14ac:dyDescent="0.25">
      <c r="A1" t="s">
        <v>35</v>
      </c>
      <c r="B1" t="s">
        <v>36</v>
      </c>
      <c r="C1" s="31" t="s">
        <v>62</v>
      </c>
      <c r="D1" t="s">
        <v>40</v>
      </c>
      <c r="E1" t="s">
        <v>51</v>
      </c>
      <c r="F1" t="s">
        <v>52</v>
      </c>
      <c r="G1" t="s">
        <v>53</v>
      </c>
      <c r="H1" t="s">
        <v>7</v>
      </c>
      <c r="I1" s="16" t="s">
        <v>37</v>
      </c>
      <c r="J1" t="s">
        <v>49</v>
      </c>
      <c r="M1" t="s">
        <v>39</v>
      </c>
      <c r="N1" t="s">
        <v>41</v>
      </c>
      <c r="O1" t="s">
        <v>42</v>
      </c>
      <c r="P1" t="s">
        <v>61</v>
      </c>
      <c r="Q1" t="s">
        <v>43</v>
      </c>
      <c r="R1" t="s">
        <v>40</v>
      </c>
      <c r="S1" t="s">
        <v>44</v>
      </c>
      <c r="T1" s="22" t="s">
        <v>45</v>
      </c>
      <c r="U1" s="22" t="s">
        <v>46</v>
      </c>
      <c r="V1" s="22" t="s">
        <v>47</v>
      </c>
      <c r="X1" t="s">
        <v>48</v>
      </c>
    </row>
    <row r="2" spans="1:24" x14ac:dyDescent="0.25">
      <c r="A2" s="29" t="s">
        <v>8</v>
      </c>
      <c r="B2" t="s">
        <v>57</v>
      </c>
      <c r="C2" s="26">
        <v>1</v>
      </c>
      <c r="D2" s="26">
        <f t="shared" ref="D2:D31" si="0">VLOOKUP(A2,$M$1:$W$8,6,FALSE)</f>
        <v>2</v>
      </c>
      <c r="E2" s="26">
        <f t="shared" ref="E2:E31" si="1">VLOOKUP(A2,$M$1:$W$8,5,FALSE)</f>
        <v>60</v>
      </c>
      <c r="F2" s="21">
        <f>60/E2</f>
        <v>1</v>
      </c>
      <c r="G2">
        <v>60</v>
      </c>
      <c r="H2" s="20">
        <f>D2*F2*G2</f>
        <v>120</v>
      </c>
      <c r="I2" s="17" t="s">
        <v>0</v>
      </c>
      <c r="J2" s="15">
        <v>397</v>
      </c>
      <c r="K2" s="15"/>
      <c r="M2" s="29" t="s">
        <v>8</v>
      </c>
      <c r="N2">
        <v>2.3807999999999998</v>
      </c>
      <c r="O2">
        <v>24.6983</v>
      </c>
      <c r="P2">
        <f>N2+O2</f>
        <v>27.0791</v>
      </c>
      <c r="Q2" s="18">
        <v>60</v>
      </c>
      <c r="R2" s="18">
        <v>2</v>
      </c>
      <c r="S2" s="19">
        <f>60/(Q2)</f>
        <v>1</v>
      </c>
      <c r="T2" s="22">
        <v>20</v>
      </c>
      <c r="U2" s="23">
        <f>ROUND(R2*S2*T2,0)</f>
        <v>40</v>
      </c>
      <c r="V2" s="24">
        <f>R2/W$2</f>
        <v>0.2857142857142857</v>
      </c>
      <c r="W2">
        <f>SUM(R2:R6)</f>
        <v>7</v>
      </c>
    </row>
    <row r="3" spans="1:24" x14ac:dyDescent="0.25">
      <c r="A3" s="29" t="s">
        <v>8</v>
      </c>
      <c r="B3" t="s">
        <v>0</v>
      </c>
      <c r="C3" s="26">
        <v>1</v>
      </c>
      <c r="D3" s="26">
        <f t="shared" si="0"/>
        <v>2</v>
      </c>
      <c r="E3" s="26">
        <f t="shared" si="1"/>
        <v>60</v>
      </c>
      <c r="F3" s="21">
        <f t="shared" ref="F3:F31" si="2">60/E3</f>
        <v>1</v>
      </c>
      <c r="G3">
        <v>60</v>
      </c>
      <c r="H3" s="20">
        <f t="shared" ref="H3:H31" si="3">D3*F3*G3</f>
        <v>120</v>
      </c>
      <c r="I3" s="17" t="s">
        <v>10</v>
      </c>
      <c r="J3" s="15">
        <v>280</v>
      </c>
      <c r="K3" s="15"/>
      <c r="M3" s="29" t="s">
        <v>55</v>
      </c>
      <c r="N3">
        <v>1.7201</v>
      </c>
      <c r="O3">
        <v>19.963799999999999</v>
      </c>
      <c r="P3">
        <f t="shared" ref="P3:P6" si="4">N3+O3</f>
        <v>21.683899999999998</v>
      </c>
      <c r="Q3" s="18">
        <v>60</v>
      </c>
      <c r="R3" s="18">
        <v>2</v>
      </c>
      <c r="S3" s="19">
        <f t="shared" ref="S3:S6" si="5">60/(Q3)</f>
        <v>1</v>
      </c>
      <c r="T3" s="22">
        <v>20</v>
      </c>
      <c r="U3" s="23">
        <f t="shared" ref="U3:U6" si="6">ROUND(R3*S3*T3,0)</f>
        <v>40</v>
      </c>
      <c r="V3" s="24">
        <f t="shared" ref="V3:V6" si="7">R3/W$2</f>
        <v>0.2857142857142857</v>
      </c>
    </row>
    <row r="4" spans="1:24" x14ac:dyDescent="0.25">
      <c r="A4" s="29" t="s">
        <v>8</v>
      </c>
      <c r="B4" s="27" t="s">
        <v>60</v>
      </c>
      <c r="C4" s="26">
        <v>1</v>
      </c>
      <c r="D4" s="26">
        <f t="shared" si="0"/>
        <v>2</v>
      </c>
      <c r="E4" s="26">
        <f t="shared" si="1"/>
        <v>60</v>
      </c>
      <c r="F4" s="21">
        <f t="shared" si="2"/>
        <v>1</v>
      </c>
      <c r="G4">
        <v>60</v>
      </c>
      <c r="H4" s="20">
        <f t="shared" si="3"/>
        <v>120</v>
      </c>
      <c r="I4" s="17" t="s">
        <v>6</v>
      </c>
      <c r="J4" s="15">
        <v>397</v>
      </c>
      <c r="K4" s="15"/>
      <c r="M4" s="29" t="s">
        <v>56</v>
      </c>
      <c r="N4" s="29">
        <v>2.3799000000000001</v>
      </c>
      <c r="O4" s="29">
        <v>29.805199999999999</v>
      </c>
      <c r="P4">
        <f t="shared" si="4"/>
        <v>32.185099999999998</v>
      </c>
      <c r="Q4" s="18">
        <v>90</v>
      </c>
      <c r="R4" s="18">
        <v>1</v>
      </c>
      <c r="S4" s="19">
        <f t="shared" si="5"/>
        <v>0.66666666666666663</v>
      </c>
      <c r="T4" s="22">
        <v>20</v>
      </c>
      <c r="U4" s="23">
        <f t="shared" si="6"/>
        <v>13</v>
      </c>
      <c r="V4" s="24">
        <f t="shared" si="7"/>
        <v>0.14285714285714285</v>
      </c>
    </row>
    <row r="5" spans="1:24" x14ac:dyDescent="0.25">
      <c r="A5" s="29" t="s">
        <v>8</v>
      </c>
      <c r="B5" t="s">
        <v>9</v>
      </c>
      <c r="C5" s="26">
        <v>1</v>
      </c>
      <c r="D5" s="26">
        <f t="shared" si="0"/>
        <v>2</v>
      </c>
      <c r="E5" s="26">
        <f t="shared" si="1"/>
        <v>60</v>
      </c>
      <c r="F5" s="21">
        <f t="shared" si="2"/>
        <v>1</v>
      </c>
      <c r="G5">
        <v>60</v>
      </c>
      <c r="H5" s="20">
        <f t="shared" si="3"/>
        <v>120</v>
      </c>
      <c r="I5" s="17" t="s">
        <v>9</v>
      </c>
      <c r="J5" s="15">
        <v>280</v>
      </c>
      <c r="K5" s="15"/>
      <c r="M5" s="29" t="s">
        <v>4</v>
      </c>
      <c r="N5" s="30">
        <v>1.8418000000000001</v>
      </c>
      <c r="O5" s="29">
        <v>14.929699999999999</v>
      </c>
      <c r="P5">
        <f t="shared" si="4"/>
        <v>16.7715</v>
      </c>
      <c r="Q5" s="18">
        <v>80</v>
      </c>
      <c r="R5" s="18">
        <v>1</v>
      </c>
      <c r="S5" s="19">
        <f t="shared" si="5"/>
        <v>0.75</v>
      </c>
      <c r="T5" s="22">
        <v>20</v>
      </c>
      <c r="U5" s="23">
        <f t="shared" si="6"/>
        <v>15</v>
      </c>
      <c r="V5" s="24">
        <f t="shared" si="7"/>
        <v>0.14285714285714285</v>
      </c>
    </row>
    <row r="6" spans="1:24" x14ac:dyDescent="0.25">
      <c r="A6" s="29" t="s">
        <v>8</v>
      </c>
      <c r="B6" t="s">
        <v>10</v>
      </c>
      <c r="C6" s="26">
        <v>1</v>
      </c>
      <c r="D6" s="26">
        <f t="shared" si="0"/>
        <v>2</v>
      </c>
      <c r="E6" s="26">
        <f t="shared" si="1"/>
        <v>60</v>
      </c>
      <c r="F6" s="21">
        <f t="shared" si="2"/>
        <v>1</v>
      </c>
      <c r="G6">
        <v>60</v>
      </c>
      <c r="H6" s="20">
        <f t="shared" si="3"/>
        <v>120</v>
      </c>
      <c r="I6" s="17" t="s">
        <v>4</v>
      </c>
      <c r="J6" s="15">
        <v>157</v>
      </c>
      <c r="K6" s="15"/>
      <c r="M6" s="27" t="s">
        <v>11</v>
      </c>
      <c r="N6" s="19">
        <v>1.7490000000000001</v>
      </c>
      <c r="O6" s="19">
        <v>24.121700000000001</v>
      </c>
      <c r="P6">
        <f t="shared" si="4"/>
        <v>25.870699999999999</v>
      </c>
      <c r="Q6" s="18">
        <v>50</v>
      </c>
      <c r="R6" s="18">
        <v>1</v>
      </c>
      <c r="S6" s="19">
        <f t="shared" si="5"/>
        <v>1.2</v>
      </c>
      <c r="T6" s="22">
        <v>20</v>
      </c>
      <c r="U6" s="23">
        <f t="shared" si="6"/>
        <v>24</v>
      </c>
      <c r="V6" s="24">
        <f t="shared" si="7"/>
        <v>0.14285714285714285</v>
      </c>
    </row>
    <row r="7" spans="1:24" x14ac:dyDescent="0.25">
      <c r="A7" s="29" t="s">
        <v>8</v>
      </c>
      <c r="B7" t="s">
        <v>58</v>
      </c>
      <c r="C7" s="26">
        <v>1</v>
      </c>
      <c r="D7" s="26">
        <f t="shared" si="0"/>
        <v>2</v>
      </c>
      <c r="E7" s="26">
        <f t="shared" si="1"/>
        <v>60</v>
      </c>
      <c r="F7" s="21">
        <f t="shared" si="2"/>
        <v>1</v>
      </c>
      <c r="G7">
        <v>60</v>
      </c>
      <c r="H7" s="20">
        <f t="shared" si="3"/>
        <v>120</v>
      </c>
      <c r="I7" s="17" t="s">
        <v>57</v>
      </c>
      <c r="J7" s="15">
        <v>397</v>
      </c>
      <c r="K7" s="15"/>
      <c r="T7" s="22"/>
      <c r="U7" s="23">
        <f>SUM(U2:U6)</f>
        <v>132</v>
      </c>
      <c r="V7" s="24">
        <f>SUM(V2:V6)</f>
        <v>0.99999999999999978</v>
      </c>
    </row>
    <row r="8" spans="1:24" ht="15.75" thickBot="1" x14ac:dyDescent="0.3">
      <c r="A8" s="33" t="s">
        <v>8</v>
      </c>
      <c r="B8" s="32" t="s">
        <v>6</v>
      </c>
      <c r="C8" s="32">
        <v>1</v>
      </c>
      <c r="D8" s="32">
        <f t="shared" si="0"/>
        <v>2</v>
      </c>
      <c r="E8" s="32">
        <f t="shared" si="1"/>
        <v>60</v>
      </c>
      <c r="F8" s="34">
        <f t="shared" si="2"/>
        <v>1</v>
      </c>
      <c r="G8" s="32">
        <v>60</v>
      </c>
      <c r="H8" s="35">
        <f t="shared" si="3"/>
        <v>120</v>
      </c>
      <c r="I8" s="17" t="s">
        <v>58</v>
      </c>
      <c r="J8" s="15">
        <v>160</v>
      </c>
      <c r="K8" s="15"/>
    </row>
    <row r="9" spans="1:24" x14ac:dyDescent="0.25">
      <c r="A9" s="29" t="s">
        <v>55</v>
      </c>
      <c r="B9" t="s">
        <v>57</v>
      </c>
      <c r="C9" s="26">
        <v>1</v>
      </c>
      <c r="D9" s="26">
        <f t="shared" si="0"/>
        <v>2</v>
      </c>
      <c r="E9" s="26">
        <f t="shared" si="1"/>
        <v>60</v>
      </c>
      <c r="F9" s="21">
        <f t="shared" si="2"/>
        <v>1</v>
      </c>
      <c r="G9">
        <v>60</v>
      </c>
      <c r="H9" s="20">
        <f t="shared" si="3"/>
        <v>120</v>
      </c>
      <c r="I9" s="17" t="s">
        <v>59</v>
      </c>
      <c r="J9" s="15">
        <v>72</v>
      </c>
      <c r="K9" s="15"/>
    </row>
    <row r="10" spans="1:24" x14ac:dyDescent="0.25">
      <c r="A10" s="29" t="s">
        <v>55</v>
      </c>
      <c r="B10" t="s">
        <v>0</v>
      </c>
      <c r="C10" s="26">
        <v>1</v>
      </c>
      <c r="D10" s="26">
        <f t="shared" si="0"/>
        <v>2</v>
      </c>
      <c r="E10" s="26">
        <f t="shared" si="1"/>
        <v>60</v>
      </c>
      <c r="F10" s="21">
        <f t="shared" si="2"/>
        <v>1</v>
      </c>
      <c r="G10">
        <v>60</v>
      </c>
      <c r="H10" s="20">
        <f t="shared" si="3"/>
        <v>120</v>
      </c>
      <c r="I10" s="17" t="s">
        <v>60</v>
      </c>
      <c r="J10" s="15">
        <v>280</v>
      </c>
      <c r="P10" s="19"/>
    </row>
    <row r="11" spans="1:24" x14ac:dyDescent="0.25">
      <c r="A11" s="29" t="s">
        <v>55</v>
      </c>
      <c r="B11" s="27" t="s">
        <v>60</v>
      </c>
      <c r="C11" s="26">
        <v>1</v>
      </c>
      <c r="D11" s="26">
        <f t="shared" si="0"/>
        <v>2</v>
      </c>
      <c r="E11" s="26">
        <f t="shared" si="1"/>
        <v>60</v>
      </c>
      <c r="F11" s="21">
        <f t="shared" si="2"/>
        <v>1</v>
      </c>
      <c r="G11">
        <v>60</v>
      </c>
      <c r="H11" s="20">
        <f t="shared" si="3"/>
        <v>120</v>
      </c>
      <c r="I11" s="17" t="s">
        <v>38</v>
      </c>
      <c r="J11" s="15">
        <v>2420</v>
      </c>
    </row>
    <row r="12" spans="1:24" x14ac:dyDescent="0.25">
      <c r="A12" s="29" t="s">
        <v>55</v>
      </c>
      <c r="B12" t="s">
        <v>9</v>
      </c>
      <c r="C12" s="26">
        <v>1</v>
      </c>
      <c r="D12" s="26">
        <f t="shared" si="0"/>
        <v>2</v>
      </c>
      <c r="E12" s="26">
        <f t="shared" si="1"/>
        <v>60</v>
      </c>
      <c r="F12" s="21">
        <f t="shared" si="2"/>
        <v>1</v>
      </c>
      <c r="G12">
        <v>60</v>
      </c>
      <c r="H12" s="20">
        <f t="shared" si="3"/>
        <v>120</v>
      </c>
    </row>
    <row r="13" spans="1:24" x14ac:dyDescent="0.25">
      <c r="A13" s="29" t="s">
        <v>55</v>
      </c>
      <c r="B13" t="s">
        <v>10</v>
      </c>
      <c r="C13" s="26">
        <v>1</v>
      </c>
      <c r="D13" s="26">
        <f t="shared" si="0"/>
        <v>2</v>
      </c>
      <c r="E13" s="26">
        <f t="shared" si="1"/>
        <v>60</v>
      </c>
      <c r="F13" s="21">
        <f t="shared" si="2"/>
        <v>1</v>
      </c>
      <c r="G13">
        <v>60</v>
      </c>
      <c r="H13" s="20">
        <f t="shared" si="3"/>
        <v>120</v>
      </c>
    </row>
    <row r="14" spans="1:24" ht="15.75" thickBot="1" x14ac:dyDescent="0.3">
      <c r="A14" s="33" t="s">
        <v>55</v>
      </c>
      <c r="B14" s="32" t="s">
        <v>6</v>
      </c>
      <c r="C14" s="32">
        <v>1</v>
      </c>
      <c r="D14" s="32">
        <f t="shared" si="0"/>
        <v>2</v>
      </c>
      <c r="E14" s="32">
        <f t="shared" si="1"/>
        <v>60</v>
      </c>
      <c r="F14" s="34">
        <f t="shared" si="2"/>
        <v>1</v>
      </c>
      <c r="G14" s="32">
        <v>60</v>
      </c>
      <c r="H14" s="35">
        <f t="shared" si="3"/>
        <v>120</v>
      </c>
    </row>
    <row r="15" spans="1:24" x14ac:dyDescent="0.25">
      <c r="A15" s="29" t="s">
        <v>56</v>
      </c>
      <c r="B15" t="s">
        <v>57</v>
      </c>
      <c r="C15" s="26">
        <v>1</v>
      </c>
      <c r="D15" s="26">
        <f t="shared" si="0"/>
        <v>1</v>
      </c>
      <c r="E15" s="26">
        <f t="shared" si="1"/>
        <v>90</v>
      </c>
      <c r="F15" s="21">
        <f t="shared" si="2"/>
        <v>0.66666666666666663</v>
      </c>
      <c r="G15">
        <v>60</v>
      </c>
      <c r="H15" s="20">
        <f t="shared" si="3"/>
        <v>40</v>
      </c>
    </row>
    <row r="16" spans="1:24" x14ac:dyDescent="0.25">
      <c r="A16" s="29" t="s">
        <v>56</v>
      </c>
      <c r="B16" t="s">
        <v>0</v>
      </c>
      <c r="C16" s="26">
        <v>1</v>
      </c>
      <c r="D16" s="26">
        <f t="shared" si="0"/>
        <v>1</v>
      </c>
      <c r="E16" s="26">
        <f t="shared" si="1"/>
        <v>90</v>
      </c>
      <c r="F16" s="21">
        <f t="shared" si="2"/>
        <v>0.66666666666666663</v>
      </c>
      <c r="G16">
        <v>60</v>
      </c>
      <c r="H16" s="20">
        <f t="shared" si="3"/>
        <v>40</v>
      </c>
    </row>
    <row r="17" spans="1:8" x14ac:dyDescent="0.25">
      <c r="A17" s="29" t="s">
        <v>56</v>
      </c>
      <c r="B17" s="27" t="s">
        <v>60</v>
      </c>
      <c r="C17" s="26">
        <v>1</v>
      </c>
      <c r="D17" s="26">
        <f t="shared" si="0"/>
        <v>1</v>
      </c>
      <c r="E17" s="26">
        <f t="shared" si="1"/>
        <v>90</v>
      </c>
      <c r="F17" s="21">
        <f t="shared" si="2"/>
        <v>0.66666666666666663</v>
      </c>
      <c r="G17">
        <v>60</v>
      </c>
      <c r="H17" s="20">
        <f t="shared" si="3"/>
        <v>40</v>
      </c>
    </row>
    <row r="18" spans="1:8" x14ac:dyDescent="0.25">
      <c r="A18" s="29" t="s">
        <v>56</v>
      </c>
      <c r="B18" t="s">
        <v>9</v>
      </c>
      <c r="C18" s="26">
        <v>1</v>
      </c>
      <c r="D18" s="26">
        <f t="shared" si="0"/>
        <v>1</v>
      </c>
      <c r="E18" s="26">
        <f t="shared" si="1"/>
        <v>90</v>
      </c>
      <c r="F18" s="21">
        <f t="shared" si="2"/>
        <v>0.66666666666666663</v>
      </c>
      <c r="G18">
        <v>60</v>
      </c>
      <c r="H18" s="20">
        <f t="shared" si="3"/>
        <v>40</v>
      </c>
    </row>
    <row r="19" spans="1:8" x14ac:dyDescent="0.25">
      <c r="A19" s="29" t="s">
        <v>56</v>
      </c>
      <c r="B19" t="s">
        <v>10</v>
      </c>
      <c r="C19" s="26">
        <v>1</v>
      </c>
      <c r="D19" s="26">
        <f t="shared" si="0"/>
        <v>1</v>
      </c>
      <c r="E19" s="26">
        <f t="shared" si="1"/>
        <v>90</v>
      </c>
      <c r="F19" s="21">
        <f t="shared" si="2"/>
        <v>0.66666666666666663</v>
      </c>
      <c r="G19">
        <v>60</v>
      </c>
      <c r="H19" s="20">
        <f t="shared" si="3"/>
        <v>40</v>
      </c>
    </row>
    <row r="20" spans="1:8" x14ac:dyDescent="0.25">
      <c r="A20" s="29" t="s">
        <v>56</v>
      </c>
      <c r="B20" t="s">
        <v>58</v>
      </c>
      <c r="C20" s="26">
        <v>1</v>
      </c>
      <c r="D20" s="26">
        <f t="shared" si="0"/>
        <v>1</v>
      </c>
      <c r="E20" s="26">
        <f t="shared" si="1"/>
        <v>90</v>
      </c>
      <c r="F20" s="21">
        <f t="shared" si="2"/>
        <v>0.66666666666666663</v>
      </c>
      <c r="G20">
        <v>60</v>
      </c>
      <c r="H20" s="20">
        <f t="shared" si="3"/>
        <v>40</v>
      </c>
    </row>
    <row r="21" spans="1:8" x14ac:dyDescent="0.25">
      <c r="A21" s="29" t="s">
        <v>56</v>
      </c>
      <c r="B21" t="s">
        <v>4</v>
      </c>
      <c r="C21" s="26">
        <v>1</v>
      </c>
      <c r="D21" s="26">
        <f t="shared" si="0"/>
        <v>1</v>
      </c>
      <c r="E21" s="26">
        <f t="shared" si="1"/>
        <v>90</v>
      </c>
      <c r="F21" s="21">
        <f t="shared" si="2"/>
        <v>0.66666666666666663</v>
      </c>
      <c r="G21">
        <v>60</v>
      </c>
      <c r="H21" s="20">
        <f t="shared" si="3"/>
        <v>40</v>
      </c>
    </row>
    <row r="22" spans="1:8" ht="15.75" thickBot="1" x14ac:dyDescent="0.3">
      <c r="A22" s="33" t="s">
        <v>56</v>
      </c>
      <c r="B22" s="32" t="s">
        <v>6</v>
      </c>
      <c r="C22" s="32">
        <v>1</v>
      </c>
      <c r="D22" s="32">
        <f t="shared" si="0"/>
        <v>1</v>
      </c>
      <c r="E22" s="32">
        <f t="shared" si="1"/>
        <v>90</v>
      </c>
      <c r="F22" s="34">
        <f t="shared" si="2"/>
        <v>0.66666666666666663</v>
      </c>
      <c r="G22" s="32">
        <v>60</v>
      </c>
      <c r="H22" s="35">
        <f t="shared" si="3"/>
        <v>40</v>
      </c>
    </row>
    <row r="23" spans="1:8" x14ac:dyDescent="0.25">
      <c r="A23" s="29" t="s">
        <v>4</v>
      </c>
      <c r="B23" t="s">
        <v>57</v>
      </c>
      <c r="C23" s="26">
        <v>1</v>
      </c>
      <c r="D23" s="27">
        <f t="shared" si="0"/>
        <v>1</v>
      </c>
      <c r="E23" s="26">
        <f t="shared" si="1"/>
        <v>80</v>
      </c>
      <c r="F23" s="21">
        <f t="shared" si="2"/>
        <v>0.75</v>
      </c>
      <c r="G23">
        <v>60</v>
      </c>
      <c r="H23" s="20">
        <f t="shared" si="3"/>
        <v>45</v>
      </c>
    </row>
    <row r="24" spans="1:8" x14ac:dyDescent="0.25">
      <c r="A24" s="29" t="s">
        <v>4</v>
      </c>
      <c r="B24" t="s">
        <v>0</v>
      </c>
      <c r="C24" s="26">
        <v>1</v>
      </c>
      <c r="D24" s="27">
        <f t="shared" si="0"/>
        <v>1</v>
      </c>
      <c r="E24" s="26">
        <f t="shared" si="1"/>
        <v>80</v>
      </c>
      <c r="F24" s="21">
        <f t="shared" si="2"/>
        <v>0.75</v>
      </c>
      <c r="G24">
        <v>60</v>
      </c>
      <c r="H24" s="20">
        <f t="shared" si="3"/>
        <v>45</v>
      </c>
    </row>
    <row r="25" spans="1:8" x14ac:dyDescent="0.25">
      <c r="A25" s="29" t="s">
        <v>4</v>
      </c>
      <c r="B25" t="s">
        <v>4</v>
      </c>
      <c r="C25" s="26">
        <v>1</v>
      </c>
      <c r="D25" s="27">
        <f t="shared" si="0"/>
        <v>1</v>
      </c>
      <c r="E25" s="26">
        <f t="shared" si="1"/>
        <v>80</v>
      </c>
      <c r="F25" s="21">
        <f t="shared" si="2"/>
        <v>0.75</v>
      </c>
      <c r="G25">
        <v>60</v>
      </c>
      <c r="H25" s="20">
        <f t="shared" si="3"/>
        <v>45</v>
      </c>
    </row>
    <row r="26" spans="1:8" ht="15.75" thickBot="1" x14ac:dyDescent="0.3">
      <c r="A26" s="33" t="s">
        <v>4</v>
      </c>
      <c r="B26" s="32" t="s">
        <v>6</v>
      </c>
      <c r="C26" s="32">
        <v>1</v>
      </c>
      <c r="D26" s="33">
        <f t="shared" si="0"/>
        <v>1</v>
      </c>
      <c r="E26" s="32">
        <f t="shared" si="1"/>
        <v>80</v>
      </c>
      <c r="F26" s="34">
        <f t="shared" si="2"/>
        <v>0.75</v>
      </c>
      <c r="G26" s="32">
        <v>60</v>
      </c>
      <c r="H26" s="35">
        <f t="shared" si="3"/>
        <v>45</v>
      </c>
    </row>
    <row r="27" spans="1:8" x14ac:dyDescent="0.25">
      <c r="A27" s="27" t="s">
        <v>11</v>
      </c>
      <c r="B27" t="s">
        <v>57</v>
      </c>
      <c r="C27" s="26">
        <v>1</v>
      </c>
      <c r="D27" s="27">
        <f t="shared" si="0"/>
        <v>1</v>
      </c>
      <c r="E27" s="26">
        <f t="shared" si="1"/>
        <v>50</v>
      </c>
      <c r="F27" s="21">
        <f t="shared" si="2"/>
        <v>1.2</v>
      </c>
      <c r="G27">
        <v>60</v>
      </c>
      <c r="H27" s="20">
        <f t="shared" si="3"/>
        <v>72</v>
      </c>
    </row>
    <row r="28" spans="1:8" x14ac:dyDescent="0.25">
      <c r="A28" s="27" t="s">
        <v>11</v>
      </c>
      <c r="B28" t="s">
        <v>0</v>
      </c>
      <c r="C28" s="26">
        <v>1</v>
      </c>
      <c r="D28" s="27">
        <f t="shared" si="0"/>
        <v>1</v>
      </c>
      <c r="E28" s="26">
        <f t="shared" si="1"/>
        <v>50</v>
      </c>
      <c r="F28" s="21">
        <f t="shared" si="2"/>
        <v>1.2</v>
      </c>
      <c r="G28">
        <v>60</v>
      </c>
      <c r="H28" s="20">
        <f t="shared" si="3"/>
        <v>72</v>
      </c>
    </row>
    <row r="29" spans="1:8" x14ac:dyDescent="0.25">
      <c r="A29" s="27" t="s">
        <v>11</v>
      </c>
      <c r="B29" t="s">
        <v>4</v>
      </c>
      <c r="C29" s="26">
        <v>1</v>
      </c>
      <c r="D29" s="27">
        <f t="shared" si="0"/>
        <v>1</v>
      </c>
      <c r="E29" s="26">
        <f t="shared" si="1"/>
        <v>50</v>
      </c>
      <c r="F29" s="21">
        <f t="shared" si="2"/>
        <v>1.2</v>
      </c>
      <c r="G29">
        <v>60</v>
      </c>
      <c r="H29" s="20">
        <f t="shared" si="3"/>
        <v>72</v>
      </c>
    </row>
    <row r="30" spans="1:8" x14ac:dyDescent="0.25">
      <c r="A30" s="27" t="s">
        <v>11</v>
      </c>
      <c r="B30" t="s">
        <v>59</v>
      </c>
      <c r="C30" s="26">
        <v>1</v>
      </c>
      <c r="D30" s="27">
        <f t="shared" si="0"/>
        <v>1</v>
      </c>
      <c r="E30" s="26">
        <f t="shared" si="1"/>
        <v>50</v>
      </c>
      <c r="F30" s="21">
        <f t="shared" si="2"/>
        <v>1.2</v>
      </c>
      <c r="G30">
        <v>60</v>
      </c>
      <c r="H30" s="20">
        <f t="shared" si="3"/>
        <v>72</v>
      </c>
    </row>
    <row r="31" spans="1:8" ht="15.75" thickBot="1" x14ac:dyDescent="0.3">
      <c r="A31" s="33" t="s">
        <v>11</v>
      </c>
      <c r="B31" s="32" t="s">
        <v>6</v>
      </c>
      <c r="C31" s="32">
        <v>1</v>
      </c>
      <c r="D31" s="33">
        <f t="shared" si="0"/>
        <v>1</v>
      </c>
      <c r="E31" s="32">
        <f t="shared" si="1"/>
        <v>50</v>
      </c>
      <c r="F31" s="34">
        <f t="shared" si="2"/>
        <v>1.2</v>
      </c>
      <c r="G31" s="32">
        <v>60</v>
      </c>
      <c r="H31" s="35">
        <f t="shared" si="3"/>
        <v>72</v>
      </c>
    </row>
    <row r="32" spans="1:8" ht="18.75" x14ac:dyDescent="0.25">
      <c r="A32" s="27"/>
      <c r="B32" s="28"/>
      <c r="D32" s="26"/>
      <c r="F32" s="21"/>
      <c r="H32" s="20"/>
    </row>
    <row r="33" spans="1:12" ht="18.75" x14ac:dyDescent="0.25">
      <c r="B33" s="28"/>
      <c r="D33" s="26"/>
      <c r="F33" s="21"/>
      <c r="H33" s="20"/>
      <c r="J33" s="26"/>
    </row>
    <row r="34" spans="1:12" ht="20.25" x14ac:dyDescent="0.3">
      <c r="A34" s="37" t="s">
        <v>71</v>
      </c>
      <c r="B34" s="26"/>
      <c r="C34" t="s">
        <v>50</v>
      </c>
      <c r="G34" t="s">
        <v>54</v>
      </c>
      <c r="J34" s="26"/>
      <c r="K34" s="59" t="s">
        <v>82</v>
      </c>
      <c r="L34" s="59"/>
    </row>
    <row r="35" spans="1:12" ht="18.75" x14ac:dyDescent="0.25">
      <c r="A35" s="41" t="s">
        <v>57</v>
      </c>
      <c r="B35" s="45">
        <v>422</v>
      </c>
      <c r="C35" s="42">
        <f>GETPIVOTDATA("Итого",$I$1,"transaction rq",A35)</f>
        <v>397</v>
      </c>
      <c r="D35" s="38">
        <f>1-B35/C35</f>
        <v>-6.2972292191435741E-2</v>
      </c>
      <c r="E35" s="39"/>
      <c r="F35" s="39"/>
      <c r="G35" s="25">
        <f>C35/3</f>
        <v>132.33333333333334</v>
      </c>
      <c r="H35" s="25">
        <v>133</v>
      </c>
      <c r="I35" s="48">
        <f>1-G35/H35</f>
        <v>5.0125313283206907E-3</v>
      </c>
      <c r="J35" s="51"/>
      <c r="K35" s="62" t="s">
        <v>63</v>
      </c>
      <c r="L35" s="46">
        <v>24</v>
      </c>
    </row>
    <row r="36" spans="1:12" ht="18.75" x14ac:dyDescent="0.25">
      <c r="A36" s="41" t="s">
        <v>0</v>
      </c>
      <c r="B36" s="45">
        <v>422</v>
      </c>
      <c r="C36" s="42">
        <f t="shared" ref="C36:C43" si="8">GETPIVOTDATA("Итого",$I$1,"transaction rq",A36)</f>
        <v>397</v>
      </c>
      <c r="D36" s="38">
        <f t="shared" ref="D36:D43" si="9">1-B36/C36</f>
        <v>-6.2972292191435741E-2</v>
      </c>
      <c r="E36" s="39"/>
      <c r="F36" s="39"/>
      <c r="G36" s="25">
        <f t="shared" ref="G36:G43" si="10">C36/3</f>
        <v>132.33333333333334</v>
      </c>
      <c r="H36" s="25">
        <v>133</v>
      </c>
      <c r="I36" s="48">
        <f t="shared" ref="I36:I43" si="11">1-G36/H36</f>
        <v>5.0125313283206907E-3</v>
      </c>
      <c r="J36" s="51"/>
      <c r="K36" s="62" t="s">
        <v>64</v>
      </c>
      <c r="L36" s="46">
        <v>93</v>
      </c>
    </row>
    <row r="37" spans="1:12" ht="18.75" x14ac:dyDescent="0.25">
      <c r="A37" s="41" t="s">
        <v>60</v>
      </c>
      <c r="B37" s="45">
        <v>282</v>
      </c>
      <c r="C37" s="42">
        <f t="shared" si="8"/>
        <v>280</v>
      </c>
      <c r="D37" s="38">
        <f t="shared" si="9"/>
        <v>-7.1428571428571175E-3</v>
      </c>
      <c r="E37" s="39"/>
      <c r="F37" s="39"/>
      <c r="G37" s="25">
        <f t="shared" si="10"/>
        <v>93.333333333333329</v>
      </c>
      <c r="H37" s="25">
        <v>94</v>
      </c>
      <c r="I37" s="48">
        <f t="shared" si="11"/>
        <v>7.0921985815602939E-3</v>
      </c>
      <c r="J37" s="51"/>
      <c r="K37" s="62" t="s">
        <v>65</v>
      </c>
      <c r="L37" s="46">
        <v>53</v>
      </c>
    </row>
    <row r="38" spans="1:12" ht="18.75" x14ac:dyDescent="0.25">
      <c r="A38" s="41" t="s">
        <v>9</v>
      </c>
      <c r="B38" s="45">
        <v>282</v>
      </c>
      <c r="C38" s="42">
        <f t="shared" si="8"/>
        <v>280</v>
      </c>
      <c r="D38" s="38">
        <f t="shared" si="9"/>
        <v>-7.1428571428571175E-3</v>
      </c>
      <c r="E38" s="39"/>
      <c r="F38" s="39"/>
      <c r="G38" s="25">
        <f t="shared" si="10"/>
        <v>93.333333333333329</v>
      </c>
      <c r="H38" s="25">
        <v>93</v>
      </c>
      <c r="I38" s="48">
        <f t="shared" si="11"/>
        <v>-3.5842293906809264E-3</v>
      </c>
      <c r="J38" s="51"/>
      <c r="K38" s="62" t="s">
        <v>66</v>
      </c>
      <c r="L38" s="46">
        <v>94</v>
      </c>
    </row>
    <row r="39" spans="1:12" ht="18.75" x14ac:dyDescent="0.25">
      <c r="A39" s="41" t="s">
        <v>10</v>
      </c>
      <c r="B39" s="45">
        <v>251</v>
      </c>
      <c r="C39" s="42">
        <f t="shared" si="8"/>
        <v>280</v>
      </c>
      <c r="D39" s="38">
        <f t="shared" si="9"/>
        <v>0.10357142857142854</v>
      </c>
      <c r="E39" s="39"/>
      <c r="F39" s="39"/>
      <c r="G39" s="25">
        <f t="shared" si="10"/>
        <v>93.333333333333329</v>
      </c>
      <c r="H39" s="25">
        <v>93</v>
      </c>
      <c r="I39" s="48">
        <f t="shared" si="11"/>
        <v>-3.5842293906809264E-3</v>
      </c>
      <c r="J39" s="51"/>
      <c r="K39" s="62" t="s">
        <v>22</v>
      </c>
      <c r="L39" s="46">
        <v>133</v>
      </c>
    </row>
    <row r="40" spans="1:12" ht="18.75" x14ac:dyDescent="0.25">
      <c r="A40" s="41" t="s">
        <v>70</v>
      </c>
      <c r="B40" s="45">
        <v>175</v>
      </c>
      <c r="C40" s="42">
        <f t="shared" si="8"/>
        <v>160</v>
      </c>
      <c r="D40" s="38">
        <f t="shared" si="9"/>
        <v>-9.375E-2</v>
      </c>
      <c r="E40" s="39"/>
      <c r="F40" s="39"/>
      <c r="G40" s="25">
        <f t="shared" si="10"/>
        <v>53.333333333333336</v>
      </c>
      <c r="H40" s="25">
        <v>53</v>
      </c>
      <c r="I40" s="48">
        <f t="shared" si="11"/>
        <v>-6.2893081761006275E-3</v>
      </c>
      <c r="J40" s="51"/>
      <c r="K40" s="62" t="s">
        <v>23</v>
      </c>
      <c r="L40" s="46">
        <v>132</v>
      </c>
    </row>
    <row r="41" spans="1:12" ht="18.75" x14ac:dyDescent="0.25">
      <c r="A41" s="41" t="s">
        <v>4</v>
      </c>
      <c r="B41" s="45">
        <v>159</v>
      </c>
      <c r="C41" s="42">
        <f t="shared" si="8"/>
        <v>157</v>
      </c>
      <c r="D41" s="38">
        <f t="shared" si="9"/>
        <v>-1.2738853503184711E-2</v>
      </c>
      <c r="E41" s="39"/>
      <c r="F41" s="39"/>
      <c r="G41" s="25">
        <f t="shared" si="10"/>
        <v>52.333333333333336</v>
      </c>
      <c r="H41" s="25">
        <v>52</v>
      </c>
      <c r="I41" s="48">
        <f t="shared" si="11"/>
        <v>-6.4102564102563875E-3</v>
      </c>
      <c r="J41" s="51"/>
      <c r="K41" s="62" t="s">
        <v>67</v>
      </c>
      <c r="L41" s="46">
        <v>52</v>
      </c>
    </row>
    <row r="42" spans="1:12" ht="18.75" x14ac:dyDescent="0.25">
      <c r="A42" s="41" t="s">
        <v>59</v>
      </c>
      <c r="B42" s="45">
        <v>73</v>
      </c>
      <c r="C42" s="42">
        <f>GETPIVOTDATA("Итого",$I$1,"transaction rq",A42)</f>
        <v>72</v>
      </c>
      <c r="D42" s="38">
        <f t="shared" si="9"/>
        <v>-1.388888888888884E-2</v>
      </c>
      <c r="E42" s="39"/>
      <c r="F42" s="39"/>
      <c r="G42" s="25">
        <f t="shared" si="10"/>
        <v>24</v>
      </c>
      <c r="H42" s="25">
        <v>24</v>
      </c>
      <c r="I42" s="48">
        <f t="shared" si="11"/>
        <v>0</v>
      </c>
      <c r="J42" s="56"/>
      <c r="K42" s="62" t="s">
        <v>68</v>
      </c>
      <c r="L42" s="46">
        <v>133</v>
      </c>
    </row>
    <row r="43" spans="1:12" ht="18.75" x14ac:dyDescent="0.25">
      <c r="A43" s="41" t="s">
        <v>6</v>
      </c>
      <c r="B43" s="45">
        <v>422</v>
      </c>
      <c r="C43" s="42">
        <f t="shared" si="8"/>
        <v>397</v>
      </c>
      <c r="D43" s="38">
        <f t="shared" si="9"/>
        <v>-6.2972292191435741E-2</v>
      </c>
      <c r="E43" s="39"/>
      <c r="F43" s="39"/>
      <c r="G43" s="25">
        <f t="shared" si="10"/>
        <v>132.33333333333334</v>
      </c>
      <c r="H43" s="25">
        <v>132</v>
      </c>
      <c r="I43" s="48">
        <f t="shared" si="11"/>
        <v>-2.525252525252597E-3</v>
      </c>
      <c r="J43" s="56"/>
      <c r="K43" s="62" t="s">
        <v>69</v>
      </c>
      <c r="L43" s="46">
        <v>93</v>
      </c>
    </row>
    <row r="44" spans="1:12" x14ac:dyDescent="0.25">
      <c r="J44" s="26"/>
    </row>
    <row r="45" spans="1:12" x14ac:dyDescent="0.25">
      <c r="J45" s="26"/>
      <c r="K45" s="59" t="s">
        <v>82</v>
      </c>
      <c r="L45" s="59"/>
    </row>
    <row r="46" spans="1:12" ht="20.25" x14ac:dyDescent="0.3">
      <c r="A46" s="43" t="s">
        <v>72</v>
      </c>
      <c r="B46" s="39"/>
      <c r="C46" s="39"/>
      <c r="D46" s="39"/>
      <c r="E46" s="39"/>
      <c r="F46" s="39"/>
      <c r="G46" s="39"/>
      <c r="H46" s="39"/>
      <c r="I46" s="39"/>
      <c r="J46" s="56"/>
      <c r="K46" s="50"/>
      <c r="L46" s="39"/>
    </row>
    <row r="47" spans="1:12" ht="18.75" x14ac:dyDescent="0.25">
      <c r="A47" s="41" t="s">
        <v>57</v>
      </c>
      <c r="B47" s="45">
        <v>422</v>
      </c>
      <c r="C47" s="42">
        <f>GETPIVOTDATA("Итого",$I$1,"transaction rq",A47)</f>
        <v>397</v>
      </c>
      <c r="D47" s="38">
        <f>1-B47/C47</f>
        <v>-6.2972292191435741E-2</v>
      </c>
      <c r="E47" s="39"/>
      <c r="F47" s="39"/>
      <c r="G47" s="25">
        <f>C47/3</f>
        <v>132.33333333333334</v>
      </c>
      <c r="H47" s="25">
        <v>132</v>
      </c>
      <c r="I47" s="48">
        <f>1-G47/H47</f>
        <v>-2.525252525252597E-3</v>
      </c>
      <c r="J47" s="51"/>
      <c r="K47" s="58" t="s">
        <v>63</v>
      </c>
      <c r="L47" s="47">
        <v>24</v>
      </c>
    </row>
    <row r="48" spans="1:12" ht="18.75" x14ac:dyDescent="0.25">
      <c r="A48" s="41" t="s">
        <v>0</v>
      </c>
      <c r="B48" s="45">
        <v>422</v>
      </c>
      <c r="C48" s="42">
        <f t="shared" ref="C48:C53" si="12">GETPIVOTDATA("Итого",$I$1,"transaction rq",A48)</f>
        <v>397</v>
      </c>
      <c r="D48" s="38">
        <f t="shared" ref="D48:D55" si="13">1-B48/C48</f>
        <v>-6.2972292191435741E-2</v>
      </c>
      <c r="E48" s="39"/>
      <c r="F48" s="39"/>
      <c r="G48" s="25">
        <f t="shared" ref="G48:G55" si="14">C48/3</f>
        <v>132.33333333333334</v>
      </c>
      <c r="H48" s="25">
        <v>133</v>
      </c>
      <c r="I48" s="48">
        <f t="shared" ref="I48:I55" si="15">1-G48/H48</f>
        <v>5.0125313283206907E-3</v>
      </c>
      <c r="J48" s="51"/>
      <c r="K48" s="53" t="s">
        <v>64</v>
      </c>
      <c r="L48" s="47">
        <v>93</v>
      </c>
    </row>
    <row r="49" spans="1:12" ht="18.75" x14ac:dyDescent="0.25">
      <c r="A49" s="41" t="s">
        <v>60</v>
      </c>
      <c r="B49" s="45">
        <v>282</v>
      </c>
      <c r="C49" s="42">
        <f t="shared" si="12"/>
        <v>280</v>
      </c>
      <c r="D49" s="38">
        <f t="shared" si="13"/>
        <v>-7.1428571428571175E-3</v>
      </c>
      <c r="E49" s="39"/>
      <c r="F49" s="39"/>
      <c r="G49" s="25">
        <f t="shared" si="14"/>
        <v>93.333333333333329</v>
      </c>
      <c r="H49" s="25">
        <v>94</v>
      </c>
      <c r="I49" s="48">
        <f t="shared" si="15"/>
        <v>7.0921985815602939E-3</v>
      </c>
      <c r="J49" s="51"/>
      <c r="K49" s="53" t="s">
        <v>65</v>
      </c>
      <c r="L49" s="47">
        <v>53</v>
      </c>
    </row>
    <row r="50" spans="1:12" ht="18.75" x14ac:dyDescent="0.25">
      <c r="A50" s="41" t="s">
        <v>9</v>
      </c>
      <c r="B50" s="45">
        <v>282</v>
      </c>
      <c r="C50" s="42">
        <f t="shared" si="12"/>
        <v>280</v>
      </c>
      <c r="D50" s="38">
        <f t="shared" si="13"/>
        <v>-7.1428571428571175E-3</v>
      </c>
      <c r="E50" s="39"/>
      <c r="F50" s="39"/>
      <c r="G50" s="25">
        <f t="shared" si="14"/>
        <v>93.333333333333329</v>
      </c>
      <c r="H50" s="25">
        <v>93</v>
      </c>
      <c r="I50" s="48">
        <f t="shared" si="15"/>
        <v>-3.5842293906809264E-3</v>
      </c>
      <c r="J50" s="51"/>
      <c r="K50" s="53" t="s">
        <v>66</v>
      </c>
      <c r="L50" s="47">
        <v>93</v>
      </c>
    </row>
    <row r="51" spans="1:12" ht="18.75" x14ac:dyDescent="0.25">
      <c r="A51" s="41" t="s">
        <v>10</v>
      </c>
      <c r="B51" s="45">
        <v>251</v>
      </c>
      <c r="C51" s="42">
        <f t="shared" si="12"/>
        <v>280</v>
      </c>
      <c r="D51" s="38">
        <f t="shared" si="13"/>
        <v>0.10357142857142854</v>
      </c>
      <c r="E51" s="39"/>
      <c r="F51" s="39"/>
      <c r="G51" s="25">
        <f t="shared" si="14"/>
        <v>93.333333333333329</v>
      </c>
      <c r="H51" s="25">
        <v>93</v>
      </c>
      <c r="I51" s="48">
        <f t="shared" si="15"/>
        <v>-3.5842293906809264E-3</v>
      </c>
      <c r="J51" s="51"/>
      <c r="K51" s="53" t="s">
        <v>22</v>
      </c>
      <c r="L51" s="47">
        <v>132</v>
      </c>
    </row>
    <row r="52" spans="1:12" ht="18.75" x14ac:dyDescent="0.25">
      <c r="A52" s="41" t="s">
        <v>70</v>
      </c>
      <c r="B52" s="45">
        <v>175</v>
      </c>
      <c r="C52" s="42">
        <f t="shared" si="12"/>
        <v>160</v>
      </c>
      <c r="D52" s="38">
        <f t="shared" si="13"/>
        <v>-9.375E-2</v>
      </c>
      <c r="E52" s="39"/>
      <c r="F52" s="39"/>
      <c r="G52" s="25">
        <f t="shared" si="14"/>
        <v>53.333333333333336</v>
      </c>
      <c r="H52" s="25">
        <v>53</v>
      </c>
      <c r="I52" s="48">
        <f t="shared" si="15"/>
        <v>-6.2893081761006275E-3</v>
      </c>
      <c r="J52" s="51"/>
      <c r="K52" s="53" t="s">
        <v>23</v>
      </c>
      <c r="L52" s="47">
        <v>132</v>
      </c>
    </row>
    <row r="53" spans="1:12" ht="18.75" x14ac:dyDescent="0.25">
      <c r="A53" s="41" t="s">
        <v>4</v>
      </c>
      <c r="B53" s="45">
        <v>159</v>
      </c>
      <c r="C53" s="42">
        <f t="shared" si="12"/>
        <v>157</v>
      </c>
      <c r="D53" s="38">
        <f t="shared" si="13"/>
        <v>-1.2738853503184711E-2</v>
      </c>
      <c r="E53" s="39"/>
      <c r="F53" s="39"/>
      <c r="G53" s="25">
        <f t="shared" si="14"/>
        <v>52.333333333333336</v>
      </c>
      <c r="H53" s="25">
        <v>52</v>
      </c>
      <c r="I53" s="48">
        <f t="shared" si="15"/>
        <v>-6.4102564102563875E-3</v>
      </c>
      <c r="J53" s="51"/>
      <c r="K53" s="53" t="s">
        <v>67</v>
      </c>
      <c r="L53" s="47">
        <v>52</v>
      </c>
    </row>
    <row r="54" spans="1:12" ht="18.75" x14ac:dyDescent="0.25">
      <c r="A54" s="41" t="s">
        <v>59</v>
      </c>
      <c r="B54" s="45">
        <v>73</v>
      </c>
      <c r="C54" s="42">
        <f>GETPIVOTDATA("Итого",$I$1,"transaction rq",A54)</f>
        <v>72</v>
      </c>
      <c r="D54" s="38">
        <f t="shared" si="13"/>
        <v>-1.388888888888884E-2</v>
      </c>
      <c r="E54" s="39"/>
      <c r="F54" s="39"/>
      <c r="G54" s="25">
        <f t="shared" si="14"/>
        <v>24</v>
      </c>
      <c r="H54" s="25">
        <v>24</v>
      </c>
      <c r="I54" s="48">
        <f t="shared" si="15"/>
        <v>0</v>
      </c>
      <c r="J54" s="56"/>
      <c r="K54" s="53" t="s">
        <v>68</v>
      </c>
      <c r="L54" s="47">
        <v>132</v>
      </c>
    </row>
    <row r="55" spans="1:12" ht="18.75" x14ac:dyDescent="0.25">
      <c r="A55" s="41" t="s">
        <v>6</v>
      </c>
      <c r="B55" s="45">
        <v>422</v>
      </c>
      <c r="C55" s="42">
        <f t="shared" ref="C55" si="16">GETPIVOTDATA("Итого",$I$1,"transaction rq",A55)</f>
        <v>397</v>
      </c>
      <c r="D55" s="38">
        <f t="shared" si="13"/>
        <v>-6.2972292191435741E-2</v>
      </c>
      <c r="E55" s="39"/>
      <c r="F55" s="39"/>
      <c r="G55" s="25">
        <f t="shared" si="14"/>
        <v>132.33333333333334</v>
      </c>
      <c r="H55" s="25">
        <v>132</v>
      </c>
      <c r="I55" s="48">
        <f t="shared" si="15"/>
        <v>-2.525252525252597E-3</v>
      </c>
      <c r="J55" s="56"/>
      <c r="K55" s="53" t="s">
        <v>69</v>
      </c>
      <c r="L55" s="47">
        <v>93</v>
      </c>
    </row>
    <row r="56" spans="1:12" x14ac:dyDescent="0.25">
      <c r="J56" s="26"/>
    </row>
    <row r="57" spans="1:12" x14ac:dyDescent="0.25">
      <c r="J57" s="26"/>
      <c r="K57" s="59" t="s">
        <v>82</v>
      </c>
      <c r="L57" s="59"/>
    </row>
    <row r="58" spans="1:12" ht="20.25" x14ac:dyDescent="0.3">
      <c r="A58" s="43" t="s">
        <v>73</v>
      </c>
      <c r="B58" s="39"/>
      <c r="C58" s="39"/>
      <c r="D58" s="39"/>
      <c r="E58" s="39"/>
      <c r="F58" s="39"/>
      <c r="G58" s="39"/>
      <c r="H58" s="39"/>
      <c r="I58" s="39"/>
      <c r="J58" s="49"/>
      <c r="K58" s="59" t="s">
        <v>82</v>
      </c>
      <c r="L58" s="59"/>
    </row>
    <row r="59" spans="1:12" ht="18.75" x14ac:dyDescent="0.25">
      <c r="A59" s="41" t="s">
        <v>57</v>
      </c>
      <c r="B59" s="45">
        <v>422</v>
      </c>
      <c r="C59" s="42">
        <f>GETPIVOTDATA("Итого",$I$1,"transaction rq",A59)</f>
        <v>397</v>
      </c>
      <c r="D59" s="38">
        <f>1-B59/C59</f>
        <v>-6.2972292191435741E-2</v>
      </c>
      <c r="E59" s="39"/>
      <c r="F59" s="39"/>
      <c r="G59" s="25">
        <f>(C59/3)*2</f>
        <v>264.66666666666669</v>
      </c>
      <c r="H59" s="25">
        <v>266</v>
      </c>
      <c r="I59" s="48">
        <f>1-G59/H59</f>
        <v>5.0125313283206907E-3</v>
      </c>
      <c r="J59" s="57"/>
      <c r="K59" s="53" t="s">
        <v>63</v>
      </c>
      <c r="L59" s="39">
        <v>48</v>
      </c>
    </row>
    <row r="60" spans="1:12" ht="18.75" x14ac:dyDescent="0.25">
      <c r="A60" s="41" t="s">
        <v>0</v>
      </c>
      <c r="B60" s="45">
        <v>422</v>
      </c>
      <c r="C60" s="42">
        <f t="shared" ref="C60:C65" si="17">GETPIVOTDATA("Итого",$I$1,"transaction rq",A60)</f>
        <v>397</v>
      </c>
      <c r="D60" s="38">
        <f t="shared" ref="D60:D67" si="18">1-B60/C60</f>
        <v>-6.2972292191435741E-2</v>
      </c>
      <c r="E60" s="39"/>
      <c r="F60" s="39"/>
      <c r="G60" s="25">
        <f t="shared" ref="G60:G67" si="19">(C60/3)*2</f>
        <v>264.66666666666669</v>
      </c>
      <c r="H60" s="25">
        <v>266</v>
      </c>
      <c r="I60" s="48">
        <f t="shared" ref="I60:I67" si="20">1-G60/H60</f>
        <v>5.0125313283206907E-3</v>
      </c>
      <c r="J60" s="57"/>
      <c r="K60" s="53" t="s">
        <v>64</v>
      </c>
      <c r="L60" s="39">
        <v>186</v>
      </c>
    </row>
    <row r="61" spans="1:12" ht="18.75" x14ac:dyDescent="0.25">
      <c r="A61" s="41" t="s">
        <v>60</v>
      </c>
      <c r="B61" s="45">
        <v>282</v>
      </c>
      <c r="C61" s="42">
        <f t="shared" si="17"/>
        <v>280</v>
      </c>
      <c r="D61" s="38">
        <f t="shared" si="18"/>
        <v>-7.1428571428571175E-3</v>
      </c>
      <c r="E61" s="39"/>
      <c r="F61" s="39"/>
      <c r="G61" s="25">
        <f t="shared" si="19"/>
        <v>186.66666666666666</v>
      </c>
      <c r="H61" s="25">
        <v>188</v>
      </c>
      <c r="I61" s="48">
        <f t="shared" si="20"/>
        <v>7.0921985815602939E-3</v>
      </c>
      <c r="J61" s="57"/>
      <c r="K61" s="53" t="s">
        <v>65</v>
      </c>
      <c r="L61" s="39">
        <v>106</v>
      </c>
    </row>
    <row r="62" spans="1:12" ht="18.75" x14ac:dyDescent="0.25">
      <c r="A62" s="41" t="s">
        <v>9</v>
      </c>
      <c r="B62" s="45">
        <v>282</v>
      </c>
      <c r="C62" s="42">
        <f t="shared" si="17"/>
        <v>280</v>
      </c>
      <c r="D62" s="38">
        <f t="shared" si="18"/>
        <v>-7.1428571428571175E-3</v>
      </c>
      <c r="E62" s="39"/>
      <c r="F62" s="39"/>
      <c r="G62" s="25">
        <f t="shared" si="19"/>
        <v>186.66666666666666</v>
      </c>
      <c r="H62" s="25">
        <v>186</v>
      </c>
      <c r="I62" s="48">
        <f t="shared" si="20"/>
        <v>-3.5842293906809264E-3</v>
      </c>
      <c r="J62" s="57"/>
      <c r="K62" s="53" t="s">
        <v>66</v>
      </c>
      <c r="L62" s="39">
        <v>188</v>
      </c>
    </row>
    <row r="63" spans="1:12" ht="18.75" x14ac:dyDescent="0.25">
      <c r="A63" s="41" t="s">
        <v>10</v>
      </c>
      <c r="B63" s="45">
        <v>251</v>
      </c>
      <c r="C63" s="42">
        <f t="shared" si="17"/>
        <v>280</v>
      </c>
      <c r="D63" s="38">
        <f t="shared" si="18"/>
        <v>0.10357142857142854</v>
      </c>
      <c r="E63" s="39"/>
      <c r="F63" s="39"/>
      <c r="G63" s="25">
        <f t="shared" si="19"/>
        <v>186.66666666666666</v>
      </c>
      <c r="H63" s="25">
        <v>186</v>
      </c>
      <c r="I63" s="48">
        <f t="shared" si="20"/>
        <v>-3.5842293906809264E-3</v>
      </c>
      <c r="J63" s="57"/>
      <c r="K63" s="53" t="s">
        <v>22</v>
      </c>
      <c r="L63" s="39">
        <v>266</v>
      </c>
    </row>
    <row r="64" spans="1:12" ht="18.75" x14ac:dyDescent="0.25">
      <c r="A64" s="41" t="s">
        <v>70</v>
      </c>
      <c r="B64" s="45">
        <v>175</v>
      </c>
      <c r="C64" s="42">
        <f t="shared" si="17"/>
        <v>160</v>
      </c>
      <c r="D64" s="38">
        <f t="shared" si="18"/>
        <v>-9.375E-2</v>
      </c>
      <c r="E64" s="39"/>
      <c r="F64" s="39"/>
      <c r="G64" s="25">
        <f t="shared" si="19"/>
        <v>106.66666666666667</v>
      </c>
      <c r="H64" s="25">
        <v>106</v>
      </c>
      <c r="I64" s="48">
        <f t="shared" si="20"/>
        <v>-6.2893081761006275E-3</v>
      </c>
      <c r="J64" s="57"/>
      <c r="K64" s="53" t="s">
        <v>23</v>
      </c>
      <c r="L64" s="39">
        <v>264</v>
      </c>
    </row>
    <row r="65" spans="1:12" ht="18.75" x14ac:dyDescent="0.25">
      <c r="A65" s="41" t="s">
        <v>4</v>
      </c>
      <c r="B65" s="45">
        <v>159</v>
      </c>
      <c r="C65" s="42">
        <f t="shared" si="17"/>
        <v>157</v>
      </c>
      <c r="D65" s="38">
        <f t="shared" si="18"/>
        <v>-1.2738853503184711E-2</v>
      </c>
      <c r="E65" s="39"/>
      <c r="F65" s="39"/>
      <c r="G65" s="25">
        <f t="shared" si="19"/>
        <v>104.66666666666667</v>
      </c>
      <c r="H65" s="25">
        <v>104</v>
      </c>
      <c r="I65" s="48">
        <f t="shared" si="20"/>
        <v>-6.4102564102563875E-3</v>
      </c>
      <c r="J65" s="57"/>
      <c r="K65" s="53" t="s">
        <v>67</v>
      </c>
      <c r="L65" s="39">
        <v>104</v>
      </c>
    </row>
    <row r="66" spans="1:12" ht="18.75" x14ac:dyDescent="0.25">
      <c r="A66" s="41" t="s">
        <v>59</v>
      </c>
      <c r="B66" s="45">
        <v>73</v>
      </c>
      <c r="C66" s="42">
        <f>GETPIVOTDATA("Итого",$I$1,"transaction rq",A66)</f>
        <v>72</v>
      </c>
      <c r="D66" s="38">
        <f t="shared" si="18"/>
        <v>-1.388888888888884E-2</v>
      </c>
      <c r="E66" s="39"/>
      <c r="F66" s="39"/>
      <c r="G66" s="25">
        <f t="shared" si="19"/>
        <v>48</v>
      </c>
      <c r="H66" s="25">
        <v>48</v>
      </c>
      <c r="I66" s="48">
        <f t="shared" si="20"/>
        <v>0</v>
      </c>
      <c r="J66" s="49"/>
      <c r="K66" s="53" t="s">
        <v>68</v>
      </c>
      <c r="L66" s="39">
        <v>266</v>
      </c>
    </row>
    <row r="67" spans="1:12" ht="18.75" x14ac:dyDescent="0.25">
      <c r="A67" s="41" t="s">
        <v>6</v>
      </c>
      <c r="B67" s="45">
        <v>422</v>
      </c>
      <c r="C67" s="42">
        <f t="shared" ref="C67" si="21">GETPIVOTDATA("Итого",$I$1,"transaction rq",A67)</f>
        <v>397</v>
      </c>
      <c r="D67" s="38">
        <f t="shared" si="18"/>
        <v>-6.2972292191435741E-2</v>
      </c>
      <c r="E67" s="39"/>
      <c r="F67" s="39"/>
      <c r="G67" s="25">
        <f t="shared" si="19"/>
        <v>264.66666666666669</v>
      </c>
      <c r="H67" s="25">
        <v>264</v>
      </c>
      <c r="I67" s="48">
        <f t="shared" si="20"/>
        <v>-2.525252525252597E-3</v>
      </c>
      <c r="J67" s="49"/>
      <c r="K67" s="53" t="s">
        <v>69</v>
      </c>
      <c r="L67" s="39">
        <v>186</v>
      </c>
    </row>
    <row r="68" spans="1:12" x14ac:dyDescent="0.25">
      <c r="J68" s="26"/>
    </row>
    <row r="69" spans="1:12" x14ac:dyDescent="0.25">
      <c r="J69" s="26"/>
      <c r="K69" s="59" t="s">
        <v>82</v>
      </c>
      <c r="L69" s="59"/>
    </row>
    <row r="70" spans="1:12" ht="20.25" x14ac:dyDescent="0.3">
      <c r="A70" s="43" t="s">
        <v>74</v>
      </c>
      <c r="B70" s="39"/>
      <c r="C70" s="39"/>
      <c r="D70" s="39"/>
      <c r="E70" s="39"/>
      <c r="F70" s="39"/>
      <c r="G70" s="39"/>
      <c r="H70" s="39"/>
      <c r="I70" s="39"/>
      <c r="J70" s="56"/>
      <c r="K70" s="50"/>
      <c r="L70" s="39"/>
    </row>
    <row r="71" spans="1:12" ht="18.75" x14ac:dyDescent="0.25">
      <c r="A71" s="41" t="s">
        <v>57</v>
      </c>
      <c r="B71" s="45">
        <v>422</v>
      </c>
      <c r="C71" s="42">
        <f>GETPIVOTDATA("Итого",$I$1,"transaction rq",A71)</f>
        <v>397</v>
      </c>
      <c r="D71" s="38">
        <f>1-B71/C71</f>
        <v>-6.2972292191435741E-2</v>
      </c>
      <c r="E71" s="39"/>
      <c r="F71" s="39"/>
      <c r="G71" s="25">
        <f>(C71/3)*3</f>
        <v>397</v>
      </c>
      <c r="H71" s="25">
        <v>396</v>
      </c>
      <c r="I71" s="48">
        <f>1-G71/H71</f>
        <v>-2.525252525252597E-3</v>
      </c>
      <c r="J71" s="51"/>
      <c r="K71" s="53" t="s">
        <v>63</v>
      </c>
      <c r="L71" s="39">
        <v>72</v>
      </c>
    </row>
    <row r="72" spans="1:12" ht="18.75" x14ac:dyDescent="0.25">
      <c r="A72" s="41" t="s">
        <v>0</v>
      </c>
      <c r="B72" s="45">
        <v>422</v>
      </c>
      <c r="C72" s="42">
        <f t="shared" ref="C72:C77" si="22">GETPIVOTDATA("Итого",$I$1,"transaction rq",A72)</f>
        <v>397</v>
      </c>
      <c r="D72" s="38">
        <f t="shared" ref="D72:D79" si="23">1-B72/C72</f>
        <v>-6.2972292191435741E-2</v>
      </c>
      <c r="E72" s="39"/>
      <c r="F72" s="39"/>
      <c r="G72" s="25">
        <f t="shared" ref="G72:G79" si="24">(C72/3)*3</f>
        <v>397</v>
      </c>
      <c r="H72" s="25">
        <v>396</v>
      </c>
      <c r="I72" s="48">
        <f t="shared" ref="I72:I79" si="25">1-G72/H72</f>
        <v>-2.525252525252597E-3</v>
      </c>
      <c r="J72" s="51"/>
      <c r="K72" s="53" t="s">
        <v>64</v>
      </c>
      <c r="L72" s="39">
        <v>278</v>
      </c>
    </row>
    <row r="73" spans="1:12" ht="18.75" x14ac:dyDescent="0.25">
      <c r="A73" s="41" t="s">
        <v>60</v>
      </c>
      <c r="B73" s="45">
        <v>282</v>
      </c>
      <c r="C73" s="42">
        <f t="shared" si="22"/>
        <v>280</v>
      </c>
      <c r="D73" s="38">
        <f t="shared" si="23"/>
        <v>-7.1428571428571175E-3</v>
      </c>
      <c r="E73" s="39"/>
      <c r="F73" s="39"/>
      <c r="G73" s="25">
        <f t="shared" si="24"/>
        <v>280</v>
      </c>
      <c r="H73" s="25">
        <v>278</v>
      </c>
      <c r="I73" s="48">
        <f t="shared" si="25"/>
        <v>-7.194244604316502E-3</v>
      </c>
      <c r="J73" s="51"/>
      <c r="K73" s="53" t="s">
        <v>65</v>
      </c>
      <c r="L73" s="39">
        <v>159</v>
      </c>
    </row>
    <row r="74" spans="1:12" ht="18.75" x14ac:dyDescent="0.25">
      <c r="A74" s="41" t="s">
        <v>9</v>
      </c>
      <c r="B74" s="45">
        <v>282</v>
      </c>
      <c r="C74" s="42">
        <f t="shared" si="22"/>
        <v>280</v>
      </c>
      <c r="D74" s="38">
        <f t="shared" si="23"/>
        <v>-7.1428571428571175E-3</v>
      </c>
      <c r="E74" s="39"/>
      <c r="F74" s="39"/>
      <c r="G74" s="25">
        <f t="shared" si="24"/>
        <v>280</v>
      </c>
      <c r="H74" s="25">
        <v>278</v>
      </c>
      <c r="I74" s="48">
        <f t="shared" si="25"/>
        <v>-7.194244604316502E-3</v>
      </c>
      <c r="J74" s="51"/>
      <c r="K74" s="53" t="s">
        <v>66</v>
      </c>
      <c r="L74" s="39">
        <v>278</v>
      </c>
    </row>
    <row r="75" spans="1:12" ht="18.75" x14ac:dyDescent="0.25">
      <c r="A75" s="41" t="s">
        <v>10</v>
      </c>
      <c r="B75" s="45">
        <v>251</v>
      </c>
      <c r="C75" s="42">
        <f t="shared" si="22"/>
        <v>280</v>
      </c>
      <c r="D75" s="38">
        <f t="shared" si="23"/>
        <v>0.10357142857142854</v>
      </c>
      <c r="E75" s="39"/>
      <c r="F75" s="39"/>
      <c r="G75" s="25">
        <f t="shared" si="24"/>
        <v>280</v>
      </c>
      <c r="H75" s="25">
        <v>278</v>
      </c>
      <c r="I75" s="48">
        <f t="shared" si="25"/>
        <v>-7.194244604316502E-3</v>
      </c>
      <c r="J75" s="51"/>
      <c r="K75" s="53" t="s">
        <v>22</v>
      </c>
      <c r="L75" s="39">
        <v>396</v>
      </c>
    </row>
    <row r="76" spans="1:12" ht="18.75" x14ac:dyDescent="0.25">
      <c r="A76" s="41" t="s">
        <v>70</v>
      </c>
      <c r="B76" s="45">
        <v>175</v>
      </c>
      <c r="C76" s="42">
        <f t="shared" si="22"/>
        <v>160</v>
      </c>
      <c r="D76" s="38">
        <f t="shared" si="23"/>
        <v>-9.375E-2</v>
      </c>
      <c r="E76" s="39"/>
      <c r="F76" s="39"/>
      <c r="G76" s="25">
        <f t="shared" si="24"/>
        <v>160</v>
      </c>
      <c r="H76" s="25">
        <v>159</v>
      </c>
      <c r="I76" s="48">
        <f t="shared" si="25"/>
        <v>-6.2893081761006275E-3</v>
      </c>
      <c r="J76" s="51"/>
      <c r="K76" s="53" t="s">
        <v>23</v>
      </c>
      <c r="L76" s="39">
        <v>395</v>
      </c>
    </row>
    <row r="77" spans="1:12" ht="18.75" x14ac:dyDescent="0.25">
      <c r="A77" s="41" t="s">
        <v>4</v>
      </c>
      <c r="B77" s="45">
        <v>159</v>
      </c>
      <c r="C77" s="42">
        <f t="shared" si="22"/>
        <v>157</v>
      </c>
      <c r="D77" s="38">
        <f t="shared" si="23"/>
        <v>-1.2738853503184711E-2</v>
      </c>
      <c r="E77" s="39"/>
      <c r="F77" s="39"/>
      <c r="G77" s="25">
        <f t="shared" si="24"/>
        <v>157</v>
      </c>
      <c r="H77" s="25">
        <v>156</v>
      </c>
      <c r="I77" s="48">
        <f t="shared" si="25"/>
        <v>-6.4102564102563875E-3</v>
      </c>
      <c r="J77" s="51"/>
      <c r="K77" s="53" t="s">
        <v>67</v>
      </c>
      <c r="L77" s="39">
        <v>156</v>
      </c>
    </row>
    <row r="78" spans="1:12" ht="18.75" x14ac:dyDescent="0.25">
      <c r="A78" s="41" t="s">
        <v>59</v>
      </c>
      <c r="B78" s="45">
        <v>73</v>
      </c>
      <c r="C78" s="42">
        <f>GETPIVOTDATA("Итого",$I$1,"transaction rq",A78)</f>
        <v>72</v>
      </c>
      <c r="D78" s="38">
        <f t="shared" si="23"/>
        <v>-1.388888888888884E-2</v>
      </c>
      <c r="E78" s="39"/>
      <c r="F78" s="39"/>
      <c r="G78" s="25">
        <f t="shared" si="24"/>
        <v>72</v>
      </c>
      <c r="H78" s="25">
        <v>72</v>
      </c>
      <c r="I78" s="48">
        <f t="shared" si="25"/>
        <v>0</v>
      </c>
      <c r="J78" s="56"/>
      <c r="K78" s="53" t="s">
        <v>68</v>
      </c>
      <c r="L78" s="39">
        <v>396</v>
      </c>
    </row>
    <row r="79" spans="1:12" ht="18.75" x14ac:dyDescent="0.25">
      <c r="A79" s="41" t="s">
        <v>6</v>
      </c>
      <c r="B79" s="45">
        <v>422</v>
      </c>
      <c r="C79" s="42">
        <f t="shared" ref="C79" si="26">GETPIVOTDATA("Итого",$I$1,"transaction rq",A79)</f>
        <v>397</v>
      </c>
      <c r="D79" s="38">
        <f t="shared" si="23"/>
        <v>-6.2972292191435741E-2</v>
      </c>
      <c r="E79" s="39"/>
      <c r="F79" s="39"/>
      <c r="G79" s="25">
        <f t="shared" si="24"/>
        <v>397</v>
      </c>
      <c r="H79" s="25">
        <v>395</v>
      </c>
      <c r="I79" s="48">
        <f t="shared" si="25"/>
        <v>-5.0632911392405333E-3</v>
      </c>
      <c r="J79" s="56"/>
      <c r="K79" s="53" t="s">
        <v>69</v>
      </c>
      <c r="L79" s="39">
        <v>278</v>
      </c>
    </row>
    <row r="80" spans="1:12" x14ac:dyDescent="0.25">
      <c r="J80" s="26"/>
    </row>
    <row r="81" spans="1:12" x14ac:dyDescent="0.25">
      <c r="J81" s="26"/>
      <c r="K81" s="59" t="s">
        <v>82</v>
      </c>
      <c r="L81" s="59"/>
    </row>
    <row r="82" spans="1:12" ht="20.25" x14ac:dyDescent="0.3">
      <c r="A82" s="43" t="s">
        <v>75</v>
      </c>
      <c r="B82" s="39"/>
      <c r="C82" s="39"/>
      <c r="D82" s="39"/>
      <c r="E82" s="39"/>
      <c r="F82" s="39"/>
      <c r="G82" s="39"/>
      <c r="H82" s="39"/>
      <c r="I82" s="39"/>
      <c r="J82" s="56"/>
      <c r="K82" s="50"/>
      <c r="L82" s="39"/>
    </row>
    <row r="83" spans="1:12" ht="18.75" x14ac:dyDescent="0.25">
      <c r="A83" s="41" t="s">
        <v>57</v>
      </c>
      <c r="B83" s="45">
        <v>422</v>
      </c>
      <c r="C83" s="42">
        <f>GETPIVOTDATA("Итого",$I$1,"transaction rq",A83)</f>
        <v>397</v>
      </c>
      <c r="D83" s="38">
        <f>1-B83/C83</f>
        <v>-6.2972292191435741E-2</v>
      </c>
      <c r="E83" s="39"/>
      <c r="F83" s="39"/>
      <c r="G83" s="25">
        <f>(C83/3)*4</f>
        <v>529.33333333333337</v>
      </c>
      <c r="H83" s="25">
        <v>532</v>
      </c>
      <c r="I83" s="48">
        <f>1-G83/H83</f>
        <v>5.0125313283206907E-3</v>
      </c>
      <c r="J83" s="51"/>
      <c r="K83" s="53" t="s">
        <v>63</v>
      </c>
      <c r="L83" s="39">
        <v>96</v>
      </c>
    </row>
    <row r="84" spans="1:12" ht="18.75" x14ac:dyDescent="0.25">
      <c r="A84" s="41" t="s">
        <v>0</v>
      </c>
      <c r="B84" s="45">
        <v>422</v>
      </c>
      <c r="C84" s="42">
        <f t="shared" ref="C84:C89" si="27">GETPIVOTDATA("Итого",$I$1,"transaction rq",A84)</f>
        <v>397</v>
      </c>
      <c r="D84" s="38">
        <f t="shared" ref="D84:D91" si="28">1-B84/C84</f>
        <v>-6.2972292191435741E-2</v>
      </c>
      <c r="E84" s="39"/>
      <c r="F84" s="39"/>
      <c r="G84" s="25">
        <f t="shared" ref="G84:G91" si="29">(C84/3)*4</f>
        <v>529.33333333333337</v>
      </c>
      <c r="H84" s="25">
        <v>532</v>
      </c>
      <c r="I84" s="48">
        <f t="shared" ref="I84:I91" si="30">1-G84/H84</f>
        <v>5.0125313283206907E-3</v>
      </c>
      <c r="J84" s="51"/>
      <c r="K84" s="53" t="s">
        <v>64</v>
      </c>
      <c r="L84" s="39">
        <v>372</v>
      </c>
    </row>
    <row r="85" spans="1:12" ht="18.75" x14ac:dyDescent="0.25">
      <c r="A85" s="41" t="s">
        <v>60</v>
      </c>
      <c r="B85" s="45">
        <v>282</v>
      </c>
      <c r="C85" s="42">
        <f t="shared" si="27"/>
        <v>280</v>
      </c>
      <c r="D85" s="38">
        <f t="shared" si="28"/>
        <v>-7.1428571428571175E-3</v>
      </c>
      <c r="E85" s="39"/>
      <c r="F85" s="39"/>
      <c r="G85" s="25">
        <f t="shared" si="29"/>
        <v>373.33333333333331</v>
      </c>
      <c r="H85" s="25">
        <v>376</v>
      </c>
      <c r="I85" s="48">
        <f t="shared" si="30"/>
        <v>7.0921985815602939E-3</v>
      </c>
      <c r="J85" s="51"/>
      <c r="K85" s="53" t="s">
        <v>65</v>
      </c>
      <c r="L85" s="39">
        <v>212</v>
      </c>
    </row>
    <row r="86" spans="1:12" ht="18.75" x14ac:dyDescent="0.25">
      <c r="A86" s="41" t="s">
        <v>9</v>
      </c>
      <c r="B86" s="45">
        <v>282</v>
      </c>
      <c r="C86" s="42">
        <f t="shared" si="27"/>
        <v>280</v>
      </c>
      <c r="D86" s="38">
        <f t="shared" si="28"/>
        <v>-7.1428571428571175E-3</v>
      </c>
      <c r="E86" s="39"/>
      <c r="F86" s="39"/>
      <c r="G86" s="25">
        <f t="shared" si="29"/>
        <v>373.33333333333331</v>
      </c>
      <c r="H86" s="25">
        <v>372</v>
      </c>
      <c r="I86" s="48">
        <f t="shared" si="30"/>
        <v>-3.5842293906809264E-3</v>
      </c>
      <c r="J86" s="51"/>
      <c r="K86" s="53" t="s">
        <v>66</v>
      </c>
      <c r="L86" s="39">
        <v>376</v>
      </c>
    </row>
    <row r="87" spans="1:12" ht="18.75" x14ac:dyDescent="0.25">
      <c r="A87" s="41" t="s">
        <v>10</v>
      </c>
      <c r="B87" s="45">
        <v>251</v>
      </c>
      <c r="C87" s="42">
        <f t="shared" si="27"/>
        <v>280</v>
      </c>
      <c r="D87" s="38">
        <f t="shared" si="28"/>
        <v>0.10357142857142854</v>
      </c>
      <c r="E87" s="39"/>
      <c r="F87" s="39"/>
      <c r="G87" s="25">
        <f t="shared" si="29"/>
        <v>373.33333333333331</v>
      </c>
      <c r="H87" s="25">
        <v>372</v>
      </c>
      <c r="I87" s="48">
        <f t="shared" si="30"/>
        <v>-3.5842293906809264E-3</v>
      </c>
      <c r="J87" s="51"/>
      <c r="K87" s="53" t="s">
        <v>22</v>
      </c>
      <c r="L87" s="39">
        <v>532</v>
      </c>
    </row>
    <row r="88" spans="1:12" ht="18.75" x14ac:dyDescent="0.25">
      <c r="A88" s="41" t="s">
        <v>70</v>
      </c>
      <c r="B88" s="45">
        <v>175</v>
      </c>
      <c r="C88" s="42">
        <f t="shared" si="27"/>
        <v>160</v>
      </c>
      <c r="D88" s="38">
        <f t="shared" si="28"/>
        <v>-9.375E-2</v>
      </c>
      <c r="E88" s="39"/>
      <c r="F88" s="39"/>
      <c r="G88" s="25">
        <f t="shared" si="29"/>
        <v>213.33333333333334</v>
      </c>
      <c r="H88" s="25">
        <v>212</v>
      </c>
      <c r="I88" s="48">
        <f t="shared" si="30"/>
        <v>-6.2893081761006275E-3</v>
      </c>
      <c r="J88" s="51"/>
      <c r="K88" s="53" t="s">
        <v>23</v>
      </c>
      <c r="L88" s="39">
        <v>528</v>
      </c>
    </row>
    <row r="89" spans="1:12" ht="18.75" x14ac:dyDescent="0.25">
      <c r="A89" s="41" t="s">
        <v>4</v>
      </c>
      <c r="B89" s="45">
        <v>159</v>
      </c>
      <c r="C89" s="42">
        <f t="shared" si="27"/>
        <v>157</v>
      </c>
      <c r="D89" s="38">
        <f t="shared" si="28"/>
        <v>-1.2738853503184711E-2</v>
      </c>
      <c r="E89" s="39"/>
      <c r="F89" s="39"/>
      <c r="G89" s="25">
        <f t="shared" si="29"/>
        <v>209.33333333333334</v>
      </c>
      <c r="H89" s="25">
        <v>208</v>
      </c>
      <c r="I89" s="48">
        <f t="shared" si="30"/>
        <v>-6.4102564102563875E-3</v>
      </c>
      <c r="J89" s="51"/>
      <c r="K89" s="53" t="s">
        <v>67</v>
      </c>
      <c r="L89" s="39">
        <v>208</v>
      </c>
    </row>
    <row r="90" spans="1:12" ht="18.75" x14ac:dyDescent="0.25">
      <c r="A90" s="41" t="s">
        <v>59</v>
      </c>
      <c r="B90" s="45">
        <v>73</v>
      </c>
      <c r="C90" s="42">
        <f>GETPIVOTDATA("Итого",$I$1,"transaction rq",A90)</f>
        <v>72</v>
      </c>
      <c r="D90" s="38">
        <f t="shared" si="28"/>
        <v>-1.388888888888884E-2</v>
      </c>
      <c r="E90" s="39"/>
      <c r="F90" s="39"/>
      <c r="G90" s="25">
        <f t="shared" si="29"/>
        <v>96</v>
      </c>
      <c r="H90" s="25">
        <v>96</v>
      </c>
      <c r="I90" s="48">
        <f t="shared" si="30"/>
        <v>0</v>
      </c>
      <c r="J90" s="56"/>
      <c r="K90" s="53" t="s">
        <v>68</v>
      </c>
      <c r="L90" s="39">
        <v>532</v>
      </c>
    </row>
    <row r="91" spans="1:12" ht="18.75" x14ac:dyDescent="0.25">
      <c r="A91" s="41" t="s">
        <v>6</v>
      </c>
      <c r="B91" s="45">
        <v>422</v>
      </c>
      <c r="C91" s="42">
        <f t="shared" ref="C91" si="31">GETPIVOTDATA("Итого",$I$1,"transaction rq",A91)</f>
        <v>397</v>
      </c>
      <c r="D91" s="38">
        <f t="shared" si="28"/>
        <v>-6.2972292191435741E-2</v>
      </c>
      <c r="E91" s="39"/>
      <c r="F91" s="39"/>
      <c r="G91" s="25">
        <f t="shared" si="29"/>
        <v>529.33333333333337</v>
      </c>
      <c r="H91" s="25">
        <v>528</v>
      </c>
      <c r="I91" s="48">
        <f t="shared" si="30"/>
        <v>-2.525252525252597E-3</v>
      </c>
      <c r="J91" s="56"/>
      <c r="K91" s="53" t="s">
        <v>69</v>
      </c>
      <c r="L91" s="39">
        <v>372</v>
      </c>
    </row>
    <row r="92" spans="1:12" x14ac:dyDescent="0.25">
      <c r="J92" s="26"/>
    </row>
    <row r="93" spans="1:12" x14ac:dyDescent="0.25">
      <c r="J93" s="26"/>
      <c r="K93" s="59" t="s">
        <v>82</v>
      </c>
      <c r="L93" s="59"/>
    </row>
    <row r="94" spans="1:12" ht="20.25" x14ac:dyDescent="0.3">
      <c r="A94" s="43" t="s">
        <v>76</v>
      </c>
      <c r="B94" s="39"/>
      <c r="C94" s="39"/>
      <c r="D94" s="39"/>
      <c r="E94" s="39"/>
      <c r="F94" s="39"/>
      <c r="G94" s="39"/>
      <c r="H94" s="39"/>
      <c r="I94" s="39"/>
      <c r="J94" s="56"/>
      <c r="K94" s="50"/>
      <c r="L94" s="39"/>
    </row>
    <row r="95" spans="1:12" ht="18.75" x14ac:dyDescent="0.25">
      <c r="A95" s="41" t="s">
        <v>57</v>
      </c>
      <c r="B95" s="45">
        <v>422</v>
      </c>
      <c r="C95" s="42">
        <f>GETPIVOTDATA("Итого",$I$1,"transaction rq",A95)</f>
        <v>397</v>
      </c>
      <c r="D95" s="38">
        <f>1-B95/C95</f>
        <v>-6.2972292191435741E-2</v>
      </c>
      <c r="E95" s="39"/>
      <c r="F95" s="39"/>
      <c r="G95" s="25">
        <f>(C95/3)*5</f>
        <v>661.66666666666674</v>
      </c>
      <c r="H95" s="25">
        <v>660</v>
      </c>
      <c r="I95" s="48">
        <f>1-G95/H95</f>
        <v>-2.525252525252597E-3</v>
      </c>
      <c r="J95" s="51"/>
      <c r="K95" s="53" t="s">
        <v>63</v>
      </c>
      <c r="L95" s="40">
        <v>120</v>
      </c>
    </row>
    <row r="96" spans="1:12" ht="18.75" x14ac:dyDescent="0.25">
      <c r="A96" s="41" t="s">
        <v>0</v>
      </c>
      <c r="B96" s="45">
        <v>422</v>
      </c>
      <c r="C96" s="42">
        <f t="shared" ref="C96:C101" si="32">GETPIVOTDATA("Итого",$I$1,"transaction rq",A96)</f>
        <v>397</v>
      </c>
      <c r="D96" s="38">
        <f t="shared" ref="D96:D103" si="33">1-B96/C96</f>
        <v>-6.2972292191435741E-2</v>
      </c>
      <c r="E96" s="39"/>
      <c r="F96" s="39"/>
      <c r="G96" s="25">
        <f t="shared" ref="G96:G103" si="34">(C96/3)*5</f>
        <v>661.66666666666674</v>
      </c>
      <c r="H96" s="25">
        <v>660</v>
      </c>
      <c r="I96" s="48">
        <f t="shared" ref="I96:I103" si="35">1-G96/H96</f>
        <v>-2.525252525252597E-3</v>
      </c>
      <c r="J96" s="51"/>
      <c r="K96" s="53" t="s">
        <v>64</v>
      </c>
      <c r="L96" s="40">
        <v>465</v>
      </c>
    </row>
    <row r="97" spans="1:12" ht="18.75" x14ac:dyDescent="0.25">
      <c r="A97" s="41" t="s">
        <v>60</v>
      </c>
      <c r="B97" s="45">
        <v>282</v>
      </c>
      <c r="C97" s="42">
        <f t="shared" si="32"/>
        <v>280</v>
      </c>
      <c r="D97" s="38">
        <f t="shared" si="33"/>
        <v>-7.1428571428571175E-3</v>
      </c>
      <c r="E97" s="39"/>
      <c r="F97" s="39"/>
      <c r="G97" s="25">
        <f t="shared" si="34"/>
        <v>466.66666666666663</v>
      </c>
      <c r="H97" s="25">
        <v>465</v>
      </c>
      <c r="I97" s="48">
        <f t="shared" si="35"/>
        <v>-3.5842293906809264E-3</v>
      </c>
      <c r="J97" s="51"/>
      <c r="K97" s="53" t="s">
        <v>65</v>
      </c>
      <c r="L97" s="40">
        <v>266</v>
      </c>
    </row>
    <row r="98" spans="1:12" ht="18.75" x14ac:dyDescent="0.25">
      <c r="A98" s="41" t="s">
        <v>9</v>
      </c>
      <c r="B98" s="45">
        <v>282</v>
      </c>
      <c r="C98" s="42">
        <f t="shared" si="32"/>
        <v>280</v>
      </c>
      <c r="D98" s="38">
        <f t="shared" si="33"/>
        <v>-7.1428571428571175E-3</v>
      </c>
      <c r="E98" s="39"/>
      <c r="F98" s="39"/>
      <c r="G98" s="25">
        <f t="shared" si="34"/>
        <v>466.66666666666663</v>
      </c>
      <c r="H98" s="25">
        <v>465</v>
      </c>
      <c r="I98" s="48">
        <f t="shared" si="35"/>
        <v>-3.5842293906809264E-3</v>
      </c>
      <c r="J98" s="51"/>
      <c r="K98" s="53" t="s">
        <v>66</v>
      </c>
      <c r="L98" s="40">
        <v>465</v>
      </c>
    </row>
    <row r="99" spans="1:12" ht="18.75" x14ac:dyDescent="0.25">
      <c r="A99" s="41" t="s">
        <v>10</v>
      </c>
      <c r="B99" s="45">
        <v>251</v>
      </c>
      <c r="C99" s="42">
        <f t="shared" si="32"/>
        <v>280</v>
      </c>
      <c r="D99" s="38">
        <f t="shared" si="33"/>
        <v>0.10357142857142854</v>
      </c>
      <c r="E99" s="39"/>
      <c r="F99" s="39"/>
      <c r="G99" s="25">
        <f t="shared" si="34"/>
        <v>466.66666666666663</v>
      </c>
      <c r="H99" s="25">
        <v>465</v>
      </c>
      <c r="I99" s="48">
        <f t="shared" si="35"/>
        <v>-3.5842293906809264E-3</v>
      </c>
      <c r="J99" s="51"/>
      <c r="K99" s="53" t="s">
        <v>22</v>
      </c>
      <c r="L99" s="40">
        <v>660</v>
      </c>
    </row>
    <row r="100" spans="1:12" ht="18.75" x14ac:dyDescent="0.25">
      <c r="A100" s="41" t="s">
        <v>70</v>
      </c>
      <c r="B100" s="45">
        <v>175</v>
      </c>
      <c r="C100" s="42">
        <f t="shared" si="32"/>
        <v>160</v>
      </c>
      <c r="D100" s="38">
        <f t="shared" si="33"/>
        <v>-9.375E-2</v>
      </c>
      <c r="E100" s="39"/>
      <c r="F100" s="39"/>
      <c r="G100" s="25">
        <f t="shared" si="34"/>
        <v>266.66666666666669</v>
      </c>
      <c r="H100" s="25">
        <v>266</v>
      </c>
      <c r="I100" s="48">
        <f t="shared" si="35"/>
        <v>-2.5062656641605674E-3</v>
      </c>
      <c r="J100" s="51"/>
      <c r="K100" s="53" t="s">
        <v>23</v>
      </c>
      <c r="L100" s="40">
        <v>661</v>
      </c>
    </row>
    <row r="101" spans="1:12" ht="18.75" x14ac:dyDescent="0.25">
      <c r="A101" s="41" t="s">
        <v>4</v>
      </c>
      <c r="B101" s="45">
        <v>159</v>
      </c>
      <c r="C101" s="42">
        <f t="shared" si="32"/>
        <v>157</v>
      </c>
      <c r="D101" s="38">
        <f t="shared" si="33"/>
        <v>-1.2738853503184711E-2</v>
      </c>
      <c r="E101" s="39"/>
      <c r="F101" s="39"/>
      <c r="G101" s="25">
        <f t="shared" si="34"/>
        <v>261.66666666666669</v>
      </c>
      <c r="H101" s="25">
        <v>260</v>
      </c>
      <c r="I101" s="48">
        <f t="shared" si="35"/>
        <v>-6.4102564102563875E-3</v>
      </c>
      <c r="J101" s="51"/>
      <c r="K101" s="53" t="s">
        <v>67</v>
      </c>
      <c r="L101" s="40">
        <v>260</v>
      </c>
    </row>
    <row r="102" spans="1:12" ht="18.75" x14ac:dyDescent="0.25">
      <c r="A102" s="41" t="s">
        <v>59</v>
      </c>
      <c r="B102" s="45">
        <v>73</v>
      </c>
      <c r="C102" s="42">
        <f>GETPIVOTDATA("Итого",$I$1,"transaction rq",A102)</f>
        <v>72</v>
      </c>
      <c r="D102" s="38">
        <f t="shared" si="33"/>
        <v>-1.388888888888884E-2</v>
      </c>
      <c r="E102" s="39"/>
      <c r="F102" s="39"/>
      <c r="G102" s="25">
        <f t="shared" si="34"/>
        <v>120</v>
      </c>
      <c r="H102" s="25">
        <v>120</v>
      </c>
      <c r="I102" s="48">
        <f t="shared" si="35"/>
        <v>0</v>
      </c>
      <c r="J102" s="56"/>
      <c r="K102" s="53" t="s">
        <v>68</v>
      </c>
      <c r="L102" s="40">
        <v>660</v>
      </c>
    </row>
    <row r="103" spans="1:12" ht="18.75" x14ac:dyDescent="0.25">
      <c r="A103" s="41" t="s">
        <v>6</v>
      </c>
      <c r="B103" s="45">
        <v>422</v>
      </c>
      <c r="C103" s="42">
        <f t="shared" ref="C103" si="36">GETPIVOTDATA("Итого",$I$1,"transaction rq",A103)</f>
        <v>397</v>
      </c>
      <c r="D103" s="38">
        <f t="shared" si="33"/>
        <v>-6.2972292191435741E-2</v>
      </c>
      <c r="E103" s="39"/>
      <c r="F103" s="39"/>
      <c r="G103" s="25">
        <f t="shared" si="34"/>
        <v>661.66666666666674</v>
      </c>
      <c r="H103" s="25">
        <v>661</v>
      </c>
      <c r="I103" s="48">
        <f t="shared" si="35"/>
        <v>-1.0085728693898233E-3</v>
      </c>
      <c r="J103" s="56"/>
      <c r="K103" s="53" t="s">
        <v>69</v>
      </c>
      <c r="L103" s="40">
        <v>465</v>
      </c>
    </row>
    <row r="104" spans="1:12" x14ac:dyDescent="0.25">
      <c r="J104" s="26"/>
    </row>
    <row r="105" spans="1:12" x14ac:dyDescent="0.25">
      <c r="J105" s="26"/>
      <c r="K105" s="59" t="s">
        <v>82</v>
      </c>
      <c r="L105" s="59"/>
    </row>
    <row r="106" spans="1:12" ht="20.25" x14ac:dyDescent="0.3">
      <c r="A106" s="43" t="s">
        <v>77</v>
      </c>
      <c r="B106" s="39"/>
      <c r="C106" s="39"/>
      <c r="D106" s="39"/>
      <c r="E106" s="39"/>
      <c r="F106" s="39"/>
      <c r="G106" s="39"/>
      <c r="H106" s="39"/>
      <c r="I106" s="39"/>
      <c r="J106" s="49"/>
      <c r="K106" s="50"/>
      <c r="L106" s="39"/>
    </row>
    <row r="107" spans="1:12" ht="18.75" x14ac:dyDescent="0.25">
      <c r="A107" s="41" t="s">
        <v>57</v>
      </c>
      <c r="B107" s="45">
        <v>422</v>
      </c>
      <c r="C107" s="42">
        <f>GETPIVOTDATA("Итого",$I$1,"transaction rq",A107)</f>
        <v>397</v>
      </c>
      <c r="D107" s="38">
        <f>1-B107/C107</f>
        <v>-6.2972292191435741E-2</v>
      </c>
      <c r="E107" s="39"/>
      <c r="F107" s="39"/>
      <c r="G107" s="25">
        <f>(C107/3)*6</f>
        <v>794</v>
      </c>
      <c r="H107" s="25">
        <v>706</v>
      </c>
      <c r="I107" s="48">
        <f>1-G107/H107</f>
        <v>-0.12464589235127477</v>
      </c>
      <c r="J107" s="57"/>
      <c r="K107" s="53" t="s">
        <v>63</v>
      </c>
      <c r="L107" s="40">
        <v>90</v>
      </c>
    </row>
    <row r="108" spans="1:12" ht="18.75" x14ac:dyDescent="0.25">
      <c r="A108" s="41" t="s">
        <v>0</v>
      </c>
      <c r="B108" s="45">
        <v>422</v>
      </c>
      <c r="C108" s="42">
        <f t="shared" ref="C108:C113" si="37">GETPIVOTDATA("Итого",$I$1,"transaction rq",A108)</f>
        <v>397</v>
      </c>
      <c r="D108" s="38">
        <f t="shared" ref="D108:D115" si="38">1-B108/C108</f>
        <v>-6.2972292191435741E-2</v>
      </c>
      <c r="E108" s="39"/>
      <c r="F108" s="39"/>
      <c r="G108" s="25">
        <f t="shared" ref="G108:G115" si="39">(C108/3)*6</f>
        <v>794</v>
      </c>
      <c r="H108" s="25">
        <v>669</v>
      </c>
      <c r="I108" s="48">
        <f t="shared" ref="I108:I115" si="40">1-G108/H108</f>
        <v>-0.1868460388639761</v>
      </c>
      <c r="J108" s="57"/>
      <c r="K108" s="53" t="s">
        <v>64</v>
      </c>
      <c r="L108" s="40">
        <v>525</v>
      </c>
    </row>
    <row r="109" spans="1:12" ht="18.75" x14ac:dyDescent="0.25">
      <c r="A109" s="41" t="s">
        <v>60</v>
      </c>
      <c r="B109" s="45">
        <v>282</v>
      </c>
      <c r="C109" s="42">
        <f t="shared" si="37"/>
        <v>280</v>
      </c>
      <c r="D109" s="38">
        <f t="shared" si="38"/>
        <v>-7.1428571428571175E-3</v>
      </c>
      <c r="E109" s="39"/>
      <c r="F109" s="39"/>
      <c r="G109" s="25">
        <f t="shared" si="39"/>
        <v>560</v>
      </c>
      <c r="H109" s="25">
        <v>526</v>
      </c>
      <c r="I109" s="48">
        <f t="shared" si="40"/>
        <v>-6.4638783269961975E-2</v>
      </c>
      <c r="J109" s="57"/>
      <c r="K109" s="53" t="s">
        <v>65</v>
      </c>
      <c r="L109" s="40">
        <v>290</v>
      </c>
    </row>
    <row r="110" spans="1:12" ht="18.75" x14ac:dyDescent="0.25">
      <c r="A110" s="41" t="s">
        <v>9</v>
      </c>
      <c r="B110" s="45">
        <v>282</v>
      </c>
      <c r="C110" s="42">
        <f t="shared" si="37"/>
        <v>280</v>
      </c>
      <c r="D110" s="38">
        <f t="shared" si="38"/>
        <v>-7.1428571428571175E-3</v>
      </c>
      <c r="E110" s="39"/>
      <c r="F110" s="39"/>
      <c r="G110" s="25">
        <f t="shared" si="39"/>
        <v>560</v>
      </c>
      <c r="H110" s="25">
        <v>525</v>
      </c>
      <c r="I110" s="48">
        <f t="shared" si="40"/>
        <v>-6.6666666666666652E-2</v>
      </c>
      <c r="J110" s="57"/>
      <c r="K110" s="53" t="s">
        <v>66</v>
      </c>
      <c r="L110" s="40">
        <v>526</v>
      </c>
    </row>
    <row r="111" spans="1:12" ht="18.75" x14ac:dyDescent="0.25">
      <c r="A111" s="41" t="s">
        <v>10</v>
      </c>
      <c r="B111" s="45">
        <v>251</v>
      </c>
      <c r="C111" s="42">
        <f t="shared" si="37"/>
        <v>280</v>
      </c>
      <c r="D111" s="38">
        <f t="shared" si="38"/>
        <v>0.10357142857142854</v>
      </c>
      <c r="E111" s="39"/>
      <c r="F111" s="39"/>
      <c r="G111" s="25">
        <f t="shared" si="39"/>
        <v>560</v>
      </c>
      <c r="H111" s="25">
        <v>528</v>
      </c>
      <c r="I111" s="48">
        <f t="shared" si="40"/>
        <v>-6.0606060606060552E-2</v>
      </c>
      <c r="J111" s="57"/>
      <c r="K111" s="53" t="s">
        <v>22</v>
      </c>
      <c r="L111" s="40">
        <v>699</v>
      </c>
    </row>
    <row r="112" spans="1:12" ht="18.75" x14ac:dyDescent="0.25">
      <c r="A112" s="41" t="s">
        <v>70</v>
      </c>
      <c r="B112" s="45">
        <v>175</v>
      </c>
      <c r="C112" s="42">
        <f t="shared" si="37"/>
        <v>160</v>
      </c>
      <c r="D112" s="38">
        <f t="shared" si="38"/>
        <v>-9.375E-2</v>
      </c>
      <c r="E112" s="39"/>
      <c r="F112" s="39"/>
      <c r="G112" s="25">
        <f t="shared" si="39"/>
        <v>320</v>
      </c>
      <c r="H112" s="25">
        <v>290</v>
      </c>
      <c r="I112" s="48">
        <f t="shared" si="40"/>
        <v>-0.10344827586206895</v>
      </c>
      <c r="J112" s="57"/>
      <c r="K112" s="53" t="s">
        <v>23</v>
      </c>
      <c r="L112" s="40">
        <v>698</v>
      </c>
    </row>
    <row r="113" spans="1:13" ht="18.75" x14ac:dyDescent="0.25">
      <c r="A113" s="41" t="s">
        <v>4</v>
      </c>
      <c r="B113" s="45">
        <v>159</v>
      </c>
      <c r="C113" s="42">
        <f t="shared" si="37"/>
        <v>157</v>
      </c>
      <c r="D113" s="38">
        <f t="shared" si="38"/>
        <v>-1.2738853503184711E-2</v>
      </c>
      <c r="E113" s="39"/>
      <c r="F113" s="39"/>
      <c r="G113" s="25">
        <f t="shared" si="39"/>
        <v>314</v>
      </c>
      <c r="H113" s="25">
        <v>252</v>
      </c>
      <c r="I113" s="48">
        <f t="shared" si="40"/>
        <v>-0.24603174603174605</v>
      </c>
      <c r="J113" s="57"/>
      <c r="K113" s="53" t="s">
        <v>67</v>
      </c>
      <c r="L113" s="40">
        <v>252</v>
      </c>
    </row>
    <row r="114" spans="1:13" ht="18.75" x14ac:dyDescent="0.25">
      <c r="A114" s="41" t="s">
        <v>59</v>
      </c>
      <c r="B114" s="45">
        <v>73</v>
      </c>
      <c r="C114" s="42">
        <f>GETPIVOTDATA("Итого",$I$1,"transaction rq",A114)</f>
        <v>72</v>
      </c>
      <c r="D114" s="38">
        <f t="shared" si="38"/>
        <v>-1.388888888888884E-2</v>
      </c>
      <c r="E114" s="39"/>
      <c r="F114" s="39"/>
      <c r="G114" s="25">
        <f t="shared" si="39"/>
        <v>144</v>
      </c>
      <c r="H114" s="25">
        <v>90</v>
      </c>
      <c r="I114" s="48">
        <f t="shared" si="40"/>
        <v>-0.60000000000000009</v>
      </c>
      <c r="J114" s="49"/>
      <c r="K114" s="53" t="s">
        <v>68</v>
      </c>
      <c r="L114" s="44">
        <v>706</v>
      </c>
      <c r="M114" s="26"/>
    </row>
    <row r="115" spans="1:13" ht="18.75" x14ac:dyDescent="0.25">
      <c r="A115" s="41" t="s">
        <v>6</v>
      </c>
      <c r="B115" s="45">
        <v>422</v>
      </c>
      <c r="C115" s="42">
        <f t="shared" ref="C115" si="41">GETPIVOTDATA("Итого",$I$1,"transaction rq",A115)</f>
        <v>397</v>
      </c>
      <c r="D115" s="38">
        <f t="shared" si="38"/>
        <v>-6.2972292191435741E-2</v>
      </c>
      <c r="E115" s="39"/>
      <c r="F115" s="39"/>
      <c r="G115" s="25">
        <f t="shared" si="39"/>
        <v>794</v>
      </c>
      <c r="H115" s="25">
        <v>698</v>
      </c>
      <c r="I115" s="48">
        <f t="shared" si="40"/>
        <v>-0.13753581661891112</v>
      </c>
      <c r="J115" s="49"/>
      <c r="K115" s="53" t="s">
        <v>69</v>
      </c>
      <c r="L115" s="44">
        <v>528</v>
      </c>
      <c r="M115" s="26"/>
    </row>
    <row r="116" spans="1:13" x14ac:dyDescent="0.25">
      <c r="J116" s="26"/>
      <c r="M116" s="26"/>
    </row>
    <row r="117" spans="1:13" x14ac:dyDescent="0.25">
      <c r="J117" s="26"/>
      <c r="K117" s="60" t="s">
        <v>82</v>
      </c>
      <c r="L117" s="60"/>
      <c r="M117" s="26"/>
    </row>
    <row r="118" spans="1:13" ht="20.25" x14ac:dyDescent="0.3">
      <c r="A118" s="43" t="s">
        <v>78</v>
      </c>
      <c r="B118" s="39"/>
      <c r="C118" s="39"/>
      <c r="D118" s="39"/>
      <c r="E118" s="39"/>
      <c r="F118" s="39"/>
      <c r="G118" s="39"/>
      <c r="H118" s="39"/>
      <c r="I118" s="39"/>
      <c r="J118" s="26"/>
      <c r="K118" s="54"/>
      <c r="L118" s="54"/>
      <c r="M118" s="26"/>
    </row>
    <row r="119" spans="1:13" ht="18.75" x14ac:dyDescent="0.25">
      <c r="A119" s="41" t="s">
        <v>57</v>
      </c>
      <c r="B119" s="45">
        <v>422</v>
      </c>
      <c r="C119" s="42">
        <f>GETPIVOTDATA("Итого",$I$1,"transaction rq",A119)</f>
        <v>397</v>
      </c>
      <c r="D119" s="38">
        <f>1-B119/C119</f>
        <v>-6.2972292191435741E-2</v>
      </c>
      <c r="E119" s="39"/>
      <c r="F119" s="39"/>
      <c r="G119" s="25">
        <f>(C119)*5</f>
        <v>1985</v>
      </c>
      <c r="H119" s="25">
        <v>1985</v>
      </c>
      <c r="I119" s="48">
        <f>1-G119/H119</f>
        <v>0</v>
      </c>
      <c r="J119" s="27"/>
      <c r="K119" s="36" t="s">
        <v>63</v>
      </c>
      <c r="L119" s="55">
        <v>359</v>
      </c>
      <c r="M119" s="52"/>
    </row>
    <row r="120" spans="1:13" ht="18.75" x14ac:dyDescent="0.25">
      <c r="A120" s="41" t="s">
        <v>0</v>
      </c>
      <c r="B120" s="45">
        <v>422</v>
      </c>
      <c r="C120" s="42">
        <f t="shared" ref="C120:C125" si="42">GETPIVOTDATA("Итого",$I$1,"transaction rq",A120)</f>
        <v>397</v>
      </c>
      <c r="D120" s="38">
        <f t="shared" ref="D120:D127" si="43">1-B120/C120</f>
        <v>-6.2972292191435741E-2</v>
      </c>
      <c r="E120" s="39"/>
      <c r="F120" s="39"/>
      <c r="G120" s="25">
        <f t="shared" ref="G120:G127" si="44">(C120)*5</f>
        <v>1985</v>
      </c>
      <c r="H120" s="25">
        <v>1985</v>
      </c>
      <c r="I120" s="48">
        <f t="shared" ref="I120:I127" si="45">1-G120/H120</f>
        <v>0</v>
      </c>
      <c r="J120" s="27"/>
      <c r="K120" s="36" t="s">
        <v>64</v>
      </c>
      <c r="L120" s="55" t="s">
        <v>79</v>
      </c>
      <c r="M120" s="52"/>
    </row>
    <row r="121" spans="1:13" ht="18.75" x14ac:dyDescent="0.25">
      <c r="A121" s="41" t="s">
        <v>60</v>
      </c>
      <c r="B121" s="45">
        <v>282</v>
      </c>
      <c r="C121" s="42">
        <f t="shared" si="42"/>
        <v>280</v>
      </c>
      <c r="D121" s="38">
        <f t="shared" si="43"/>
        <v>-7.1428571428571175E-3</v>
      </c>
      <c r="E121" s="39"/>
      <c r="F121" s="39"/>
      <c r="G121" s="25">
        <f t="shared" si="44"/>
        <v>1400</v>
      </c>
      <c r="H121" s="25">
        <v>1400</v>
      </c>
      <c r="I121" s="48">
        <f t="shared" si="45"/>
        <v>0</v>
      </c>
      <c r="J121" s="27"/>
      <c r="K121" s="36" t="s">
        <v>65</v>
      </c>
      <c r="L121" s="55">
        <v>800</v>
      </c>
      <c r="M121" s="52"/>
    </row>
    <row r="122" spans="1:13" ht="18.75" x14ac:dyDescent="0.25">
      <c r="A122" s="41" t="s">
        <v>9</v>
      </c>
      <c r="B122" s="45">
        <v>282</v>
      </c>
      <c r="C122" s="42">
        <f t="shared" si="42"/>
        <v>280</v>
      </c>
      <c r="D122" s="38">
        <f t="shared" si="43"/>
        <v>-7.1428571428571175E-3</v>
      </c>
      <c r="E122" s="39"/>
      <c r="F122" s="39"/>
      <c r="G122" s="25">
        <f t="shared" si="44"/>
        <v>1400</v>
      </c>
      <c r="H122" s="25">
        <v>1400</v>
      </c>
      <c r="I122" s="48">
        <f t="shared" si="45"/>
        <v>0</v>
      </c>
      <c r="J122" s="27"/>
      <c r="K122" s="36" t="s">
        <v>66</v>
      </c>
      <c r="L122" s="55" t="s">
        <v>79</v>
      </c>
      <c r="M122" s="52"/>
    </row>
    <row r="123" spans="1:13" ht="18.75" x14ac:dyDescent="0.25">
      <c r="A123" s="41" t="s">
        <v>10</v>
      </c>
      <c r="B123" s="45">
        <v>251</v>
      </c>
      <c r="C123" s="42">
        <f t="shared" si="42"/>
        <v>280</v>
      </c>
      <c r="D123" s="38">
        <f t="shared" si="43"/>
        <v>0.10357142857142854</v>
      </c>
      <c r="E123" s="39"/>
      <c r="F123" s="39"/>
      <c r="G123" s="25">
        <f t="shared" si="44"/>
        <v>1400</v>
      </c>
      <c r="H123" s="25">
        <v>1400</v>
      </c>
      <c r="I123" s="48">
        <f t="shared" si="45"/>
        <v>0</v>
      </c>
      <c r="J123" s="27"/>
      <c r="K123" s="36" t="s">
        <v>22</v>
      </c>
      <c r="L123" s="55" t="s">
        <v>80</v>
      </c>
      <c r="M123" s="52"/>
    </row>
    <row r="124" spans="1:13" ht="18.75" x14ac:dyDescent="0.25">
      <c r="A124" s="41" t="s">
        <v>70</v>
      </c>
      <c r="B124" s="45">
        <v>175</v>
      </c>
      <c r="C124" s="42">
        <f t="shared" si="42"/>
        <v>160</v>
      </c>
      <c r="D124" s="38">
        <f t="shared" si="43"/>
        <v>-9.375E-2</v>
      </c>
      <c r="E124" s="39"/>
      <c r="F124" s="39"/>
      <c r="G124" s="25">
        <f t="shared" si="44"/>
        <v>800</v>
      </c>
      <c r="H124" s="25">
        <v>800</v>
      </c>
      <c r="I124" s="48">
        <f t="shared" si="45"/>
        <v>0</v>
      </c>
      <c r="J124" s="27"/>
      <c r="K124" s="36" t="s">
        <v>23</v>
      </c>
      <c r="L124" s="55" t="s">
        <v>81</v>
      </c>
      <c r="M124" s="52"/>
    </row>
    <row r="125" spans="1:13" ht="18.75" x14ac:dyDescent="0.25">
      <c r="A125" s="41" t="s">
        <v>4</v>
      </c>
      <c r="B125" s="45">
        <v>159</v>
      </c>
      <c r="C125" s="42">
        <f t="shared" si="42"/>
        <v>157</v>
      </c>
      <c r="D125" s="38">
        <f t="shared" si="43"/>
        <v>-1.2738853503184711E-2</v>
      </c>
      <c r="E125" s="39"/>
      <c r="F125" s="39"/>
      <c r="G125" s="25">
        <f t="shared" si="44"/>
        <v>785</v>
      </c>
      <c r="H125" s="25">
        <v>785</v>
      </c>
      <c r="I125" s="48">
        <f t="shared" si="45"/>
        <v>0</v>
      </c>
      <c r="J125" s="27"/>
      <c r="K125" s="36" t="s">
        <v>67</v>
      </c>
      <c r="L125" s="55">
        <v>785</v>
      </c>
      <c r="M125" s="52"/>
    </row>
    <row r="126" spans="1:13" ht="18.75" x14ac:dyDescent="0.25">
      <c r="A126" s="41" t="s">
        <v>59</v>
      </c>
      <c r="B126" s="45">
        <v>73</v>
      </c>
      <c r="C126" s="42">
        <f>GETPIVOTDATA("Итого",$I$1,"transaction rq",A126)</f>
        <v>72</v>
      </c>
      <c r="D126" s="38">
        <f t="shared" si="43"/>
        <v>-1.388888888888884E-2</v>
      </c>
      <c r="E126" s="39"/>
      <c r="F126" s="39"/>
      <c r="G126" s="25">
        <f t="shared" si="44"/>
        <v>360</v>
      </c>
      <c r="H126" s="25">
        <v>359</v>
      </c>
      <c r="I126" s="48">
        <f t="shared" si="45"/>
        <v>-2.7855153203342198E-3</v>
      </c>
      <c r="J126" s="26"/>
      <c r="K126" s="36" t="s">
        <v>68</v>
      </c>
      <c r="L126" s="55" t="s">
        <v>80</v>
      </c>
      <c r="M126" s="52"/>
    </row>
    <row r="127" spans="1:13" ht="18.75" x14ac:dyDescent="0.25">
      <c r="A127" s="41" t="s">
        <v>6</v>
      </c>
      <c r="B127" s="45">
        <v>422</v>
      </c>
      <c r="C127" s="42">
        <f t="shared" ref="C127" si="46">GETPIVOTDATA("Итого",$I$1,"transaction rq",A127)</f>
        <v>397</v>
      </c>
      <c r="D127" s="38">
        <f t="shared" si="43"/>
        <v>-6.2972292191435741E-2</v>
      </c>
      <c r="E127" s="39"/>
      <c r="F127" s="39"/>
      <c r="G127" s="25">
        <f t="shared" si="44"/>
        <v>1985</v>
      </c>
      <c r="H127" s="25">
        <v>1984</v>
      </c>
      <c r="I127" s="48">
        <f t="shared" si="45"/>
        <v>-5.040322580645018E-4</v>
      </c>
      <c r="J127" s="26"/>
      <c r="K127" s="36" t="s">
        <v>69</v>
      </c>
      <c r="L127" s="55" t="s">
        <v>79</v>
      </c>
      <c r="M127" s="52"/>
    </row>
    <row r="128" spans="1:13" x14ac:dyDescent="0.25">
      <c r="J128" s="26"/>
      <c r="M128" s="26"/>
    </row>
    <row r="129" spans="10:10" x14ac:dyDescent="0.25">
      <c r="J129" s="26"/>
    </row>
    <row r="130" spans="10:10" x14ac:dyDescent="0.25">
      <c r="J130" s="26"/>
    </row>
    <row r="131" spans="10:10" x14ac:dyDescent="0.25">
      <c r="J131" s="26"/>
    </row>
    <row r="132" spans="10:10" x14ac:dyDescent="0.25">
      <c r="J132" s="26"/>
    </row>
    <row r="133" spans="10:10" x14ac:dyDescent="0.25">
      <c r="J133" s="26"/>
    </row>
    <row r="134" spans="10:10" x14ac:dyDescent="0.25">
      <c r="J134" s="26"/>
    </row>
    <row r="135" spans="10:10" x14ac:dyDescent="0.25">
      <c r="J135" s="26"/>
    </row>
    <row r="136" spans="10:10" x14ac:dyDescent="0.25">
      <c r="J136" s="26"/>
    </row>
    <row r="137" spans="10:10" x14ac:dyDescent="0.25">
      <c r="J137" s="26"/>
    </row>
    <row r="138" spans="10:10" x14ac:dyDescent="0.25">
      <c r="J138" s="26"/>
    </row>
    <row r="139" spans="10:10" x14ac:dyDescent="0.25">
      <c r="J139" s="26"/>
    </row>
    <row r="140" spans="10:10" x14ac:dyDescent="0.25">
      <c r="J140" s="26"/>
    </row>
    <row r="141" spans="10:10" x14ac:dyDescent="0.25">
      <c r="J141" s="26"/>
    </row>
    <row r="142" spans="10:10" x14ac:dyDescent="0.25">
      <c r="J142" s="26"/>
    </row>
    <row r="143" spans="10:10" x14ac:dyDescent="0.25">
      <c r="J143" s="26"/>
    </row>
    <row r="144" spans="10:10" x14ac:dyDescent="0.25">
      <c r="J144" s="26"/>
    </row>
    <row r="145" spans="10:10" x14ac:dyDescent="0.25">
      <c r="J145" s="26"/>
    </row>
    <row r="146" spans="10:10" x14ac:dyDescent="0.25">
      <c r="J146" s="26"/>
    </row>
    <row r="147" spans="10:10" x14ac:dyDescent="0.25">
      <c r="J147" s="26"/>
    </row>
    <row r="148" spans="10:10" x14ac:dyDescent="0.25">
      <c r="J148" s="26"/>
    </row>
    <row r="149" spans="10:10" x14ac:dyDescent="0.25">
      <c r="J149" s="26"/>
    </row>
    <row r="150" spans="10:10" x14ac:dyDescent="0.25">
      <c r="J150" s="26"/>
    </row>
    <row r="151" spans="10:10" x14ac:dyDescent="0.25">
      <c r="J151" s="26"/>
    </row>
    <row r="152" spans="10:10" x14ac:dyDescent="0.25">
      <c r="J152" s="26"/>
    </row>
    <row r="153" spans="10:10" x14ac:dyDescent="0.25">
      <c r="J153" s="26"/>
    </row>
    <row r="154" spans="10:10" x14ac:dyDescent="0.25">
      <c r="J154" s="26"/>
    </row>
    <row r="155" spans="10:10" x14ac:dyDescent="0.25">
      <c r="J155" s="26"/>
    </row>
    <row r="156" spans="10:10" x14ac:dyDescent="0.25">
      <c r="J156" s="26"/>
    </row>
    <row r="157" spans="10:10" x14ac:dyDescent="0.25">
      <c r="J157" s="26"/>
    </row>
    <row r="158" spans="10:10" x14ac:dyDescent="0.25">
      <c r="J158" s="26"/>
    </row>
    <row r="159" spans="10:10" x14ac:dyDescent="0.25">
      <c r="J159" s="26"/>
    </row>
    <row r="160" spans="10:10" x14ac:dyDescent="0.25">
      <c r="J160" s="26"/>
    </row>
    <row r="161" spans="10:10" x14ac:dyDescent="0.25">
      <c r="J161" s="26"/>
    </row>
    <row r="162" spans="10:10" x14ac:dyDescent="0.25">
      <c r="J162" s="26"/>
    </row>
    <row r="163" spans="10:10" x14ac:dyDescent="0.25">
      <c r="J163" s="26"/>
    </row>
    <row r="164" spans="10:10" x14ac:dyDescent="0.25">
      <c r="J164" s="26"/>
    </row>
    <row r="165" spans="10:10" x14ac:dyDescent="0.25">
      <c r="J165" s="26"/>
    </row>
    <row r="166" spans="10:10" x14ac:dyDescent="0.25">
      <c r="J166" s="26"/>
    </row>
    <row r="167" spans="10:10" x14ac:dyDescent="0.25">
      <c r="J167" s="26"/>
    </row>
    <row r="168" spans="10:10" x14ac:dyDescent="0.25">
      <c r="J168" s="26"/>
    </row>
    <row r="169" spans="10:10" x14ac:dyDescent="0.25">
      <c r="J169" s="26"/>
    </row>
    <row r="170" spans="10:10" x14ac:dyDescent="0.25">
      <c r="J170" s="26"/>
    </row>
    <row r="171" spans="10:10" x14ac:dyDescent="0.25">
      <c r="J171" s="26"/>
    </row>
    <row r="172" spans="10:10" x14ac:dyDescent="0.25">
      <c r="J172" s="26"/>
    </row>
    <row r="173" spans="10:10" x14ac:dyDescent="0.25">
      <c r="J173" s="26"/>
    </row>
    <row r="174" spans="10:10" x14ac:dyDescent="0.25">
      <c r="J174" s="26"/>
    </row>
    <row r="175" spans="10:10" x14ac:dyDescent="0.25">
      <c r="J175" s="26"/>
    </row>
    <row r="176" spans="10:10" x14ac:dyDescent="0.25">
      <c r="J176" s="26"/>
    </row>
    <row r="177" spans="10:10" x14ac:dyDescent="0.25">
      <c r="J177" s="26"/>
    </row>
    <row r="178" spans="10:10" x14ac:dyDescent="0.25">
      <c r="J178" s="26"/>
    </row>
    <row r="179" spans="10:10" x14ac:dyDescent="0.25">
      <c r="J179" s="26"/>
    </row>
    <row r="180" spans="10:10" x14ac:dyDescent="0.25">
      <c r="J180" s="26"/>
    </row>
    <row r="181" spans="10:10" x14ac:dyDescent="0.25">
      <c r="J181" s="26"/>
    </row>
    <row r="182" spans="10:10" x14ac:dyDescent="0.25">
      <c r="J182" s="26"/>
    </row>
    <row r="183" spans="10:10" x14ac:dyDescent="0.25">
      <c r="J183" s="26"/>
    </row>
    <row r="184" spans="10:10" x14ac:dyDescent="0.25">
      <c r="J184" s="26"/>
    </row>
    <row r="185" spans="10:10" x14ac:dyDescent="0.25">
      <c r="J185" s="26"/>
    </row>
    <row r="186" spans="10:10" x14ac:dyDescent="0.25">
      <c r="J186" s="26"/>
    </row>
    <row r="187" spans="10:10" x14ac:dyDescent="0.25">
      <c r="J187" s="26"/>
    </row>
    <row r="188" spans="10:10" x14ac:dyDescent="0.25">
      <c r="J188" s="26"/>
    </row>
    <row r="189" spans="10:10" x14ac:dyDescent="0.25">
      <c r="J189" s="26"/>
    </row>
    <row r="190" spans="10:10" x14ac:dyDescent="0.25">
      <c r="J190" s="26"/>
    </row>
    <row r="191" spans="10:10" x14ac:dyDescent="0.25">
      <c r="J191" s="26"/>
    </row>
    <row r="192" spans="10:10" x14ac:dyDescent="0.25">
      <c r="J192" s="26"/>
    </row>
    <row r="193" spans="10:10" x14ac:dyDescent="0.25">
      <c r="J193" s="26"/>
    </row>
    <row r="194" spans="10:10" x14ac:dyDescent="0.25">
      <c r="J194" s="26"/>
    </row>
  </sheetData>
  <mergeCells count="9">
    <mergeCell ref="K93:L93"/>
    <mergeCell ref="K105:L105"/>
    <mergeCell ref="K117:L117"/>
    <mergeCell ref="K34:L34"/>
    <mergeCell ref="K45:L45"/>
    <mergeCell ref="K57:L57"/>
    <mergeCell ref="K58:L58"/>
    <mergeCell ref="K69:L69"/>
    <mergeCell ref="K81:L81"/>
  </mergeCell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2" workbookViewId="0">
      <selection activeCell="E28" sqref="E28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61" t="s">
        <v>31</v>
      </c>
      <c r="F9" s="61"/>
      <c r="G9" s="61"/>
      <c r="H9" s="61"/>
      <c r="I9" s="61"/>
    </row>
    <row r="11" spans="5:9" ht="28.5" x14ac:dyDescent="0.25"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</row>
    <row r="12" spans="5:9" ht="15.75" x14ac:dyDescent="0.25">
      <c r="E12" s="2" t="s">
        <v>0</v>
      </c>
      <c r="F12" s="3" t="s">
        <v>22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21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24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17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18</v>
      </c>
      <c r="F16" s="3" t="s">
        <v>20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19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23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61" t="s">
        <v>29</v>
      </c>
      <c r="F23" s="61"/>
      <c r="G23" s="61"/>
      <c r="H23" s="61"/>
      <c r="I23" s="61"/>
    </row>
    <row r="25" spans="5:9" x14ac:dyDescent="0.25">
      <c r="E25" s="8" t="s">
        <v>12</v>
      </c>
      <c r="F25" s="8" t="s">
        <v>13</v>
      </c>
      <c r="G25" s="8" t="s">
        <v>14</v>
      </c>
      <c r="H25" s="8" t="s">
        <v>15</v>
      </c>
      <c r="I25" s="8" t="s">
        <v>16</v>
      </c>
    </row>
    <row r="26" spans="5:9" ht="15.75" x14ac:dyDescent="0.25">
      <c r="E26" s="13" t="s">
        <v>0</v>
      </c>
      <c r="F26" s="12" t="s">
        <v>22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21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24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17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18</v>
      </c>
      <c r="F30" s="12" t="s">
        <v>20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19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23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61" t="s">
        <v>30</v>
      </c>
      <c r="F35" s="61"/>
      <c r="G35" s="61"/>
      <c r="H35" s="61"/>
      <c r="I35" s="61"/>
    </row>
    <row r="37" spans="5:15" x14ac:dyDescent="0.25">
      <c r="E37" s="8" t="s">
        <v>12</v>
      </c>
      <c r="F37" s="8" t="s">
        <v>13</v>
      </c>
      <c r="G37" s="8" t="s">
        <v>14</v>
      </c>
      <c r="H37" s="8" t="s">
        <v>15</v>
      </c>
      <c r="I37" s="8" t="s">
        <v>16</v>
      </c>
      <c r="L37" s="14" t="s">
        <v>25</v>
      </c>
      <c r="M37" s="14" t="s">
        <v>26</v>
      </c>
      <c r="N37" s="14" t="s">
        <v>27</v>
      </c>
      <c r="O37" s="14" t="s">
        <v>28</v>
      </c>
    </row>
    <row r="38" spans="5:15" ht="15.75" x14ac:dyDescent="0.25">
      <c r="E38" s="13" t="s">
        <v>0</v>
      </c>
      <c r="F38" s="12" t="s">
        <v>22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19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21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20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24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21</v>
      </c>
      <c r="M40" s="14" t="s">
        <v>32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17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22</v>
      </c>
      <c r="M41" s="14" t="s">
        <v>33</v>
      </c>
      <c r="N41" s="14">
        <v>139</v>
      </c>
      <c r="O41" s="14">
        <v>0</v>
      </c>
    </row>
    <row r="42" spans="5:15" ht="15.75" x14ac:dyDescent="0.25">
      <c r="E42" s="13" t="s">
        <v>18</v>
      </c>
      <c r="F42" s="12" t="s">
        <v>20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23</v>
      </c>
      <c r="M42" s="14" t="s">
        <v>34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19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17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23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24</v>
      </c>
      <c r="M44" s="14" t="s">
        <v>32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Автоматизированный расчет</vt:lpstr>
      <vt:lpstr>Соответствие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Nikita</cp:lastModifiedBy>
  <dcterms:created xsi:type="dcterms:W3CDTF">2015-06-05T18:19:34Z</dcterms:created>
  <dcterms:modified xsi:type="dcterms:W3CDTF">2020-09-27T23:15:17Z</dcterms:modified>
</cp:coreProperties>
</file>