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iehah Niswah\Semester 5\Analisis Keputusan Bisnis\"/>
    </mc:Choice>
  </mc:AlternateContent>
  <xr:revisionPtr revIDLastSave="0" documentId="13_ncr:1_{0BF1F547-0023-4F07-AC58-98FA1C156263}" xr6:coauthVersionLast="45" xr6:coauthVersionMax="45" xr10:uidLastSave="{00000000-0000-0000-0000-000000000000}"/>
  <bookViews>
    <workbookView xWindow="10260" yWindow="0" windowWidth="10215" windowHeight="10920" xr2:uid="{3F61B6D8-FEAD-4365-AD3D-A6BDECB04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9" i="1" l="1"/>
  <c r="E60" i="1"/>
  <c r="E58" i="1"/>
  <c r="D59" i="1"/>
  <c r="D60" i="1"/>
  <c r="D58" i="1"/>
  <c r="C59" i="1"/>
  <c r="C60" i="1"/>
  <c r="C58" i="1"/>
  <c r="B59" i="1"/>
  <c r="F59" i="1" s="1"/>
  <c r="B60" i="1"/>
  <c r="B58" i="1"/>
  <c r="F58" i="1"/>
  <c r="J54" i="1"/>
  <c r="J55" i="1"/>
  <c r="J53" i="1"/>
  <c r="F53" i="1"/>
  <c r="G55" i="1"/>
  <c r="F55" i="1"/>
  <c r="H55" i="1" s="1"/>
  <c r="G54" i="1"/>
  <c r="I54" i="1" s="1"/>
  <c r="F54" i="1"/>
  <c r="G53" i="1"/>
  <c r="H53" i="1" s="1"/>
  <c r="G51" i="1"/>
  <c r="E42" i="1"/>
  <c r="D41" i="1"/>
  <c r="C41" i="1"/>
  <c r="C40" i="1"/>
  <c r="B41" i="1"/>
  <c r="B40" i="1"/>
  <c r="B39" i="1"/>
  <c r="M30" i="1"/>
  <c r="N30" i="1" s="1"/>
  <c r="M24" i="1"/>
  <c r="N24" i="1" s="1"/>
  <c r="M18" i="1"/>
  <c r="N18" i="1" s="1"/>
  <c r="M12" i="1"/>
  <c r="N12" i="1" s="1"/>
  <c r="A46" i="1" l="1"/>
  <c r="B42" i="1"/>
  <c r="D42" i="1"/>
  <c r="H54" i="1"/>
  <c r="C42" i="1"/>
  <c r="F60" i="1"/>
  <c r="I53" i="1"/>
  <c r="I55" i="1"/>
  <c r="B45" i="1" l="1"/>
  <c r="B44" i="1"/>
  <c r="B47" i="1"/>
  <c r="C45" i="1"/>
  <c r="C46" i="1"/>
  <c r="C44" i="1"/>
  <c r="C47" i="1"/>
  <c r="A47" i="1"/>
  <c r="A45" i="1"/>
  <c r="A44" i="1"/>
  <c r="D44" i="1" s="1"/>
  <c r="B46" i="1"/>
  <c r="D46" i="1" s="1"/>
  <c r="D45" i="1" l="1"/>
  <c r="D47" i="1"/>
  <c r="D48" i="1" l="1"/>
  <c r="E45" i="1"/>
  <c r="E46" i="1" l="1"/>
  <c r="E44" i="1"/>
  <c r="E47" i="1"/>
  <c r="G47" i="1" l="1"/>
  <c r="H47" i="1" s="1"/>
  <c r="G46" i="1"/>
  <c r="H46" i="1" s="1"/>
  <c r="G48" i="1"/>
  <c r="H48" i="1" s="1"/>
  <c r="G45" i="1"/>
  <c r="H45" i="1" s="1"/>
  <c r="I45" i="1" s="1"/>
  <c r="J45" i="1" s="1"/>
  <c r="K45" i="1" s="1"/>
  <c r="D33" i="1" l="1"/>
  <c r="I30" i="1" s="1"/>
  <c r="C27" i="1"/>
  <c r="H25" i="1" s="1"/>
  <c r="D27" i="1"/>
  <c r="I24" i="1" s="1"/>
  <c r="D21" i="1"/>
  <c r="I19" i="1" s="1"/>
  <c r="D15" i="1"/>
  <c r="I13" i="1" s="1"/>
  <c r="C32" i="1"/>
  <c r="C33" i="1" s="1"/>
  <c r="H31" i="1" s="1"/>
  <c r="B32" i="1"/>
  <c r="B31" i="1"/>
  <c r="C26" i="1"/>
  <c r="B26" i="1"/>
  <c r="B25" i="1"/>
  <c r="M25" i="1" s="1"/>
  <c r="N25" i="1" s="1"/>
  <c r="C20" i="1"/>
  <c r="C21" i="1" s="1"/>
  <c r="H19" i="1" s="1"/>
  <c r="B20" i="1"/>
  <c r="B19" i="1"/>
  <c r="C14" i="1"/>
  <c r="C15" i="1" s="1"/>
  <c r="H12" i="1" s="1"/>
  <c r="B13" i="1"/>
  <c r="B14" i="1"/>
  <c r="M14" i="1" s="1"/>
  <c r="N14" i="1" s="1"/>
  <c r="H26" i="1" l="1"/>
  <c r="H14" i="1"/>
  <c r="I25" i="1"/>
  <c r="I31" i="1"/>
  <c r="I12" i="1"/>
  <c r="H13" i="1"/>
  <c r="I26" i="1"/>
  <c r="I32" i="1"/>
  <c r="B15" i="1"/>
  <c r="G12" i="1" s="1"/>
  <c r="J12" i="1" s="1"/>
  <c r="M13" i="1"/>
  <c r="N13" i="1" s="1"/>
  <c r="O12" i="1" s="1"/>
  <c r="P12" i="1" s="1"/>
  <c r="Q12" i="1" s="1"/>
  <c r="B21" i="1"/>
  <c r="G19" i="1" s="1"/>
  <c r="J19" i="1" s="1"/>
  <c r="M19" i="1"/>
  <c r="N19" i="1" s="1"/>
  <c r="B27" i="1"/>
  <c r="G24" i="1" s="1"/>
  <c r="M26" i="1"/>
  <c r="N26" i="1" s="1"/>
  <c r="O24" i="1" s="1"/>
  <c r="P24" i="1" s="1"/>
  <c r="Q24" i="1" s="1"/>
  <c r="B33" i="1"/>
  <c r="M31" i="1"/>
  <c r="N31" i="1" s="1"/>
  <c r="G13" i="1"/>
  <c r="H18" i="1"/>
  <c r="I20" i="1"/>
  <c r="H20" i="1"/>
  <c r="G26" i="1"/>
  <c r="J26" i="1" s="1"/>
  <c r="H24" i="1"/>
  <c r="H30" i="1"/>
  <c r="M20" i="1"/>
  <c r="N20" i="1" s="1"/>
  <c r="M32" i="1"/>
  <c r="N32" i="1" s="1"/>
  <c r="I14" i="1"/>
  <c r="I18" i="1"/>
  <c r="G31" i="1"/>
  <c r="J31" i="1" s="1"/>
  <c r="H32" i="1"/>
  <c r="J13" i="1" l="1"/>
  <c r="G25" i="1"/>
  <c r="G14" i="1"/>
  <c r="J25" i="1"/>
  <c r="O30" i="1"/>
  <c r="P30" i="1" s="1"/>
  <c r="Q30" i="1" s="1"/>
  <c r="O18" i="1"/>
  <c r="P18" i="1" s="1"/>
  <c r="Q18" i="1" s="1"/>
  <c r="J14" i="1"/>
  <c r="G30" i="1"/>
  <c r="J30" i="1" s="1"/>
  <c r="G32" i="1"/>
  <c r="J32" i="1" s="1"/>
  <c r="J24" i="1"/>
  <c r="G18" i="1"/>
  <c r="J18" i="1" s="1"/>
  <c r="G20" i="1"/>
  <c r="J20" i="1" s="1"/>
  <c r="J21" i="1" l="1"/>
  <c r="K19" i="1" s="1"/>
  <c r="K18" i="1"/>
  <c r="J15" i="1"/>
  <c r="K14" i="1" s="1"/>
  <c r="K20" i="1"/>
  <c r="J27" i="1"/>
  <c r="K24" i="1" s="1"/>
  <c r="J33" i="1"/>
  <c r="K31" i="1" s="1"/>
  <c r="K30" i="1" l="1"/>
  <c r="K26" i="1"/>
  <c r="K25" i="1"/>
  <c r="K13" i="1"/>
  <c r="K12" i="1"/>
  <c r="K32" i="1"/>
</calcChain>
</file>

<file path=xl/sharedStrings.xml><?xml version="1.0" encoding="utf-8"?>
<sst xmlns="http://schemas.openxmlformats.org/spreadsheetml/2006/main" count="160" uniqueCount="56">
  <si>
    <t>Analytical Hierarki Probability (AHP) &amp; Consistency Ratio</t>
  </si>
  <si>
    <t>Keterangan:</t>
  </si>
  <si>
    <t>BOP</t>
  </si>
  <si>
    <t>Biaya Operasional</t>
  </si>
  <si>
    <t>BOP =</t>
  </si>
  <si>
    <t>HJK =</t>
  </si>
  <si>
    <t>Harga Jual Kembali</t>
  </si>
  <si>
    <t>MDL =</t>
  </si>
  <si>
    <t>Model</t>
  </si>
  <si>
    <t>KNY =</t>
  </si>
  <si>
    <t>Kenyamanan</t>
  </si>
  <si>
    <t>Ertiga</t>
  </si>
  <si>
    <t>Xenia</t>
  </si>
  <si>
    <t>Calya</t>
  </si>
  <si>
    <t>HJK</t>
  </si>
  <si>
    <t>MDL</t>
  </si>
  <si>
    <t>KNY</t>
  </si>
  <si>
    <t>Xenia &gt; Calya &gt; Ertiga</t>
  </si>
  <si>
    <t>Dari perhitungan setiap variabel,</t>
  </si>
  <si>
    <t>maka terbentuklah suatu matriks yaitu :</t>
  </si>
  <si>
    <t>Dilakukan pembobotan sebagai berikut.</t>
  </si>
  <si>
    <t>Matriks b(ij)</t>
  </si>
  <si>
    <t>J-Kolom</t>
  </si>
  <si>
    <t>J-Baris</t>
  </si>
  <si>
    <t>Bobot</t>
  </si>
  <si>
    <t>total J-Baris</t>
  </si>
  <si>
    <t>Dari perhitungan bobot diatas,</t>
  </si>
  <si>
    <t>maka dibentuklah matriks bobot untuk setiap variabel</t>
  </si>
  <si>
    <t>Uji Konsistensi</t>
  </si>
  <si>
    <t>Ekspektasi</t>
  </si>
  <si>
    <t>Eks/Bobot</t>
  </si>
  <si>
    <t>Lmax</t>
  </si>
  <si>
    <t>CI</t>
  </si>
  <si>
    <t>CR</t>
  </si>
  <si>
    <t>Keterangan</t>
  </si>
  <si>
    <t>Konsisten</t>
  </si>
  <si>
    <t>CR&lt;10%</t>
  </si>
  <si>
    <t xml:space="preserve">Kesimpulan </t>
  </si>
  <si>
    <t>2. Dilihat dari Harga jual kembali Ertiga paling unggul dengan bobot sebesar 60,5%, disusul Calya 24,5% dan Xenia 14,9%</t>
  </si>
  <si>
    <t>1. Dari segi biaya operasional Ertiga lebih unggul dengan bobot persentase sebesar 65,5% lalu disusul Calya sebesar 20,7% dan Xenia sebesar 13,8%.</t>
  </si>
  <si>
    <t>3. Dari segi model Xenia memiliki bobot tertinggi sebesar 69,7% lalu Calya sebesar 20,0% dan terakhir Xenia sebesar 10,3%</t>
  </si>
  <si>
    <t>4. Dari Segi kenyamanan Ertiga memiliki bobot tertinggi yaitu sebesar 68,2% lalu Calya sebesar 19,3% dan Xenia 12,5%.</t>
  </si>
  <si>
    <t>Sehingga urutan kriteria yang di lihat ketika memilih sebuah mobil yaitu tertinggi Kenyamanan sebesar 50,0%</t>
  </si>
  <si>
    <t>lalu disusul Biaya Operasional sebesar 27,3%, kriteria selanjutnya yaitu Model sebesar 13,4% dan yang terakhir Harga Jual Kembali sebesar 9,2%</t>
  </si>
  <si>
    <t>Bobot:</t>
  </si>
  <si>
    <t>Tidak Konsisten</t>
  </si>
  <si>
    <t>Setelah diuji konsistensi bobot yang didapat belum konsisten karena nilai Consistency Ratio yang didapat lebih dari 10% yaitu 1,004792</t>
  </si>
  <si>
    <t>MAXIMAX</t>
  </si>
  <si>
    <t>MAXIMIN</t>
  </si>
  <si>
    <t>HURWICS</t>
  </si>
  <si>
    <t>LAPLACE</t>
  </si>
  <si>
    <t>EKSPEKTASI</t>
  </si>
  <si>
    <t>REGRET</t>
  </si>
  <si>
    <t>MINIMAX REGRET</t>
  </si>
  <si>
    <r>
      <t xml:space="preserve">Dengan menggunakan metode Maximax, Maximin, Hurwics, Laplace, dan Minimax Regret didapat keputusan mobil </t>
    </r>
    <r>
      <rPr>
        <b/>
        <sz val="11"/>
        <color theme="1"/>
        <rFont val="Calibri"/>
        <family val="2"/>
        <scheme val="minor"/>
      </rPr>
      <t>Calya</t>
    </r>
    <r>
      <rPr>
        <sz val="11"/>
        <color theme="1"/>
        <rFont val="Calibri"/>
        <family val="2"/>
        <charset val="1"/>
        <scheme val="minor"/>
      </rPr>
      <t xml:space="preserve"> yang paling baik</t>
    </r>
  </si>
  <si>
    <t>Pengambilan Keputusan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</si>
</sst>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1"/>
      <color rgb="FF7030A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2" xfId="0" applyFill="1" applyBorder="1"/>
    <xf numFmtId="0" fontId="0" fillId="5" borderId="2" xfId="0" applyFill="1" applyBorder="1"/>
    <xf numFmtId="0" fontId="0" fillId="6" borderId="0" xfId="0" applyFill="1"/>
    <xf numFmtId="0" fontId="0" fillId="7" borderId="1" xfId="0" applyFill="1" applyBorder="1"/>
    <xf numFmtId="0" fontId="0" fillId="0" borderId="0" xfId="0" applyFill="1" applyBorder="1"/>
    <xf numFmtId="0" fontId="0" fillId="8" borderId="0" xfId="0" applyFill="1"/>
    <xf numFmtId="0" fontId="0" fillId="8" borderId="0" xfId="0" applyFill="1" applyBorder="1"/>
    <xf numFmtId="0" fontId="0" fillId="9" borderId="2" xfId="0" applyFill="1" applyBorder="1"/>
    <xf numFmtId="0" fontId="0" fillId="9" borderId="0" xfId="0" applyFill="1"/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10" borderId="1" xfId="0" applyFill="1" applyBorder="1"/>
    <xf numFmtId="164" fontId="0" fillId="10" borderId="1" xfId="1" applyNumberFormat="1" applyFont="1" applyFill="1" applyBorder="1"/>
    <xf numFmtId="0" fontId="0" fillId="9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9" xfId="0" applyFill="1" applyBorder="1"/>
    <xf numFmtId="0" fontId="0" fillId="11" borderId="8" xfId="0" applyFill="1" applyBorder="1"/>
    <xf numFmtId="0" fontId="0" fillId="11" borderId="4" xfId="0" applyFill="1" applyBorder="1"/>
    <xf numFmtId="0" fontId="0" fillId="11" borderId="10" xfId="0" applyFill="1" applyBorder="1"/>
    <xf numFmtId="0" fontId="0" fillId="11" borderId="3" xfId="0" applyFill="1" applyBorder="1"/>
    <xf numFmtId="0" fontId="0" fillId="11" borderId="1" xfId="0" applyFill="1" applyBorder="1"/>
    <xf numFmtId="0" fontId="0" fillId="11" borderId="11" xfId="0" applyFill="1" applyBorder="1"/>
    <xf numFmtId="0" fontId="0" fillId="11" borderId="2" xfId="0" applyFill="1" applyBorder="1"/>
    <xf numFmtId="0" fontId="0" fillId="12" borderId="0" xfId="0" applyFill="1"/>
    <xf numFmtId="0" fontId="2" fillId="13" borderId="0" xfId="0" applyFont="1" applyFill="1"/>
    <xf numFmtId="9" fontId="0" fillId="0" borderId="0" xfId="0" applyNumberFormat="1"/>
    <xf numFmtId="0" fontId="0" fillId="12" borderId="0" xfId="0" applyFill="1" applyAlignment="1">
      <alignment horizontal="center"/>
    </xf>
    <xf numFmtId="0" fontId="0" fillId="0" borderId="0" xfId="0" applyFont="1" applyFill="1"/>
    <xf numFmtId="0" fontId="3" fillId="14" borderId="0" xfId="0" applyFont="1" applyFill="1"/>
    <xf numFmtId="0" fontId="0" fillId="3" borderId="0" xfId="0" applyFill="1"/>
    <xf numFmtId="0" fontId="0" fillId="14" borderId="0" xfId="0" applyFill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45D5-5293-4958-A209-50BDCD0B82BE}">
  <dimension ref="A1:T62"/>
  <sheetViews>
    <sheetView tabSelected="1" zoomScaleNormal="100" workbookViewId="0">
      <selection activeCell="E4" sqref="E4"/>
    </sheetView>
  </sheetViews>
  <sheetFormatPr defaultRowHeight="15" x14ac:dyDescent="0.25"/>
  <cols>
    <col min="1" max="1" width="11.85546875" customWidth="1"/>
    <col min="7" max="7" width="11.5703125" customWidth="1"/>
    <col min="9" max="9" width="12" bestFit="1" customWidth="1"/>
    <col min="10" max="10" width="11.85546875" customWidth="1"/>
    <col min="18" max="18" width="11.140625" bestFit="1" customWidth="1"/>
  </cols>
  <sheetData>
    <row r="1" spans="1:20" x14ac:dyDescent="0.25">
      <c r="A1" s="51" t="s">
        <v>0</v>
      </c>
    </row>
    <row r="3" spans="1:20" x14ac:dyDescent="0.25">
      <c r="A3" t="s">
        <v>1</v>
      </c>
    </row>
    <row r="4" spans="1:20" x14ac:dyDescent="0.25">
      <c r="A4" t="s">
        <v>4</v>
      </c>
      <c r="B4" t="s">
        <v>3</v>
      </c>
    </row>
    <row r="5" spans="1:20" x14ac:dyDescent="0.25">
      <c r="A5" t="s">
        <v>5</v>
      </c>
      <c r="B5" t="s">
        <v>6</v>
      </c>
    </row>
    <row r="6" spans="1:20" x14ac:dyDescent="0.25">
      <c r="A6" t="s">
        <v>7</v>
      </c>
      <c r="B6" t="s">
        <v>8</v>
      </c>
    </row>
    <row r="7" spans="1:20" x14ac:dyDescent="0.25">
      <c r="A7" t="s">
        <v>9</v>
      </c>
      <c r="B7" t="s">
        <v>10</v>
      </c>
    </row>
    <row r="9" spans="1:20" x14ac:dyDescent="0.25">
      <c r="A9" s="16" t="s">
        <v>17</v>
      </c>
      <c r="B9" s="16"/>
      <c r="C9" s="16"/>
    </row>
    <row r="10" spans="1:20" ht="15.75" thickBot="1" x14ac:dyDescent="0.3">
      <c r="G10" t="s">
        <v>20</v>
      </c>
      <c r="M10" s="43" t="s">
        <v>28</v>
      </c>
      <c r="T10" s="43" t="s">
        <v>37</v>
      </c>
    </row>
    <row r="11" spans="1:20" ht="15.75" thickBot="1" x14ac:dyDescent="0.3">
      <c r="A11" s="6" t="s">
        <v>2</v>
      </c>
      <c r="B11" s="7" t="s">
        <v>11</v>
      </c>
      <c r="C11" s="8" t="s">
        <v>12</v>
      </c>
      <c r="D11" s="9" t="s">
        <v>13</v>
      </c>
      <c r="G11" s="23" t="s">
        <v>21</v>
      </c>
      <c r="H11" s="23"/>
      <c r="I11" s="23"/>
      <c r="J11" s="24" t="s">
        <v>23</v>
      </c>
      <c r="K11" s="25" t="s">
        <v>24</v>
      </c>
      <c r="M11" s="16" t="s">
        <v>29</v>
      </c>
      <c r="N11" s="16" t="s">
        <v>30</v>
      </c>
      <c r="O11" s="16" t="s">
        <v>31</v>
      </c>
      <c r="P11" s="16" t="s">
        <v>32</v>
      </c>
      <c r="Q11" s="16" t="s">
        <v>33</v>
      </c>
      <c r="R11" s="16" t="s">
        <v>34</v>
      </c>
      <c r="T11" s="44" t="s">
        <v>39</v>
      </c>
    </row>
    <row r="12" spans="1:20" x14ac:dyDescent="0.25">
      <c r="A12" s="11" t="s">
        <v>11</v>
      </c>
      <c r="B12" s="10">
        <v>1</v>
      </c>
      <c r="C12" s="5">
        <v>5</v>
      </c>
      <c r="D12" s="5">
        <v>3</v>
      </c>
      <c r="G12" s="2">
        <f>B12/$B$15</f>
        <v>0.65217391304347827</v>
      </c>
      <c r="H12" s="2">
        <f>C12/$C$15</f>
        <v>0.67307692307692302</v>
      </c>
      <c r="I12" s="2">
        <f>D12/$D$15</f>
        <v>0.63829787234042545</v>
      </c>
      <c r="J12" s="24">
        <f>SUM(G12:I12)</f>
        <v>1.9635487084608267</v>
      </c>
      <c r="K12" s="26">
        <f>J12/$J$15</f>
        <v>0.65451623615360888</v>
      </c>
      <c r="M12">
        <f>(B12*$H$38)+(C12*$H$39)+(D12*$H$40)</f>
        <v>1.9669584193173462</v>
      </c>
      <c r="N12">
        <f>M12/$H$38</f>
        <v>3.0052095130237828</v>
      </c>
      <c r="O12">
        <f>AVERAGE(N12:N14)</f>
        <v>3.0026419599288823</v>
      </c>
      <c r="P12">
        <f>(O12-3)/2</f>
        <v>1.320979964441138E-3</v>
      </c>
      <c r="Q12">
        <f>P12/0.58</f>
        <v>2.2775516628295482E-3</v>
      </c>
      <c r="R12" s="28" t="s">
        <v>35</v>
      </c>
      <c r="T12" s="44" t="s">
        <v>38</v>
      </c>
    </row>
    <row r="13" spans="1:20" x14ac:dyDescent="0.25">
      <c r="A13" s="12" t="s">
        <v>12</v>
      </c>
      <c r="B13" s="4">
        <f>1/C12</f>
        <v>0.2</v>
      </c>
      <c r="C13" s="3">
        <v>1</v>
      </c>
      <c r="D13" s="3">
        <v>0.7</v>
      </c>
      <c r="G13" s="2">
        <f t="shared" ref="G13:G14" si="0">B13/$B$15</f>
        <v>0.13043478260869568</v>
      </c>
      <c r="H13" s="2">
        <f t="shared" ref="H13:H14" si="1">C13/$C$15</f>
        <v>0.13461538461538461</v>
      </c>
      <c r="I13" s="2">
        <f t="shared" ref="I13:I14" si="2">D13/$D$15</f>
        <v>0.14893617021276595</v>
      </c>
      <c r="J13" s="24">
        <f t="shared" ref="J13:J14" si="3">SUM(G13:I13)</f>
        <v>0.41398633743684621</v>
      </c>
      <c r="K13" s="26">
        <f t="shared" ref="K13:K14" si="4">J13/$J$15</f>
        <v>0.13799544581228207</v>
      </c>
      <c r="M13">
        <f>(B13*$H$38)+(C13*$H$39)+(D13*$H$40)</f>
        <v>0.41414051566688015</v>
      </c>
      <c r="N13">
        <f>M13/$H$39</f>
        <v>3.0011172704224145</v>
      </c>
      <c r="R13" t="s">
        <v>36</v>
      </c>
      <c r="T13" s="44" t="s">
        <v>40</v>
      </c>
    </row>
    <row r="14" spans="1:20" ht="15.75" thickBot="1" x14ac:dyDescent="0.3">
      <c r="A14" s="13" t="s">
        <v>13</v>
      </c>
      <c r="B14" s="4">
        <f>1/D12</f>
        <v>0.33333333333333331</v>
      </c>
      <c r="C14" s="3">
        <f>1/D13</f>
        <v>1.4285714285714286</v>
      </c>
      <c r="D14" s="3">
        <v>1</v>
      </c>
      <c r="G14" s="2">
        <f t="shared" si="0"/>
        <v>0.21739130434782608</v>
      </c>
      <c r="H14" s="2">
        <f t="shared" si="1"/>
        <v>0.19230769230769232</v>
      </c>
      <c r="I14" s="2">
        <f t="shared" si="2"/>
        <v>0.21276595744680851</v>
      </c>
      <c r="J14" s="24">
        <f t="shared" si="3"/>
        <v>0.62246495410232694</v>
      </c>
      <c r="K14" s="26">
        <f t="shared" si="4"/>
        <v>0.20748831803410897</v>
      </c>
      <c r="M14">
        <f>(B14*$H$38)+(C14*$H$39)+(D14*$H$40)</f>
        <v>0.62279674791238149</v>
      </c>
      <c r="N14">
        <f>M14/$H$40</f>
        <v>3.0015990963404504</v>
      </c>
      <c r="T14" s="44" t="s">
        <v>41</v>
      </c>
    </row>
    <row r="15" spans="1:20" x14ac:dyDescent="0.25">
      <c r="A15" s="20" t="s">
        <v>22</v>
      </c>
      <c r="B15" s="20">
        <f>SUM(B12:B14)</f>
        <v>1.5333333333333332</v>
      </c>
      <c r="C15" s="20">
        <f t="shared" ref="C15:D15" si="5">SUM(C12:C14)</f>
        <v>7.4285714285714288</v>
      </c>
      <c r="D15" s="20">
        <f t="shared" si="5"/>
        <v>4.7</v>
      </c>
      <c r="I15" t="s">
        <v>25</v>
      </c>
      <c r="J15" s="1">
        <f>SUM(J12:J14)</f>
        <v>3</v>
      </c>
    </row>
    <row r="16" spans="1:20" ht="15.75" thickBot="1" x14ac:dyDescent="0.3"/>
    <row r="17" spans="1:18" ht="15.75" thickBot="1" x14ac:dyDescent="0.3">
      <c r="A17" s="21" t="s">
        <v>14</v>
      </c>
      <c r="B17" s="7" t="s">
        <v>11</v>
      </c>
      <c r="C17" s="8" t="s">
        <v>12</v>
      </c>
      <c r="D17" s="9" t="s">
        <v>13</v>
      </c>
      <c r="G17" s="23" t="s">
        <v>21</v>
      </c>
      <c r="H17" s="23"/>
      <c r="I17" s="23"/>
      <c r="J17" s="24" t="s">
        <v>23</v>
      </c>
      <c r="K17" s="25" t="s">
        <v>24</v>
      </c>
      <c r="M17" s="16" t="s">
        <v>29</v>
      </c>
      <c r="N17" s="16" t="s">
        <v>30</v>
      </c>
      <c r="O17" s="16" t="s">
        <v>31</v>
      </c>
      <c r="P17" s="16" t="s">
        <v>32</v>
      </c>
      <c r="Q17" s="16" t="s">
        <v>33</v>
      </c>
      <c r="R17" s="16" t="s">
        <v>34</v>
      </c>
    </row>
    <row r="18" spans="1:18" x14ac:dyDescent="0.25">
      <c r="A18" s="11" t="s">
        <v>11</v>
      </c>
      <c r="B18" s="10">
        <v>1</v>
      </c>
      <c r="C18" s="5">
        <v>4</v>
      </c>
      <c r="D18" s="5">
        <v>2.5</v>
      </c>
      <c r="G18" s="27">
        <f>B18/$B$21</f>
        <v>0.60606060606060608</v>
      </c>
      <c r="H18" s="27">
        <f>C18/$C$21</f>
        <v>0.6</v>
      </c>
      <c r="I18" s="27">
        <f>D18/$D$21</f>
        <v>0.60975609756097571</v>
      </c>
      <c r="J18" s="24">
        <f>SUM(G18:I18)</f>
        <v>1.8158167036215818</v>
      </c>
      <c r="K18" s="26">
        <f>J18/$J$21</f>
        <v>0.60527223454052725</v>
      </c>
      <c r="M18">
        <f>(B18*$H$38)+(C18*$H$39)+(D18*$H$40)</f>
        <v>1.7252188144880094</v>
      </c>
      <c r="N18">
        <f>M18/$H$38</f>
        <v>2.6358686296715739</v>
      </c>
      <c r="O18">
        <f>AVERAGE(N18:N20)</f>
        <v>3.0313423723373831</v>
      </c>
      <c r="P18">
        <f>(O18-3)/2</f>
        <v>1.5671186168691564E-2</v>
      </c>
      <c r="Q18">
        <f>P18/0.58</f>
        <v>2.7019286497744079E-2</v>
      </c>
      <c r="R18" s="28" t="s">
        <v>35</v>
      </c>
    </row>
    <row r="19" spans="1:18" x14ac:dyDescent="0.25">
      <c r="A19" s="12" t="s">
        <v>12</v>
      </c>
      <c r="B19" s="4">
        <f>1/C18</f>
        <v>0.25</v>
      </c>
      <c r="C19" s="3">
        <v>1</v>
      </c>
      <c r="D19" s="3">
        <v>0.6</v>
      </c>
      <c r="G19" s="27">
        <f t="shared" ref="G19:G20" si="6">B19/$B$21</f>
        <v>0.15151515151515152</v>
      </c>
      <c r="H19" s="27">
        <f t="shared" ref="H19:H20" si="7">C19/$C$21</f>
        <v>0.15</v>
      </c>
      <c r="I19" s="27">
        <f t="shared" ref="I19:I20" si="8">D19/$D$21</f>
        <v>0.14634146341463417</v>
      </c>
      <c r="J19" s="24">
        <f t="shared" ref="J19:J20" si="9">SUM(G19:I19)</f>
        <v>0.44785661492978568</v>
      </c>
      <c r="K19" s="26">
        <f t="shared" ref="K19:K20" si="10">J19/$J$21</f>
        <v>0.14928553830992855</v>
      </c>
      <c r="M19">
        <f>(B19*$H$38)+(C19*$H$39)+(D19*$H$40)</f>
        <v>0.42611749567114965</v>
      </c>
      <c r="N19">
        <f>M19/$H$39</f>
        <v>3.0879098448712989</v>
      </c>
      <c r="R19" t="s">
        <v>36</v>
      </c>
    </row>
    <row r="20" spans="1:18" ht="15.75" thickBot="1" x14ac:dyDescent="0.3">
      <c r="A20" s="13" t="s">
        <v>13</v>
      </c>
      <c r="B20" s="4">
        <f>1/D18</f>
        <v>0.4</v>
      </c>
      <c r="C20" s="3">
        <f>1/D19</f>
        <v>1.6666666666666667</v>
      </c>
      <c r="D20" s="3">
        <v>1</v>
      </c>
      <c r="G20" s="27">
        <f t="shared" si="6"/>
        <v>0.24242424242424246</v>
      </c>
      <c r="H20" s="27">
        <f t="shared" si="7"/>
        <v>0.25</v>
      </c>
      <c r="I20" s="27">
        <f t="shared" si="8"/>
        <v>0.24390243902439027</v>
      </c>
      <c r="J20" s="24">
        <f t="shared" si="9"/>
        <v>0.73632668144863267</v>
      </c>
      <c r="K20" s="26">
        <f t="shared" si="10"/>
        <v>0.24544222714954422</v>
      </c>
      <c r="M20">
        <f>(B20*$H$38)+(C20*$H$39)+(D20*$H$40)</f>
        <v>0.69928722218268935</v>
      </c>
      <c r="N20">
        <f>M20/$H$40</f>
        <v>3.370248642469277</v>
      </c>
    </row>
    <row r="21" spans="1:18" x14ac:dyDescent="0.25">
      <c r="A21" s="20" t="s">
        <v>22</v>
      </c>
      <c r="B21" s="20">
        <f>SUM(B18:B20)</f>
        <v>1.65</v>
      </c>
      <c r="C21" s="20">
        <f t="shared" ref="C21:D21" si="11">SUM(C18:C20)</f>
        <v>6.666666666666667</v>
      </c>
      <c r="D21" s="20">
        <f t="shared" si="11"/>
        <v>4.0999999999999996</v>
      </c>
      <c r="I21" t="s">
        <v>25</v>
      </c>
      <c r="J21" s="22">
        <f>SUM(J18:J20)</f>
        <v>3</v>
      </c>
    </row>
    <row r="22" spans="1:18" ht="15.75" thickBot="1" x14ac:dyDescent="0.3"/>
    <row r="23" spans="1:18" ht="15.75" thickBot="1" x14ac:dyDescent="0.3">
      <c r="A23" s="14" t="s">
        <v>15</v>
      </c>
      <c r="B23" s="7" t="s">
        <v>11</v>
      </c>
      <c r="C23" s="8" t="s">
        <v>12</v>
      </c>
      <c r="D23" s="9" t="s">
        <v>13</v>
      </c>
      <c r="G23" s="23" t="s">
        <v>21</v>
      </c>
      <c r="H23" s="23"/>
      <c r="I23" s="23"/>
      <c r="J23" s="24" t="s">
        <v>23</v>
      </c>
      <c r="K23" s="25" t="s">
        <v>24</v>
      </c>
      <c r="M23" s="16" t="s">
        <v>29</v>
      </c>
      <c r="N23" s="16" t="s">
        <v>30</v>
      </c>
      <c r="O23" s="16" t="s">
        <v>31</v>
      </c>
      <c r="P23" s="16" t="s">
        <v>32</v>
      </c>
      <c r="Q23" s="16" t="s">
        <v>33</v>
      </c>
      <c r="R23" s="16" t="s">
        <v>34</v>
      </c>
    </row>
    <row r="24" spans="1:18" x14ac:dyDescent="0.25">
      <c r="A24" s="11" t="s">
        <v>11</v>
      </c>
      <c r="B24" s="10">
        <v>1</v>
      </c>
      <c r="C24" s="5">
        <v>6</v>
      </c>
      <c r="D24" s="5">
        <v>4</v>
      </c>
      <c r="G24" s="29">
        <f>B24/$B$27</f>
        <v>0.70588235294117641</v>
      </c>
      <c r="H24" s="29">
        <f>C24/$C$27</f>
        <v>0.65060240963855431</v>
      </c>
      <c r="I24" s="29">
        <f>D24/$D$27</f>
        <v>0.7339449541284403</v>
      </c>
      <c r="J24" s="24">
        <f>SUM(G24:I24)</f>
        <v>2.0904297167081709</v>
      </c>
      <c r="K24" s="26">
        <f>J24/$J$27</f>
        <v>0.69680990556939038</v>
      </c>
      <c r="M24">
        <f>(B24*$H$38)+(C24*$H$39)+(D24*$H$40)</f>
        <v>2.312442183163737</v>
      </c>
      <c r="N24">
        <f>M24/$H$38</f>
        <v>3.5330554926387316</v>
      </c>
      <c r="O24">
        <f>AVERAGE(N24:N26)</f>
        <v>3.0889130178401665</v>
      </c>
      <c r="P24">
        <f>(O24-3)/2</f>
        <v>4.4456508920083238E-2</v>
      </c>
      <c r="Q24">
        <f>P24/0.58</f>
        <v>7.6649153310488341E-2</v>
      </c>
      <c r="R24" s="28" t="s">
        <v>35</v>
      </c>
    </row>
    <row r="25" spans="1:18" x14ac:dyDescent="0.25">
      <c r="A25" s="12" t="s">
        <v>12</v>
      </c>
      <c r="B25" s="4">
        <f>1/C24</f>
        <v>0.16666666666666666</v>
      </c>
      <c r="C25" s="3">
        <v>1</v>
      </c>
      <c r="D25" s="3">
        <v>0.45</v>
      </c>
      <c r="G25" s="29">
        <f t="shared" ref="G25:G26" si="12">B25/$B$27</f>
        <v>0.1176470588235294</v>
      </c>
      <c r="H25" s="29">
        <f t="shared" ref="H25:H26" si="13">C25/$C$27</f>
        <v>0.10843373493975905</v>
      </c>
      <c r="I25" s="29">
        <f t="shared" ref="I25:I26" si="14">D25/$D$27</f>
        <v>8.2568807339449546E-2</v>
      </c>
      <c r="J25" s="24">
        <f t="shared" ref="J25:J26" si="15">SUM(G25:I25)</f>
        <v>0.30864960110273798</v>
      </c>
      <c r="K25" s="26">
        <f t="shared" ref="K25:K26" si="16">J25/$J$27</f>
        <v>0.10288320036757934</v>
      </c>
      <c r="M25">
        <f>(B25*$H$38)+(C25*$H$39)+(D25*$H$40)</f>
        <v>0.34045122828656593</v>
      </c>
      <c r="N25">
        <f>M25/$H$39</f>
        <v>2.4671193044275421</v>
      </c>
      <c r="R25" t="s">
        <v>36</v>
      </c>
    </row>
    <row r="26" spans="1:18" ht="15.75" thickBot="1" x14ac:dyDescent="0.3">
      <c r="A26" s="13" t="s">
        <v>13</v>
      </c>
      <c r="B26" s="4">
        <f>1/D24</f>
        <v>0.25</v>
      </c>
      <c r="C26" s="3">
        <f>1/D25</f>
        <v>2.2222222222222223</v>
      </c>
      <c r="D26" s="3">
        <v>1</v>
      </c>
      <c r="G26" s="29">
        <f t="shared" si="12"/>
        <v>0.1764705882352941</v>
      </c>
      <c r="H26" s="29">
        <f t="shared" si="13"/>
        <v>0.24096385542168677</v>
      </c>
      <c r="I26" s="29">
        <f t="shared" si="14"/>
        <v>0.18348623853211007</v>
      </c>
      <c r="J26" s="24">
        <f t="shared" si="15"/>
        <v>0.600920682189091</v>
      </c>
      <c r="K26" s="26">
        <f t="shared" si="16"/>
        <v>0.20030689406303037</v>
      </c>
      <c r="M26">
        <f>(B26*$H$38)+(C26*$H$39)+(D26*$H$40)</f>
        <v>0.67777392332202691</v>
      </c>
      <c r="N26">
        <f>M26/$H$40</f>
        <v>3.2665642564542248</v>
      </c>
    </row>
    <row r="27" spans="1:18" x14ac:dyDescent="0.25">
      <c r="A27" s="20" t="s">
        <v>22</v>
      </c>
      <c r="B27" s="20">
        <f>SUM(B24:B26)</f>
        <v>1.4166666666666667</v>
      </c>
      <c r="C27" s="20">
        <f t="shared" ref="C27:D27" si="17">SUM(C24:C26)</f>
        <v>9.2222222222222214</v>
      </c>
      <c r="D27" s="20">
        <f t="shared" si="17"/>
        <v>5.45</v>
      </c>
      <c r="I27" t="s">
        <v>25</v>
      </c>
      <c r="J27" s="28">
        <f>SUM(J24:J26)</f>
        <v>2.9999999999999996</v>
      </c>
    </row>
    <row r="28" spans="1:18" ht="15.75" thickBot="1" x14ac:dyDescent="0.3"/>
    <row r="29" spans="1:18" ht="15.75" thickBot="1" x14ac:dyDescent="0.3">
      <c r="A29" s="15" t="s">
        <v>16</v>
      </c>
      <c r="B29" s="7" t="s">
        <v>11</v>
      </c>
      <c r="C29" s="8" t="s">
        <v>12</v>
      </c>
      <c r="D29" s="9" t="s">
        <v>13</v>
      </c>
      <c r="G29" s="23" t="s">
        <v>21</v>
      </c>
      <c r="H29" s="23"/>
      <c r="I29" s="23"/>
      <c r="J29" s="24" t="s">
        <v>23</v>
      </c>
      <c r="K29" s="25" t="s">
        <v>24</v>
      </c>
      <c r="M29" s="16" t="s">
        <v>29</v>
      </c>
      <c r="N29" s="16" t="s">
        <v>30</v>
      </c>
      <c r="O29" s="16" t="s">
        <v>31</v>
      </c>
      <c r="P29" s="16" t="s">
        <v>32</v>
      </c>
      <c r="Q29" s="16" t="s">
        <v>33</v>
      </c>
      <c r="R29" s="16" t="s">
        <v>34</v>
      </c>
    </row>
    <row r="30" spans="1:18" x14ac:dyDescent="0.25">
      <c r="A30" s="11" t="s">
        <v>11</v>
      </c>
      <c r="B30" s="10">
        <v>1</v>
      </c>
      <c r="C30" s="5">
        <v>5.5</v>
      </c>
      <c r="D30" s="5">
        <v>3.5</v>
      </c>
      <c r="G30" s="31">
        <f>B30/$B$33</f>
        <v>0.68141592920353977</v>
      </c>
      <c r="H30" s="31">
        <f>C30/$C$33</f>
        <v>0.68421052631578949</v>
      </c>
      <c r="I30" s="31">
        <f>D30/$D$33</f>
        <v>0.67961165048543681</v>
      </c>
      <c r="J30" s="24">
        <f>SUM(G30:I30)</f>
        <v>2.0452381060047662</v>
      </c>
      <c r="K30" s="26">
        <f>J30/$J$33</f>
        <v>0.68174603533492206</v>
      </c>
      <c r="M30">
        <f>(B30*$H$38)+(C30*$H$39)+(D30*$H$40)</f>
        <v>2.1397003012405418</v>
      </c>
      <c r="N30">
        <f>M30/$H$38</f>
        <v>3.2691325028312574</v>
      </c>
      <c r="O30">
        <f>AVERAGE(N30:N32)</f>
        <v>3.0111016174291971</v>
      </c>
      <c r="P30">
        <f>(O30-3)/2</f>
        <v>5.5508087145985652E-3</v>
      </c>
      <c r="Q30">
        <f>P30/0.58</f>
        <v>9.5703598527561475E-3</v>
      </c>
      <c r="R30" s="28" t="s">
        <v>35</v>
      </c>
    </row>
    <row r="31" spans="1:18" x14ac:dyDescent="0.25">
      <c r="A31" s="12" t="s">
        <v>12</v>
      </c>
      <c r="B31" s="4">
        <f>1/C30</f>
        <v>0.18181818181818182</v>
      </c>
      <c r="C31" s="3">
        <v>1</v>
      </c>
      <c r="D31" s="3">
        <v>0.65</v>
      </c>
      <c r="G31" s="31">
        <f t="shared" ref="G31:G32" si="18">B31/$B$33</f>
        <v>0.1238938053097345</v>
      </c>
      <c r="H31" s="31">
        <f t="shared" ref="H31:H32" si="19">C31/$C$33</f>
        <v>0.12440191387559808</v>
      </c>
      <c r="I31" s="31">
        <f t="shared" ref="I31:I32" si="20">D31/$D$33</f>
        <v>0.12621359223300971</v>
      </c>
      <c r="J31" s="24">
        <f t="shared" ref="J31:J32" si="21">SUM(G31:I31)</f>
        <v>0.37450931141834232</v>
      </c>
      <c r="K31" s="26">
        <f t="shared" ref="K31:K32" si="22">J31/$J$33</f>
        <v>0.12483643713944743</v>
      </c>
      <c r="M31">
        <f>(B31*$H$38)+(C31*$H$39)+(D31*$H$40)</f>
        <v>0.39186580456238179</v>
      </c>
      <c r="N31">
        <f>M31/$H$39</f>
        <v>2.8397009934331066</v>
      </c>
      <c r="R31" t="s">
        <v>36</v>
      </c>
    </row>
    <row r="32" spans="1:18" ht="15.75" thickBot="1" x14ac:dyDescent="0.3">
      <c r="A32" s="13" t="s">
        <v>13</v>
      </c>
      <c r="B32" s="4">
        <f>1/D30</f>
        <v>0.2857142857142857</v>
      </c>
      <c r="C32" s="3">
        <f>1/D31</f>
        <v>1.5384615384615383</v>
      </c>
      <c r="D32" s="3">
        <v>1</v>
      </c>
      <c r="G32" s="31">
        <f t="shared" si="18"/>
        <v>0.19469026548672563</v>
      </c>
      <c r="H32" s="31">
        <f t="shared" si="19"/>
        <v>0.19138755980861244</v>
      </c>
      <c r="I32" s="31">
        <f t="shared" si="20"/>
        <v>0.1941747572815534</v>
      </c>
      <c r="J32" s="24">
        <f t="shared" si="21"/>
        <v>0.5802525825768915</v>
      </c>
      <c r="K32" s="26">
        <f t="shared" si="22"/>
        <v>0.19341752752563049</v>
      </c>
      <c r="M32">
        <f>(B32*$H$38)+(C32*$H$39)+(D32*$H$40)</f>
        <v>0.60679364280018933</v>
      </c>
      <c r="N32">
        <f>M32/$H$40</f>
        <v>2.9244713560232274</v>
      </c>
    </row>
    <row r="33" spans="1:14" x14ac:dyDescent="0.25">
      <c r="A33" s="20" t="s">
        <v>22</v>
      </c>
      <c r="B33" s="19">
        <f>SUM(B30:B32)</f>
        <v>1.4675324675324677</v>
      </c>
      <c r="C33" s="19">
        <f t="shared" ref="C33:D33" si="23">SUM(C30:C32)</f>
        <v>8.0384615384615383</v>
      </c>
      <c r="D33" s="19">
        <f t="shared" si="23"/>
        <v>5.15</v>
      </c>
      <c r="I33" t="s">
        <v>25</v>
      </c>
      <c r="J33" s="30">
        <f>SUM(J30:J32)</f>
        <v>3</v>
      </c>
    </row>
    <row r="35" spans="1:14" x14ac:dyDescent="0.25">
      <c r="A35" t="s">
        <v>18</v>
      </c>
      <c r="G35" t="s">
        <v>26</v>
      </c>
    </row>
    <row r="36" spans="1:14" ht="15.75" thickBot="1" x14ac:dyDescent="0.3">
      <c r="A36" t="s">
        <v>19</v>
      </c>
      <c r="G36" t="s">
        <v>27</v>
      </c>
    </row>
    <row r="37" spans="1:14" ht="15.75" thickBot="1" x14ac:dyDescent="0.3">
      <c r="A37" s="17"/>
      <c r="B37" s="17" t="s">
        <v>2</v>
      </c>
      <c r="C37" s="17" t="s">
        <v>14</v>
      </c>
      <c r="D37" s="17" t="s">
        <v>15</v>
      </c>
      <c r="E37" s="17" t="s">
        <v>16</v>
      </c>
      <c r="F37" s="18"/>
      <c r="G37" s="42" t="s">
        <v>21</v>
      </c>
      <c r="H37" s="32" t="s">
        <v>2</v>
      </c>
      <c r="I37" s="33" t="s">
        <v>14</v>
      </c>
      <c r="J37" s="33" t="s">
        <v>15</v>
      </c>
      <c r="K37" s="34" t="s">
        <v>16</v>
      </c>
    </row>
    <row r="38" spans="1:14" x14ac:dyDescent="0.25">
      <c r="A38" s="17" t="s">
        <v>2</v>
      </c>
      <c r="B38" s="3">
        <v>1</v>
      </c>
      <c r="C38" s="3">
        <v>3</v>
      </c>
      <c r="D38" s="3">
        <v>2</v>
      </c>
      <c r="E38" s="3">
        <v>0.6</v>
      </c>
      <c r="G38" s="35" t="s">
        <v>11</v>
      </c>
      <c r="H38" s="36">
        <v>0.65451623615360888</v>
      </c>
      <c r="I38" s="37">
        <v>0.60527223454052725</v>
      </c>
      <c r="J38" s="37">
        <v>0.69680990556939038</v>
      </c>
      <c r="K38" s="37">
        <v>0.68174603533492206</v>
      </c>
    </row>
    <row r="39" spans="1:14" x14ac:dyDescent="0.25">
      <c r="A39" s="17" t="s">
        <v>14</v>
      </c>
      <c r="B39" s="3">
        <f>1/C38</f>
        <v>0.33333333333333331</v>
      </c>
      <c r="C39" s="3">
        <v>1</v>
      </c>
      <c r="D39" s="3">
        <v>0.7</v>
      </c>
      <c r="E39" s="3">
        <v>0.15</v>
      </c>
      <c r="G39" s="38" t="s">
        <v>12</v>
      </c>
      <c r="H39" s="39">
        <v>0.13799544581228207</v>
      </c>
      <c r="I39" s="40">
        <v>0.14928553830992855</v>
      </c>
      <c r="J39" s="40">
        <v>0.10288320036757934</v>
      </c>
      <c r="K39" s="40">
        <v>0.12483643713944743</v>
      </c>
    </row>
    <row r="40" spans="1:14" ht="15.75" thickBot="1" x14ac:dyDescent="0.3">
      <c r="A40" s="17" t="s">
        <v>15</v>
      </c>
      <c r="B40" s="3">
        <f>1/D38</f>
        <v>0.5</v>
      </c>
      <c r="C40" s="3">
        <f>1/D39</f>
        <v>1.4285714285714286</v>
      </c>
      <c r="D40" s="3">
        <v>1</v>
      </c>
      <c r="E40" s="3">
        <v>0.3</v>
      </c>
      <c r="G40" s="41" t="s">
        <v>13</v>
      </c>
      <c r="H40" s="39">
        <v>0.20748831803410897</v>
      </c>
      <c r="I40" s="40">
        <v>0.24544222714954422</v>
      </c>
      <c r="J40" s="40">
        <v>0.20030689406303037</v>
      </c>
      <c r="K40" s="40">
        <v>0.19341752752563049</v>
      </c>
    </row>
    <row r="41" spans="1:14" x14ac:dyDescent="0.25">
      <c r="A41" s="17" t="s">
        <v>16</v>
      </c>
      <c r="B41" s="3">
        <f>1/E38</f>
        <v>1.6666666666666667</v>
      </c>
      <c r="C41" s="3">
        <f>1/E39</f>
        <v>6.666666666666667</v>
      </c>
      <c r="D41" s="3">
        <f>1/E40</f>
        <v>3.3333333333333335</v>
      </c>
      <c r="E41" s="3">
        <v>1</v>
      </c>
    </row>
    <row r="42" spans="1:14" x14ac:dyDescent="0.25">
      <c r="B42">
        <f>SUM(B38:B41)</f>
        <v>3.5</v>
      </c>
      <c r="C42">
        <f t="shared" ref="C42:E42" si="24">SUM(C38:C41)</f>
        <v>12.095238095238095</v>
      </c>
      <c r="D42">
        <f t="shared" si="24"/>
        <v>7.0333333333333332</v>
      </c>
      <c r="E42">
        <f t="shared" si="24"/>
        <v>2.0499999999999998</v>
      </c>
    </row>
    <row r="43" spans="1:14" x14ac:dyDescent="0.25">
      <c r="A43" s="23" t="s">
        <v>21</v>
      </c>
      <c r="B43" s="23"/>
      <c r="C43" s="23"/>
      <c r="D43" s="24" t="s">
        <v>23</v>
      </c>
      <c r="E43" s="25" t="s">
        <v>24</v>
      </c>
      <c r="G43" s="43" t="s">
        <v>28</v>
      </c>
      <c r="N43" s="43" t="s">
        <v>37</v>
      </c>
    </row>
    <row r="44" spans="1:14" x14ac:dyDescent="0.25">
      <c r="A44" s="31">
        <f>B38/$B$42</f>
        <v>0.2857142857142857</v>
      </c>
      <c r="B44" s="31">
        <f>C38/$C$42</f>
        <v>0.24803149606299213</v>
      </c>
      <c r="C44" s="31">
        <f>D38/$D$42</f>
        <v>0.28436018957345971</v>
      </c>
      <c r="D44" s="24">
        <f>SUM(A44:C44)</f>
        <v>0.81810597135073748</v>
      </c>
      <c r="E44" s="26">
        <f>D44/$D$48</f>
        <v>0.27270199045024585</v>
      </c>
      <c r="G44" s="16" t="s">
        <v>29</v>
      </c>
      <c r="H44" s="16" t="s">
        <v>30</v>
      </c>
      <c r="I44" s="16" t="s">
        <v>31</v>
      </c>
      <c r="J44" s="16" t="s">
        <v>32</v>
      </c>
      <c r="K44" s="16" t="s">
        <v>33</v>
      </c>
      <c r="L44" s="16" t="s">
        <v>34</v>
      </c>
      <c r="N44" t="s">
        <v>42</v>
      </c>
    </row>
    <row r="45" spans="1:14" x14ac:dyDescent="0.25">
      <c r="A45" s="31">
        <f t="shared" ref="A45:A47" si="25">B39/$B$42</f>
        <v>9.5238095238095233E-2</v>
      </c>
      <c r="B45" s="31">
        <f t="shared" ref="B45:B47" si="26">C39/$C$42</f>
        <v>8.2677165354330714E-2</v>
      </c>
      <c r="C45" s="31">
        <f t="shared" ref="C45:C47" si="27">D39/$D$42</f>
        <v>9.9526066350710901E-2</v>
      </c>
      <c r="D45" s="24">
        <f t="shared" ref="D45:D46" si="28">SUM(A45:C45)</f>
        <v>0.27744132694313683</v>
      </c>
      <c r="E45" s="26">
        <f t="shared" ref="E45:E47" si="29">D45/$D$48</f>
        <v>9.2480442314378949E-2</v>
      </c>
      <c r="G45">
        <f>(B38*$E$44)+(C38*$E$45)+(D38*$E$46)+(E38*$E$47)</f>
        <v>1.119169345537969</v>
      </c>
      <c r="H45">
        <f>G45/$H$38</f>
        <v>1.7099183850884798</v>
      </c>
      <c r="I45">
        <f>AVERAGE(H45:H48)</f>
        <v>4.1655590601673449</v>
      </c>
      <c r="J45">
        <f>(I45-3)/2</f>
        <v>0.58277953008367245</v>
      </c>
      <c r="K45">
        <f>J45/0.58</f>
        <v>1.0047922932477111</v>
      </c>
      <c r="L45" s="28" t="s">
        <v>45</v>
      </c>
      <c r="N45" t="s">
        <v>43</v>
      </c>
    </row>
    <row r="46" spans="1:14" x14ac:dyDescent="0.25">
      <c r="A46" s="31">
        <f t="shared" si="25"/>
        <v>0.14285714285714285</v>
      </c>
      <c r="B46" s="31">
        <f t="shared" si="26"/>
        <v>0.11811023622047245</v>
      </c>
      <c r="C46" s="31">
        <f t="shared" si="27"/>
        <v>0.14218009478672985</v>
      </c>
      <c r="D46" s="24">
        <f t="shared" si="28"/>
        <v>0.40314747386434513</v>
      </c>
      <c r="E46" s="26">
        <f t="shared" si="29"/>
        <v>0.13438249128811505</v>
      </c>
      <c r="G46">
        <f t="shared" ref="G46:G48" si="30">(B39*$E$44)+(C39*$E$45)+(D39*$E$46)+(E39*$E$47)</f>
        <v>0.35251411109156378</v>
      </c>
      <c r="H46">
        <f>G46/$H$39</f>
        <v>2.5545343834831744</v>
      </c>
      <c r="L46" t="s">
        <v>36</v>
      </c>
      <c r="N46" t="s">
        <v>46</v>
      </c>
    </row>
    <row r="47" spans="1:14" x14ac:dyDescent="0.25">
      <c r="A47" s="31">
        <f t="shared" si="25"/>
        <v>0.47619047619047622</v>
      </c>
      <c r="B47" s="31">
        <f t="shared" si="26"/>
        <v>0.55118110236220474</v>
      </c>
      <c r="C47" s="31">
        <f t="shared" si="27"/>
        <v>0.47393364928909953</v>
      </c>
      <c r="D47" s="24">
        <f t="shared" ref="D47" si="31">SUM(A47:C47)</f>
        <v>1.5013052278417804</v>
      </c>
      <c r="E47" s="26">
        <f t="shared" si="29"/>
        <v>0.50043507594726011</v>
      </c>
      <c r="G47">
        <f t="shared" si="30"/>
        <v>0.55297892688938599</v>
      </c>
      <c r="H47">
        <f>G47/$H$40</f>
        <v>2.6651087257764647</v>
      </c>
    </row>
    <row r="48" spans="1:14" x14ac:dyDescent="0.25">
      <c r="C48" t="s">
        <v>25</v>
      </c>
      <c r="D48" s="30">
        <f>SUM(D44:D47)</f>
        <v>3</v>
      </c>
      <c r="G48">
        <f t="shared" si="30"/>
        <v>2.0194163130872465</v>
      </c>
      <c r="H48">
        <f>G48/$H$40</f>
        <v>9.7326747463212602</v>
      </c>
    </row>
    <row r="50" spans="1:10" x14ac:dyDescent="0.25">
      <c r="A50" s="51" t="s">
        <v>55</v>
      </c>
    </row>
    <row r="51" spans="1:10" ht="15.75" thickBot="1" x14ac:dyDescent="0.3">
      <c r="A51" t="s">
        <v>44</v>
      </c>
      <c r="B51">
        <v>0.27270199045024585</v>
      </c>
      <c r="C51">
        <v>9.2480442314378949E-2</v>
      </c>
      <c r="D51">
        <v>0.13438249128811505</v>
      </c>
      <c r="E51">
        <v>0.50043507594726011</v>
      </c>
      <c r="F51" s="45">
        <v>0.75</v>
      </c>
      <c r="G51" s="45">
        <f>1-F51</f>
        <v>0.25</v>
      </c>
    </row>
    <row r="52" spans="1:10" ht="15.75" thickBot="1" x14ac:dyDescent="0.3">
      <c r="A52" s="42" t="s">
        <v>21</v>
      </c>
      <c r="B52" s="32" t="s">
        <v>2</v>
      </c>
      <c r="C52" s="33" t="s">
        <v>14</v>
      </c>
      <c r="D52" s="33" t="s">
        <v>15</v>
      </c>
      <c r="E52" s="34" t="s">
        <v>16</v>
      </c>
      <c r="F52" s="46" t="s">
        <v>47</v>
      </c>
      <c r="G52" s="46" t="s">
        <v>48</v>
      </c>
      <c r="H52" s="46" t="s">
        <v>49</v>
      </c>
      <c r="I52" s="46" t="s">
        <v>50</v>
      </c>
      <c r="J52" s="46" t="s">
        <v>51</v>
      </c>
    </row>
    <row r="53" spans="1:10" x14ac:dyDescent="0.25">
      <c r="A53" s="35" t="s">
        <v>11</v>
      </c>
      <c r="B53" s="36">
        <v>0.65451623615360888</v>
      </c>
      <c r="C53" s="37">
        <v>0.60527223454052725</v>
      </c>
      <c r="D53" s="37">
        <v>0.69680990556939038</v>
      </c>
      <c r="E53" s="37">
        <v>0.68174603533492206</v>
      </c>
      <c r="F53" s="48">
        <f>MAX(B53:E53)</f>
        <v>0.69680990556939038</v>
      </c>
      <c r="G53" s="48">
        <f>MIN(B53:E53)</f>
        <v>0.60527223454052725</v>
      </c>
      <c r="H53" s="48">
        <f>(F53*F$51)+(G53*G$51)</f>
        <v>0.67392548781217465</v>
      </c>
      <c r="I53" s="48">
        <f>(F53+G53)/2</f>
        <v>0.65104107005495881</v>
      </c>
      <c r="J53" s="48">
        <f>(B53*B$51)+(C53*C$51)+(D53*D$51)+(E53*E$51)</f>
        <v>0.66927240438623881</v>
      </c>
    </row>
    <row r="54" spans="1:10" x14ac:dyDescent="0.25">
      <c r="A54" s="38" t="s">
        <v>12</v>
      </c>
      <c r="B54" s="39">
        <v>0.13799544581228207</v>
      </c>
      <c r="C54" s="40">
        <v>0.14928553830992855</v>
      </c>
      <c r="D54" s="40">
        <v>0.10288320036757934</v>
      </c>
      <c r="E54" s="40">
        <v>0.12483643713944743</v>
      </c>
      <c r="F54" s="47">
        <f t="shared" ref="F54:F55" si="32">MAX(B54:E54)</f>
        <v>0.14928553830992855</v>
      </c>
      <c r="G54" s="47">
        <f t="shared" ref="G54:G55" si="33">MIN(B54:E54)</f>
        <v>0.10288320036757934</v>
      </c>
      <c r="H54" s="47">
        <f t="shared" ref="H54:H55" si="34">(F54*F$51)+(G54*G$51)</f>
        <v>0.13768495382434126</v>
      </c>
      <c r="I54" s="47">
        <f t="shared" ref="I54:I55" si="35">(F54+G54)/2</f>
        <v>0.12608436933875394</v>
      </c>
      <c r="J54">
        <f t="shared" ref="J54:J55" si="36">(B54*B$51)+(C54*C$51)+(D54*D$51)+(E54*E$51)</f>
        <v>0.12773585803807508</v>
      </c>
    </row>
    <row r="55" spans="1:10" ht="15.75" thickBot="1" x14ac:dyDescent="0.3">
      <c r="A55" s="41" t="s">
        <v>13</v>
      </c>
      <c r="B55" s="39">
        <v>0.20748831803410897</v>
      </c>
      <c r="C55" s="40">
        <v>0.24544222714954422</v>
      </c>
      <c r="D55" s="40">
        <v>0.20030689406303037</v>
      </c>
      <c r="E55" s="40">
        <v>0.19341752752563049</v>
      </c>
      <c r="F55">
        <f t="shared" si="32"/>
        <v>0.24544222714954422</v>
      </c>
      <c r="G55">
        <f t="shared" si="33"/>
        <v>0.19341752752563049</v>
      </c>
      <c r="H55">
        <f t="shared" si="34"/>
        <v>0.23243605224356578</v>
      </c>
      <c r="I55">
        <f t="shared" si="35"/>
        <v>0.21942987733758734</v>
      </c>
      <c r="J55">
        <f t="shared" si="36"/>
        <v>0.202991737575686</v>
      </c>
    </row>
    <row r="57" spans="1:10" x14ac:dyDescent="0.25">
      <c r="A57" s="46" t="s">
        <v>52</v>
      </c>
      <c r="B57" s="49" t="s">
        <v>2</v>
      </c>
      <c r="C57" s="49" t="s">
        <v>14</v>
      </c>
      <c r="D57" s="49" t="s">
        <v>15</v>
      </c>
      <c r="E57" s="49" t="s">
        <v>16</v>
      </c>
    </row>
    <row r="58" spans="1:10" x14ac:dyDescent="0.25">
      <c r="A58" s="49" t="s">
        <v>11</v>
      </c>
      <c r="B58">
        <f>B$53-B53</f>
        <v>0</v>
      </c>
      <c r="C58">
        <f>C$53-C53</f>
        <v>0</v>
      </c>
      <c r="D58">
        <f>D$53-D53</f>
        <v>0</v>
      </c>
      <c r="E58">
        <f>E$53-E53</f>
        <v>0</v>
      </c>
      <c r="F58">
        <f>MAX(B58:E58)</f>
        <v>0</v>
      </c>
    </row>
    <row r="59" spans="1:10" x14ac:dyDescent="0.25">
      <c r="A59" s="49" t="s">
        <v>12</v>
      </c>
      <c r="B59">
        <f t="shared" ref="B59:E60" si="37">B$53-B54</f>
        <v>0.51652079034132681</v>
      </c>
      <c r="C59">
        <f t="shared" si="37"/>
        <v>0.45598669623059873</v>
      </c>
      <c r="D59">
        <f t="shared" si="37"/>
        <v>0.59392670520181101</v>
      </c>
      <c r="E59">
        <f t="shared" si="37"/>
        <v>0.55690959819547459</v>
      </c>
      <c r="F59" s="47">
        <f t="shared" ref="F59:F60" si="38">MAX(B59:E59)</f>
        <v>0.59392670520181101</v>
      </c>
    </row>
    <row r="60" spans="1:10" x14ac:dyDescent="0.25">
      <c r="A60" s="49" t="s">
        <v>13</v>
      </c>
      <c r="B60">
        <f t="shared" si="37"/>
        <v>0.44702791811949993</v>
      </c>
      <c r="C60">
        <f t="shared" si="37"/>
        <v>0.35983000739098303</v>
      </c>
      <c r="D60">
        <f t="shared" si="37"/>
        <v>0.49650301150636</v>
      </c>
      <c r="E60">
        <f t="shared" si="37"/>
        <v>0.4883285078092916</v>
      </c>
      <c r="F60" s="48">
        <f t="shared" si="38"/>
        <v>0.49650301150636</v>
      </c>
      <c r="G60" s="48" t="s">
        <v>53</v>
      </c>
      <c r="H60" s="50"/>
    </row>
    <row r="62" spans="1:10" x14ac:dyDescent="0.25">
      <c r="A62" t="s">
        <v>54</v>
      </c>
    </row>
  </sheetData>
  <mergeCells count="5">
    <mergeCell ref="G17:I17"/>
    <mergeCell ref="G11:I11"/>
    <mergeCell ref="G23:I23"/>
    <mergeCell ref="G29:I29"/>
    <mergeCell ref="A43:C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Naziehah Niswah</dc:creator>
  <cp:lastModifiedBy>Naziehah Niswah</cp:lastModifiedBy>
  <dcterms:created xsi:type="dcterms:W3CDTF">2019-11-02T13:04:47Z</dcterms:created>
  <dcterms:modified xsi:type="dcterms:W3CDTF">2019-11-02T17:27:15Z</dcterms:modified>
</cp:coreProperties>
</file>