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BBF409D-24EE-4FA1-A09E-D6D01C99D98C}" xr6:coauthVersionLast="45" xr6:coauthVersionMax="45" xr10:uidLastSave="{00000000-0000-0000-0000-000000000000}"/>
  <bookViews>
    <workbookView xWindow="15" yWindow="0" windowWidth="10140" windowHeight="10920" firstSheet="1" activeTab="1" xr2:uid="{7F0000F0-BBE6-44C4-819C-7C13F851A6C8}"/>
  </bookViews>
  <sheets>
    <sheet name="NOMOR 1A" sheetId="1" r:id="rId1"/>
    <sheet name="NOMOR 2A" sheetId="3" r:id="rId2"/>
    <sheet name="NOMOR 3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5" i="3" l="1"/>
  <c r="V14" i="3"/>
  <c r="V13" i="3"/>
  <c r="V12" i="3"/>
  <c r="G55" i="1"/>
  <c r="G54" i="1"/>
  <c r="F55" i="1"/>
  <c r="F54" i="1"/>
  <c r="E55" i="1"/>
  <c r="E54" i="1"/>
  <c r="D55" i="1"/>
  <c r="D54" i="1"/>
  <c r="C55" i="1"/>
  <c r="C54" i="1"/>
  <c r="B55" i="1"/>
  <c r="B54" i="1"/>
  <c r="B52" i="1" a="1"/>
  <c r="B52" i="1" s="1"/>
  <c r="B43" i="1"/>
  <c r="B38" i="1"/>
  <c r="B49" i="1"/>
  <c r="E48" i="1" s="1"/>
  <c r="C47" i="1"/>
  <c r="C49" i="1" s="1"/>
  <c r="F48" i="1" s="1"/>
  <c r="B44" i="1"/>
  <c r="E42" i="1" s="1"/>
  <c r="C44" i="1"/>
  <c r="F43" i="1" s="1"/>
  <c r="C39" i="1"/>
  <c r="F38" i="1" s="1"/>
  <c r="C32" i="1"/>
  <c r="C34" i="1" s="1"/>
  <c r="F33" i="1" s="1"/>
  <c r="B34" i="1"/>
  <c r="E33" i="1" s="1"/>
  <c r="C29" i="1"/>
  <c r="F28" i="1" s="1"/>
  <c r="B28" i="1"/>
  <c r="G48" i="1" l="1"/>
  <c r="E43" i="1"/>
  <c r="G43" i="1" s="1"/>
  <c r="E32" i="1"/>
  <c r="E47" i="1"/>
  <c r="G33" i="1"/>
  <c r="G47" i="1"/>
  <c r="F27" i="1"/>
  <c r="F32" i="1"/>
  <c r="G32" i="1" s="1"/>
  <c r="F37" i="1"/>
  <c r="F42" i="1"/>
  <c r="G42" i="1" s="1"/>
  <c r="F47" i="1"/>
  <c r="B29" i="1"/>
  <c r="E27" i="1" s="1"/>
  <c r="G27" i="1" s="1"/>
  <c r="B39" i="1"/>
  <c r="E37" i="1" s="1"/>
  <c r="G37" i="1" s="1"/>
  <c r="E38" i="1" l="1"/>
  <c r="G38" i="1" s="1"/>
  <c r="G44" i="1"/>
  <c r="H43" i="1" s="1"/>
  <c r="G34" i="1"/>
  <c r="H32" i="1"/>
  <c r="G49" i="1"/>
  <c r="H48" i="1" s="1"/>
  <c r="E28" i="1"/>
  <c r="G28" i="1" s="1"/>
  <c r="G39" i="1"/>
  <c r="H38" i="1" s="1"/>
  <c r="H37" i="1"/>
  <c r="H33" i="1"/>
  <c r="J37" i="1" l="1"/>
  <c r="K37" i="1" s="1"/>
  <c r="J38" i="1"/>
  <c r="K38" i="1" s="1"/>
  <c r="G29" i="1"/>
  <c r="H27" i="1" s="1"/>
  <c r="J32" i="1"/>
  <c r="K32" i="1" s="1"/>
  <c r="J33" i="1"/>
  <c r="K33" i="1" s="1"/>
  <c r="H47" i="1"/>
  <c r="H42" i="1"/>
  <c r="J42" i="1" l="1"/>
  <c r="K42" i="1" s="1"/>
  <c r="J43" i="1"/>
  <c r="K43" i="1" s="1"/>
  <c r="J48" i="1"/>
  <c r="K48" i="1" s="1"/>
  <c r="J47" i="1"/>
  <c r="K47" i="1" s="1"/>
  <c r="L47" i="1" s="1"/>
  <c r="M47" i="1" s="1"/>
  <c r="N47" i="1" s="1"/>
  <c r="L32" i="1"/>
  <c r="M32" i="1" s="1"/>
  <c r="N32" i="1" s="1"/>
  <c r="H28" i="1"/>
  <c r="J27" i="1" s="1"/>
  <c r="K27" i="1" s="1"/>
  <c r="L37" i="1"/>
  <c r="M37" i="1" s="1"/>
  <c r="N37" i="1" s="1"/>
  <c r="J28" i="1" l="1"/>
  <c r="K28" i="1" s="1"/>
  <c r="L27" i="1" s="1"/>
  <c r="M27" i="1" s="1"/>
  <c r="N27" i="1" s="1"/>
  <c r="L42" i="1"/>
  <c r="M42" i="1" s="1"/>
  <c r="N42" i="1" s="1"/>
  <c r="D23" i="1" l="1"/>
  <c r="K19" i="1" s="1"/>
  <c r="E22" i="1"/>
  <c r="F20" i="1"/>
  <c r="E20" i="1"/>
  <c r="E23" i="1" s="1"/>
  <c r="L19" i="1" s="1"/>
  <c r="C22" i="1"/>
  <c r="C21" i="1"/>
  <c r="C20" i="1"/>
  <c r="C23" i="1" s="1"/>
  <c r="J20" i="1" s="1"/>
  <c r="B22" i="1"/>
  <c r="B21" i="1"/>
  <c r="B20" i="1"/>
  <c r="B19" i="1"/>
  <c r="F23" i="1" l="1"/>
  <c r="M20" i="1" s="1"/>
  <c r="K20" i="1"/>
  <c r="K22" i="1"/>
  <c r="K18" i="1"/>
  <c r="K21" i="1"/>
  <c r="M21" i="1"/>
  <c r="L22" i="1"/>
  <c r="L20" i="1"/>
  <c r="L18" i="1"/>
  <c r="L21" i="1"/>
  <c r="J18" i="1"/>
  <c r="J21" i="1"/>
  <c r="J19" i="1"/>
  <c r="J22" i="1"/>
  <c r="B23" i="1"/>
  <c r="I19" i="1" s="1"/>
  <c r="M18" i="1" l="1"/>
  <c r="M19" i="1"/>
  <c r="N19" i="1" s="1"/>
  <c r="M22" i="1"/>
  <c r="I21" i="1"/>
  <c r="N21" i="1" s="1"/>
  <c r="I18" i="1"/>
  <c r="N18" i="1" s="1"/>
  <c r="I20" i="1"/>
  <c r="N20" i="1" s="1"/>
  <c r="I22" i="1"/>
  <c r="N22" i="1" s="1"/>
  <c r="N23" i="1" l="1"/>
  <c r="O22" i="1" l="1"/>
  <c r="O20" i="1"/>
  <c r="O21" i="1"/>
  <c r="O19" i="1"/>
  <c r="O18" i="1"/>
  <c r="Q20" i="1" l="1"/>
  <c r="R20" i="1" s="1"/>
  <c r="Q22" i="1"/>
  <c r="R22" i="1" s="1"/>
  <c r="Q19" i="1"/>
  <c r="R19" i="1" s="1"/>
  <c r="Q21" i="1"/>
  <c r="R21" i="1" s="1"/>
  <c r="Q18" i="1"/>
  <c r="R18" i="1" s="1"/>
  <c r="S18" i="1" l="1"/>
  <c r="T18" i="1" s="1"/>
  <c r="U18" i="1" s="1"/>
  <c r="V18" i="1" s="1"/>
  <c r="AF9" i="2" l="1"/>
  <c r="AF8" i="2"/>
  <c r="AF7" i="2"/>
  <c r="AF6" i="2"/>
  <c r="AF5" i="2"/>
  <c r="AF4" i="2"/>
  <c r="AB27" i="2" a="1"/>
  <c r="AB27" i="2" s="1"/>
  <c r="AA27" i="2" a="1"/>
  <c r="AA27" i="2" s="1"/>
  <c r="AC28" i="2"/>
  <c r="AB21" i="2" a="1"/>
  <c r="AB21" i="2" s="1"/>
  <c r="AA21" i="2" a="1"/>
  <c r="AA21" i="2" s="1"/>
  <c r="AC22" i="2"/>
  <c r="AC18" i="2"/>
  <c r="AB15" i="2" a="1"/>
  <c r="AB15" i="2" s="1"/>
  <c r="AA15" i="2" a="1"/>
  <c r="AA15" i="2" s="1"/>
  <c r="AC16" i="2"/>
  <c r="AC12" i="2"/>
  <c r="AB9" i="2" a="1"/>
  <c r="AB9" i="2" s="1"/>
  <c r="AA9" i="2" a="1"/>
  <c r="AA9" i="2" s="1"/>
  <c r="AC10" i="2"/>
  <c r="AC6" i="2"/>
  <c r="AC4" i="2"/>
  <c r="AC5" i="2"/>
  <c r="AC3" i="2"/>
  <c r="AB3" i="2" a="1"/>
  <c r="AB3" i="2" s="1"/>
  <c r="AA3" i="2" a="1"/>
  <c r="AA3" i="2" s="1"/>
  <c r="X14" i="2"/>
  <c r="X15" i="2"/>
  <c r="X16" i="2"/>
  <c r="X17" i="2"/>
  <c r="X13" i="2"/>
  <c r="W14" i="2"/>
  <c r="W15" i="2"/>
  <c r="W16" i="2"/>
  <c r="W17" i="2"/>
  <c r="W13" i="2"/>
  <c r="V14" i="2"/>
  <c r="V15" i="2"/>
  <c r="V16" i="2"/>
  <c r="V17" i="2"/>
  <c r="V13" i="2"/>
  <c r="W11" i="2"/>
  <c r="X11" i="2"/>
  <c r="V11" i="2"/>
  <c r="O38" i="2"/>
  <c r="O26" i="2"/>
  <c r="O20" i="2"/>
  <c r="R4" i="2"/>
  <c r="N35" i="2" a="1"/>
  <c r="N35" i="2" s="1"/>
  <c r="M35" i="2" a="1"/>
  <c r="M35" i="2" s="1"/>
  <c r="O36" i="2"/>
  <c r="N29" i="2" a="1"/>
  <c r="N29" i="2" s="1"/>
  <c r="M29" i="2" a="1"/>
  <c r="M29" i="2" s="1"/>
  <c r="O30" i="2"/>
  <c r="O32" i="2" s="1"/>
  <c r="N23" i="2" a="1"/>
  <c r="N23" i="2" s="1"/>
  <c r="M23" i="2" a="1"/>
  <c r="M23" i="2" s="1"/>
  <c r="O24" i="2"/>
  <c r="N17" i="2" a="1"/>
  <c r="N17" i="2" s="1"/>
  <c r="M17" i="2" a="1"/>
  <c r="M17" i="2" s="1"/>
  <c r="O18" i="2"/>
  <c r="O14" i="2"/>
  <c r="O12" i="2"/>
  <c r="O13" i="2"/>
  <c r="O11" i="2"/>
  <c r="N11" i="2" a="1"/>
  <c r="N11" i="2" s="1"/>
  <c r="M11" i="2" a="1"/>
  <c r="M11" i="2" s="1"/>
  <c r="I10" i="2"/>
  <c r="I6" i="2"/>
  <c r="I7" i="2"/>
  <c r="I8" i="2"/>
  <c r="I9" i="2"/>
  <c r="I5" i="2"/>
  <c r="E16" i="2"/>
  <c r="E17" i="2"/>
  <c r="E18" i="2"/>
  <c r="E19" i="2"/>
  <c r="E15" i="2"/>
  <c r="D16" i="2"/>
  <c r="D17" i="2"/>
  <c r="D18" i="2"/>
  <c r="D19" i="2"/>
  <c r="D15" i="2"/>
  <c r="C16" i="2"/>
  <c r="C17" i="2"/>
  <c r="C18" i="2"/>
  <c r="C19" i="2"/>
  <c r="C15" i="2"/>
  <c r="B16" i="2"/>
  <c r="B17" i="2"/>
  <c r="B18" i="2"/>
  <c r="B19" i="2"/>
  <c r="B15" i="2"/>
  <c r="C13" i="2"/>
  <c r="D13" i="2"/>
  <c r="B13" i="2"/>
  <c r="H10" i="2"/>
  <c r="H6" i="2"/>
  <c r="H7" i="2"/>
  <c r="H8" i="2"/>
  <c r="H9" i="2"/>
  <c r="H5" i="2"/>
  <c r="F10" i="2"/>
  <c r="G10" i="2"/>
  <c r="G6" i="2"/>
  <c r="G7" i="2"/>
  <c r="G8" i="2"/>
  <c r="G9" i="2"/>
  <c r="G5" i="2"/>
  <c r="F2" i="2"/>
  <c r="F6" i="2"/>
  <c r="F7" i="2"/>
  <c r="F8" i="2"/>
  <c r="F9" i="2"/>
  <c r="F5" i="2"/>
  <c r="E10" i="2"/>
  <c r="E6" i="2"/>
  <c r="E7" i="2"/>
  <c r="E8" i="2"/>
  <c r="E9" i="2"/>
  <c r="E5" i="2"/>
  <c r="F12" i="1"/>
  <c r="D13" i="1"/>
  <c r="D12" i="1"/>
  <c r="F10" i="1"/>
  <c r="C12" i="1"/>
  <c r="D10" i="1"/>
  <c r="B13" i="1"/>
  <c r="E9" i="1"/>
  <c r="D9" i="1"/>
  <c r="C9" i="1"/>
  <c r="C14" i="1" l="1"/>
  <c r="J9" i="1"/>
  <c r="E14" i="1"/>
  <c r="L9" i="1"/>
  <c r="F14" i="1"/>
  <c r="K13" i="1"/>
  <c r="D14" i="1"/>
  <c r="K11" i="1" s="1"/>
  <c r="K9" i="1"/>
  <c r="B14" i="1"/>
  <c r="J12" i="1"/>
  <c r="K12" i="1"/>
  <c r="M12" i="1"/>
  <c r="AC29" i="2"/>
  <c r="AC27" i="2"/>
  <c r="AC23" i="2"/>
  <c r="AC21" i="2"/>
  <c r="AC17" i="2"/>
  <c r="AC15" i="2"/>
  <c r="AC11" i="2"/>
  <c r="AC9" i="2"/>
  <c r="O37" i="2"/>
  <c r="O35" i="2"/>
  <c r="O31" i="2"/>
  <c r="O29" i="2"/>
  <c r="O25" i="2"/>
  <c r="O23" i="2"/>
  <c r="O19" i="2"/>
  <c r="O17" i="2"/>
  <c r="R5" i="2"/>
  <c r="R6" i="2"/>
  <c r="R7" i="2"/>
  <c r="R8" i="2"/>
  <c r="I11" i="1" l="1"/>
  <c r="I10" i="1"/>
  <c r="I12" i="1"/>
  <c r="I9" i="1"/>
  <c r="M11" i="1"/>
  <c r="M9" i="1"/>
  <c r="M13" i="1"/>
  <c r="I13" i="1"/>
  <c r="M10" i="1"/>
  <c r="K10" i="1"/>
  <c r="L10" i="1"/>
  <c r="L13" i="1"/>
  <c r="L11" i="1"/>
  <c r="L12" i="1"/>
  <c r="J10" i="1"/>
  <c r="J13" i="1"/>
  <c r="J11" i="1"/>
  <c r="AC30" i="2"/>
  <c r="AC24" i="2"/>
  <c r="R9" i="2"/>
  <c r="N13" i="1" l="1"/>
  <c r="N12" i="1"/>
  <c r="N11" i="1"/>
  <c r="N10" i="1"/>
  <c r="N9" i="1"/>
  <c r="N14" i="1" l="1"/>
  <c r="O9" i="1" s="1"/>
  <c r="O11" i="1" l="1"/>
  <c r="O12" i="1"/>
  <c r="O13" i="1"/>
  <c r="O10" i="1"/>
  <c r="Q12" i="1" l="1"/>
  <c r="R12" i="1" s="1"/>
  <c r="Q13" i="1"/>
  <c r="R13" i="1" s="1"/>
  <c r="Q10" i="1"/>
  <c r="R10" i="1" s="1"/>
  <c r="Q9" i="1"/>
  <c r="R9" i="1" s="1"/>
  <c r="Q11" i="1"/>
  <c r="R11" i="1" s="1"/>
  <c r="S9" i="1" l="1"/>
  <c r="T9" i="1" s="1"/>
  <c r="U9" i="1" s="1"/>
  <c r="V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<sst xmlns="http://schemas.openxmlformats.org/spreadsheetml/2006/main" count="341" uniqueCount="95">
  <si>
    <t>K1</t>
  </si>
  <si>
    <t>K2</t>
  </si>
  <si>
    <t>K3</t>
  </si>
  <si>
    <t>K4</t>
  </si>
  <si>
    <t>K5</t>
  </si>
  <si>
    <t>AHP (Analytical Hierarchy Process)</t>
  </si>
  <si>
    <t>Level-0</t>
  </si>
  <si>
    <t>Keputusan Pembelian Mobil</t>
  </si>
  <si>
    <t>Level-1</t>
  </si>
  <si>
    <t>Kriteria Keputusan yang disiapkan (K1, K2, K3, K4, K5)</t>
  </si>
  <si>
    <t>Level-2</t>
  </si>
  <si>
    <t>Pilihan Mobil (A1, A2)</t>
  </si>
  <si>
    <t>Tabel perkiraan pendapatan untuk 5 pilihan investasi pada 3 kondisi ketidakpastian</t>
  </si>
  <si>
    <t>Alternatif Investasi</t>
  </si>
  <si>
    <t>B</t>
  </si>
  <si>
    <t>C</t>
  </si>
  <si>
    <t>D</t>
  </si>
  <si>
    <t>E</t>
  </si>
  <si>
    <t>A</t>
  </si>
  <si>
    <t>Ekonomi Jelek (p1)</t>
  </si>
  <si>
    <t>Ekonomi Sedang (p2)</t>
  </si>
  <si>
    <t>Ekonomi Baik (p3)</t>
  </si>
  <si>
    <t>Probabilitas :</t>
  </si>
  <si>
    <t>Maximax</t>
  </si>
  <si>
    <t>Alternatif Terpilih</t>
  </si>
  <si>
    <t>Minimax</t>
  </si>
  <si>
    <t>Hurwicz</t>
  </si>
  <si>
    <t>Bobot :</t>
  </si>
  <si>
    <t>Laplace</t>
  </si>
  <si>
    <t>Max in column :</t>
  </si>
  <si>
    <t>Max-Regret</t>
  </si>
  <si>
    <t>Minimax-Regret</t>
  </si>
  <si>
    <t>Expected Value</t>
  </si>
  <si>
    <t>Alternatif</t>
  </si>
  <si>
    <t>P(x)</t>
  </si>
  <si>
    <t>E(X)</t>
  </si>
  <si>
    <t>Summary Expected Value</t>
  </si>
  <si>
    <t>MAX (E(X))</t>
  </si>
  <si>
    <t>Opportunity Loss</t>
  </si>
  <si>
    <t>OL Table</t>
  </si>
  <si>
    <t>Terbaik-Aktual</t>
  </si>
  <si>
    <t>Max in row</t>
  </si>
  <si>
    <t>A (OL)</t>
  </si>
  <si>
    <t>P(OL)</t>
  </si>
  <si>
    <t>E(OL)</t>
  </si>
  <si>
    <t>B (OL)</t>
  </si>
  <si>
    <t>C (OL)</t>
  </si>
  <si>
    <t>D (OL)</t>
  </si>
  <si>
    <t>E (OL)</t>
  </si>
  <si>
    <t>Summary Opportunity Loss</t>
  </si>
  <si>
    <t>MIN (E(OL))</t>
  </si>
  <si>
    <t>Analisis berpasangan tentang masing-masing kriteria seperti dalam soal</t>
  </si>
  <si>
    <t>J-Kolom</t>
  </si>
  <si>
    <t>Matriks b(ij)</t>
  </si>
  <si>
    <t>J-Baris</t>
  </si>
  <si>
    <t>Total J-Baris</t>
  </si>
  <si>
    <t>Bobot</t>
  </si>
  <si>
    <t>Dilakukan perhitungan uji Konsistensi</t>
  </si>
  <si>
    <t>Ekspektasi</t>
  </si>
  <si>
    <t>Eks/Bobot</t>
  </si>
  <si>
    <t>Lmax</t>
  </si>
  <si>
    <t>CI</t>
  </si>
  <si>
    <t>CR</t>
  </si>
  <si>
    <t>Keterangan</t>
  </si>
  <si>
    <t>CR&gt;10%</t>
  </si>
  <si>
    <t>Dilakukan pembobotan</t>
  </si>
  <si>
    <t>Kesimpulan:</t>
  </si>
  <si>
    <r>
      <t xml:space="preserve">Dikarenakan nilai </t>
    </r>
    <r>
      <rPr>
        <i/>
        <sz val="11"/>
        <color theme="1"/>
        <rFont val="Calibri"/>
        <family val="2"/>
        <scheme val="minor"/>
      </rPr>
      <t>Consistency Ratio</t>
    </r>
    <r>
      <rPr>
        <sz val="11"/>
        <color theme="1"/>
        <rFont val="Calibri"/>
        <family val="2"/>
        <scheme val="minor"/>
      </rPr>
      <t xml:space="preserve"> (CR) lebih besar dari 10%, maka dilakukan penentuan nilai kriteria baru agar menghasilkan nilai CR yang konsisten (CR&lt;10%)</t>
    </r>
  </si>
  <si>
    <t>Penentuan nilai masing-masing kriteria baru</t>
  </si>
  <si>
    <t>Mobil 1</t>
  </si>
  <si>
    <t>Mobil 2</t>
  </si>
  <si>
    <t>CR&lt;10%</t>
  </si>
  <si>
    <t>Analisis berpasangan masing-masing kriteria terhadap kedua alternatif</t>
  </si>
  <si>
    <t>Uji Konsistensi</t>
  </si>
  <si>
    <t>Konsisten</t>
  </si>
  <si>
    <t>Matriks-matriks pembobot dijadikan menjadi satu matriks</t>
  </si>
  <si>
    <t>Yang tertinggi diraih oleh alternatif mobil 1</t>
  </si>
  <si>
    <r>
      <t xml:space="preserve">Nilai </t>
    </r>
    <r>
      <rPr>
        <i/>
        <sz val="11"/>
        <color theme="1"/>
        <rFont val="Calibri"/>
        <family val="2"/>
        <scheme val="minor"/>
      </rPr>
      <t>Consistency Ratio</t>
    </r>
    <r>
      <rPr>
        <sz val="11"/>
        <color theme="1"/>
        <rFont val="Calibri"/>
        <family val="2"/>
        <scheme val="minor"/>
      </rPr>
      <t xml:space="preserve"> (CR) sudah lebih kecil dari 10%, maka nilai masing-masing kriteria sudah sesuai dan dapat dilanjutkan ke tahap analisis masing-masing kriteria terhadap alternatif.</t>
    </r>
  </si>
  <si>
    <t>Daerah Pemilihan (DP)</t>
  </si>
  <si>
    <t>Alokasi Dana Kampanye (miliyar rupiah)</t>
  </si>
  <si>
    <t>DP-1</t>
  </si>
  <si>
    <t>DP-2</t>
  </si>
  <si>
    <t>DP-3</t>
  </si>
  <si>
    <t>DP-4</t>
  </si>
  <si>
    <t>Metode Trellis</t>
  </si>
  <si>
    <t>Dana Kampanye yang tersedia 90 miliyar</t>
  </si>
  <si>
    <t>I</t>
  </si>
  <si>
    <t>II</t>
  </si>
  <si>
    <t>III</t>
  </si>
  <si>
    <t>IV</t>
  </si>
  <si>
    <t>Dana</t>
  </si>
  <si>
    <t>Alokasi Dana</t>
  </si>
  <si>
    <t>Perolehan Suara</t>
  </si>
  <si>
    <t>Dana yang tersedia 90 milyar dapat dialokasikan ke 4 daerah pemilihan dengan 2 alternatif yang mana keduanya menghasilkan perolehan suara sebesar 790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</si>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</sst>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1" xfId="0" applyFill="1" applyBorder="1"/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6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7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1" fillId="7" borderId="3" xfId="0" applyFont="1" applyFill="1" applyBorder="1"/>
    <xf numFmtId="0" fontId="0" fillId="0" borderId="3" xfId="0" applyBorder="1"/>
    <xf numFmtId="0" fontId="0" fillId="7" borderId="3" xfId="0" applyFill="1" applyBorder="1"/>
    <xf numFmtId="0" fontId="1" fillId="7" borderId="0" xfId="0" applyFont="1" applyFill="1" applyBorder="1"/>
    <xf numFmtId="0" fontId="1" fillId="7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7" borderId="11" xfId="0" applyFont="1" applyFill="1" applyBorder="1"/>
    <xf numFmtId="0" fontId="0" fillId="0" borderId="12" xfId="0" applyBorder="1"/>
    <xf numFmtId="0" fontId="0" fillId="0" borderId="13" xfId="0" applyBorder="1"/>
    <xf numFmtId="0" fontId="1" fillId="4" borderId="11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1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9" borderId="0" xfId="0" applyFill="1"/>
    <xf numFmtId="0" fontId="1" fillId="7" borderId="11" xfId="0" applyFont="1" applyFill="1" applyBorder="1" applyAlignment="1">
      <alignment horizontal="center" vertical="center"/>
    </xf>
    <xf numFmtId="0" fontId="1" fillId="10" borderId="0" xfId="0" applyFont="1" applyFill="1" applyBorder="1"/>
    <xf numFmtId="0" fontId="4" fillId="0" borderId="0" xfId="0" applyFont="1" applyFill="1" applyBorder="1"/>
    <xf numFmtId="0" fontId="1" fillId="10" borderId="0" xfId="0" applyFont="1" applyFill="1" applyAlignment="1">
      <alignment horizontal="center"/>
    </xf>
    <xf numFmtId="0" fontId="0" fillId="11" borderId="0" xfId="0" applyFill="1"/>
    <xf numFmtId="0" fontId="0" fillId="0" borderId="4" xfId="0" applyBorder="1"/>
    <xf numFmtId="0" fontId="1" fillId="11" borderId="0" xfId="0" applyFont="1" applyFill="1"/>
    <xf numFmtId="0" fontId="1" fillId="11" borderId="3" xfId="0" applyFont="1" applyFill="1" applyBorder="1"/>
    <xf numFmtId="0" fontId="1" fillId="4" borderId="0" xfId="0" applyFont="1" applyFill="1"/>
    <xf numFmtId="0" fontId="1" fillId="8" borderId="0" xfId="0" applyFont="1" applyFill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11" xfId="0" applyFill="1" applyBorder="1" applyAlignment="1">
      <alignment horizontal="center" vertical="center" wrapText="1"/>
    </xf>
    <xf numFmtId="0" fontId="0" fillId="16" borderId="1" xfId="0" applyFill="1" applyBorder="1"/>
    <xf numFmtId="0" fontId="0" fillId="16" borderId="12" xfId="0" applyFill="1" applyBorder="1" applyAlignment="1">
      <alignment horizontal="center" vertical="center" wrapText="1"/>
    </xf>
    <xf numFmtId="0" fontId="0" fillId="16" borderId="13" xfId="0" applyFill="1" applyBorder="1" applyAlignment="1">
      <alignment horizontal="center" vertical="center" wrapText="1"/>
    </xf>
    <xf numFmtId="0" fontId="0" fillId="17" borderId="1" xfId="0" applyFill="1" applyBorder="1"/>
    <xf numFmtId="0" fontId="0" fillId="1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99FFCC"/>
      <color rgb="FFAA72D4"/>
      <color rgb="FF33CCFF"/>
      <color rgb="FF9999FF"/>
      <color rgb="FF8D42C6"/>
      <color rgb="FFFF0066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12</xdr:row>
      <xdr:rowOff>104775</xdr:rowOff>
    </xdr:from>
    <xdr:to>
      <xdr:col>2</xdr:col>
      <xdr:colOff>485775</xdr:colOff>
      <xdr:row>12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872F4E4-4BD7-4D39-AB00-6018A0F9889C}"/>
            </a:ext>
          </a:extLst>
        </xdr:cNvPr>
        <xdr:cNvCxnSpPr/>
      </xdr:nvCxnSpPr>
      <xdr:spPr>
        <a:xfrm flipV="1">
          <a:off x="1133475" y="2581275"/>
          <a:ext cx="1009650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12</xdr:row>
      <xdr:rowOff>114300</xdr:rowOff>
    </xdr:from>
    <xdr:to>
      <xdr:col>2</xdr:col>
      <xdr:colOff>514350</xdr:colOff>
      <xdr:row>16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52BE32-150A-4EF5-B4EC-01C2979D7AEF}"/>
            </a:ext>
          </a:extLst>
        </xdr:cNvPr>
        <xdr:cNvCxnSpPr/>
      </xdr:nvCxnSpPr>
      <xdr:spPr>
        <a:xfrm>
          <a:off x="1133475" y="2590800"/>
          <a:ext cx="1038225" cy="74295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12</xdr:row>
      <xdr:rowOff>123825</xdr:rowOff>
    </xdr:from>
    <xdr:to>
      <xdr:col>2</xdr:col>
      <xdr:colOff>552450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99974D-1E29-4FDC-A76A-879558BFD7BA}"/>
            </a:ext>
          </a:extLst>
        </xdr:cNvPr>
        <xdr:cNvCxnSpPr/>
      </xdr:nvCxnSpPr>
      <xdr:spPr>
        <a:xfrm>
          <a:off x="1123950" y="2600325"/>
          <a:ext cx="1085850" cy="1466850"/>
        </a:xfrm>
        <a:prstGeom prst="straightConnector1">
          <a:avLst/>
        </a:prstGeom>
        <a:ln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12</xdr:row>
      <xdr:rowOff>123825</xdr:rowOff>
    </xdr:from>
    <xdr:to>
      <xdr:col>2</xdr:col>
      <xdr:colOff>581025</xdr:colOff>
      <xdr:row>24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9C79BE-C3A1-4C2F-997C-45154EB8CBE0}"/>
            </a:ext>
          </a:extLst>
        </xdr:cNvPr>
        <xdr:cNvCxnSpPr/>
      </xdr:nvCxnSpPr>
      <xdr:spPr>
        <a:xfrm>
          <a:off x="1133475" y="2600325"/>
          <a:ext cx="1104900" cy="2257425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12</xdr:row>
      <xdr:rowOff>95250</xdr:rowOff>
    </xdr:from>
    <xdr:to>
      <xdr:col>6</xdr:col>
      <xdr:colOff>9525</xdr:colOff>
      <xdr:row>16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2EE4DE2-2F2D-4A20-BC11-0C8CD7DC1D95}"/>
            </a:ext>
          </a:extLst>
        </xdr:cNvPr>
        <xdr:cNvCxnSpPr/>
      </xdr:nvCxnSpPr>
      <xdr:spPr>
        <a:xfrm>
          <a:off x="2914650" y="2571750"/>
          <a:ext cx="1190625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104775</xdr:rowOff>
    </xdr:from>
    <xdr:to>
      <xdr:col>5</xdr:col>
      <xdr:colOff>571500</xdr:colOff>
      <xdr:row>20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7831C0F-F37F-4F61-83B7-AF42E455FD79}"/>
            </a:ext>
          </a:extLst>
        </xdr:cNvPr>
        <xdr:cNvCxnSpPr/>
      </xdr:nvCxnSpPr>
      <xdr:spPr>
        <a:xfrm>
          <a:off x="2895600" y="2581275"/>
          <a:ext cx="1162050" cy="1514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104775</xdr:rowOff>
    </xdr:from>
    <xdr:to>
      <xdr:col>6</xdr:col>
      <xdr:colOff>0</xdr:colOff>
      <xdr:row>24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5672B1D-473E-4766-B9ED-0C431C58756E}"/>
            </a:ext>
          </a:extLst>
        </xdr:cNvPr>
        <xdr:cNvCxnSpPr/>
      </xdr:nvCxnSpPr>
      <xdr:spPr>
        <a:xfrm>
          <a:off x="2895600" y="2581275"/>
          <a:ext cx="1200150" cy="2305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76200</xdr:rowOff>
    </xdr:from>
    <xdr:to>
      <xdr:col>5</xdr:col>
      <xdr:colOff>590550</xdr:colOff>
      <xdr:row>16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B2C7F5A-D2DF-42B7-A45A-621780F79689}"/>
            </a:ext>
          </a:extLst>
        </xdr:cNvPr>
        <xdr:cNvCxnSpPr/>
      </xdr:nvCxnSpPr>
      <xdr:spPr>
        <a:xfrm>
          <a:off x="2886075" y="3314700"/>
          <a:ext cx="1190625" cy="1905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76200</xdr:rowOff>
    </xdr:from>
    <xdr:to>
      <xdr:col>5</xdr:col>
      <xdr:colOff>581025</xdr:colOff>
      <xdr:row>20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EC3D333-3A29-48BD-9858-9F66C22C0BEC}"/>
            </a:ext>
          </a:extLst>
        </xdr:cNvPr>
        <xdr:cNvCxnSpPr/>
      </xdr:nvCxnSpPr>
      <xdr:spPr>
        <a:xfrm>
          <a:off x="2876550" y="3314700"/>
          <a:ext cx="1190625" cy="81915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76200</xdr:rowOff>
    </xdr:from>
    <xdr:to>
      <xdr:col>6</xdr:col>
      <xdr:colOff>0</xdr:colOff>
      <xdr:row>24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56D27C9-47EB-4A98-B6DB-5FB884E6B793}"/>
            </a:ext>
          </a:extLst>
        </xdr:cNvPr>
        <xdr:cNvCxnSpPr/>
      </xdr:nvCxnSpPr>
      <xdr:spPr>
        <a:xfrm>
          <a:off x="2876550" y="3314700"/>
          <a:ext cx="1219200" cy="16097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85725</xdr:rowOff>
    </xdr:from>
    <xdr:to>
      <xdr:col>6</xdr:col>
      <xdr:colOff>0</xdr:colOff>
      <xdr:row>28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810C739-E24C-4198-9C3B-1F91A1C57228}"/>
            </a:ext>
          </a:extLst>
        </xdr:cNvPr>
        <xdr:cNvCxnSpPr/>
      </xdr:nvCxnSpPr>
      <xdr:spPr>
        <a:xfrm>
          <a:off x="2886075" y="3324225"/>
          <a:ext cx="1209675" cy="226695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85725</xdr:rowOff>
    </xdr:from>
    <xdr:to>
      <xdr:col>5</xdr:col>
      <xdr:colOff>552450</xdr:colOff>
      <xdr:row>20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CBE1E6C-E91C-4AF2-95AA-877E27FA303D}"/>
            </a:ext>
          </a:extLst>
        </xdr:cNvPr>
        <xdr:cNvCxnSpPr/>
      </xdr:nvCxnSpPr>
      <xdr:spPr>
        <a:xfrm>
          <a:off x="2886075" y="4086225"/>
          <a:ext cx="1152525" cy="0"/>
        </a:xfrm>
        <a:prstGeom prst="straightConnector1">
          <a:avLst/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95250</xdr:rowOff>
    </xdr:from>
    <xdr:to>
      <xdr:col>5</xdr:col>
      <xdr:colOff>581025</xdr:colOff>
      <xdr:row>24</xdr:row>
      <xdr:rowOff>161925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034197C-CA66-406F-9BE7-A307D1EA680D}"/>
            </a:ext>
          </a:extLst>
        </xdr:cNvPr>
        <xdr:cNvCxnSpPr/>
      </xdr:nvCxnSpPr>
      <xdr:spPr>
        <a:xfrm>
          <a:off x="2886075" y="4095750"/>
          <a:ext cx="1181100" cy="828675"/>
        </a:xfrm>
        <a:prstGeom prst="straightConnector1">
          <a:avLst/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95250</xdr:rowOff>
    </xdr:from>
    <xdr:to>
      <xdr:col>6</xdr:col>
      <xdr:colOff>0</xdr:colOff>
      <xdr:row>28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C2FA3B4-3984-4931-BC7E-60E8B675F885}"/>
            </a:ext>
          </a:extLst>
        </xdr:cNvPr>
        <xdr:cNvCxnSpPr/>
      </xdr:nvCxnSpPr>
      <xdr:spPr>
        <a:xfrm>
          <a:off x="2438400" y="3905250"/>
          <a:ext cx="1219200" cy="1533525"/>
        </a:xfrm>
        <a:prstGeom prst="straightConnector1">
          <a:avLst/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24</xdr:row>
      <xdr:rowOff>114300</xdr:rowOff>
    </xdr:from>
    <xdr:to>
      <xdr:col>5</xdr:col>
      <xdr:colOff>485775</xdr:colOff>
      <xdr:row>24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54FDC51-45E5-447B-AE2C-BC2B42F893EF}"/>
            </a:ext>
          </a:extLst>
        </xdr:cNvPr>
        <xdr:cNvCxnSpPr/>
      </xdr:nvCxnSpPr>
      <xdr:spPr>
        <a:xfrm>
          <a:off x="2914650" y="4876800"/>
          <a:ext cx="1057275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24</xdr:row>
      <xdr:rowOff>104775</xdr:rowOff>
    </xdr:from>
    <xdr:to>
      <xdr:col>5</xdr:col>
      <xdr:colOff>581025</xdr:colOff>
      <xdr:row>28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F18810-14D0-4842-849E-A917E35DD7E0}"/>
            </a:ext>
          </a:extLst>
        </xdr:cNvPr>
        <xdr:cNvCxnSpPr/>
      </xdr:nvCxnSpPr>
      <xdr:spPr>
        <a:xfrm>
          <a:off x="2914650" y="4867275"/>
          <a:ext cx="1152525" cy="77152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16</xdr:row>
      <xdr:rowOff>85725</xdr:rowOff>
    </xdr:from>
    <xdr:to>
      <xdr:col>8</xdr:col>
      <xdr:colOff>590550</xdr:colOff>
      <xdr:row>20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D3A5E76-3138-4BB5-90E1-2DDC5EC8C2F7}"/>
            </a:ext>
          </a:extLst>
        </xdr:cNvPr>
        <xdr:cNvCxnSpPr/>
      </xdr:nvCxnSpPr>
      <xdr:spPr>
        <a:xfrm>
          <a:off x="4733925" y="3324225"/>
          <a:ext cx="1171575" cy="75247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16</xdr:row>
      <xdr:rowOff>85725</xdr:rowOff>
    </xdr:from>
    <xdr:to>
      <xdr:col>9</xdr:col>
      <xdr:colOff>19050</xdr:colOff>
      <xdr:row>24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23BCF62-8328-4AAD-BA6A-532DF463BF2A}"/>
            </a:ext>
          </a:extLst>
        </xdr:cNvPr>
        <xdr:cNvCxnSpPr/>
      </xdr:nvCxnSpPr>
      <xdr:spPr>
        <a:xfrm>
          <a:off x="4733925" y="3324225"/>
          <a:ext cx="1209675" cy="1562100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16</xdr:row>
      <xdr:rowOff>76200</xdr:rowOff>
    </xdr:from>
    <xdr:to>
      <xdr:col>9</xdr:col>
      <xdr:colOff>0</xdr:colOff>
      <xdr:row>28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449AC60-3514-4ABD-B18A-40CD1A0828A4}"/>
            </a:ext>
          </a:extLst>
        </xdr:cNvPr>
        <xdr:cNvCxnSpPr/>
      </xdr:nvCxnSpPr>
      <xdr:spPr>
        <a:xfrm>
          <a:off x="4743450" y="3314700"/>
          <a:ext cx="1181100" cy="2324100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66675</xdr:rowOff>
    </xdr:from>
    <xdr:to>
      <xdr:col>8</xdr:col>
      <xdr:colOff>542925</xdr:colOff>
      <xdr:row>20</xdr:row>
      <xdr:rowOff>66675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AF54F3E-22CA-47DF-8FCA-8F6132B70562}"/>
            </a:ext>
          </a:extLst>
        </xdr:cNvPr>
        <xdr:cNvCxnSpPr/>
      </xdr:nvCxnSpPr>
      <xdr:spPr>
        <a:xfrm>
          <a:off x="4705350" y="4067175"/>
          <a:ext cx="1152525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20</xdr:row>
      <xdr:rowOff>57150</xdr:rowOff>
    </xdr:from>
    <xdr:to>
      <xdr:col>8</xdr:col>
      <xdr:colOff>571500</xdr:colOff>
      <xdr:row>24</xdr:row>
      <xdr:rowOff>142875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DBC4567-0D98-4EA6-84B7-96186704A34B}"/>
            </a:ext>
          </a:extLst>
        </xdr:cNvPr>
        <xdr:cNvCxnSpPr/>
      </xdr:nvCxnSpPr>
      <xdr:spPr>
        <a:xfrm>
          <a:off x="4695825" y="4057650"/>
          <a:ext cx="1190625" cy="847725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57150</xdr:rowOff>
    </xdr:from>
    <xdr:to>
      <xdr:col>8</xdr:col>
      <xdr:colOff>600075</xdr:colOff>
      <xdr:row>28</xdr:row>
      <xdr:rowOff>133350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61BFE7E-CDFA-43DB-A12A-F1D1BC48E3D7}"/>
            </a:ext>
          </a:extLst>
        </xdr:cNvPr>
        <xdr:cNvCxnSpPr/>
      </xdr:nvCxnSpPr>
      <xdr:spPr>
        <a:xfrm>
          <a:off x="4724400" y="4057650"/>
          <a:ext cx="1190625" cy="160020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66675</xdr:rowOff>
    </xdr:from>
    <xdr:to>
      <xdr:col>8</xdr:col>
      <xdr:colOff>552450</xdr:colOff>
      <xdr:row>32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EF948E4-2A1C-485D-A0DE-820BABB2E93C}"/>
            </a:ext>
          </a:extLst>
        </xdr:cNvPr>
        <xdr:cNvCxnSpPr/>
      </xdr:nvCxnSpPr>
      <xdr:spPr>
        <a:xfrm>
          <a:off x="4724400" y="4067175"/>
          <a:ext cx="1143000" cy="2371725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95250</xdr:rowOff>
    </xdr:from>
    <xdr:to>
      <xdr:col>8</xdr:col>
      <xdr:colOff>514350</xdr:colOff>
      <xdr:row>24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9ABDADF-D48F-4648-96EC-9B3408E065AA}"/>
            </a:ext>
          </a:extLst>
        </xdr:cNvPr>
        <xdr:cNvCxnSpPr/>
      </xdr:nvCxnSpPr>
      <xdr:spPr>
        <a:xfrm flipV="1">
          <a:off x="4733925" y="4857750"/>
          <a:ext cx="1095375" cy="19050"/>
        </a:xfrm>
        <a:prstGeom prst="straightConnector1">
          <a:avLst/>
        </a:prstGeom>
        <a:ln>
          <a:solidFill>
            <a:srgbClr val="00FF9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133350</xdr:rowOff>
    </xdr:from>
    <xdr:to>
      <xdr:col>8</xdr:col>
      <xdr:colOff>533400</xdr:colOff>
      <xdr:row>28</xdr:row>
      <xdr:rowOff>142875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0CB5D87-942B-43AA-8E2D-62E0703CAD8D}"/>
            </a:ext>
          </a:extLst>
        </xdr:cNvPr>
        <xdr:cNvCxnSpPr/>
      </xdr:nvCxnSpPr>
      <xdr:spPr>
        <a:xfrm>
          <a:off x="4733925" y="4895850"/>
          <a:ext cx="1114425" cy="771525"/>
        </a:xfrm>
        <a:prstGeom prst="straightConnector1">
          <a:avLst/>
        </a:prstGeom>
        <a:ln>
          <a:solidFill>
            <a:srgbClr val="00FF9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24</xdr:row>
      <xdr:rowOff>142875</xdr:rowOff>
    </xdr:from>
    <xdr:to>
      <xdr:col>8</xdr:col>
      <xdr:colOff>504825</xdr:colOff>
      <xdr:row>32</xdr:row>
      <xdr:rowOff>171450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D378A0D-DEE2-495E-8080-F4AEC3053342}"/>
            </a:ext>
          </a:extLst>
        </xdr:cNvPr>
        <xdr:cNvCxnSpPr/>
      </xdr:nvCxnSpPr>
      <xdr:spPr>
        <a:xfrm>
          <a:off x="4752975" y="4905375"/>
          <a:ext cx="1066800" cy="1552575"/>
        </a:xfrm>
        <a:prstGeom prst="straightConnector1">
          <a:avLst/>
        </a:prstGeom>
        <a:ln>
          <a:solidFill>
            <a:srgbClr val="00FF9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114300</xdr:rowOff>
    </xdr:from>
    <xdr:to>
      <xdr:col>8</xdr:col>
      <xdr:colOff>409575</xdr:colOff>
      <xdr:row>28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4F312B1-478F-4977-A105-C04357DAD047}"/>
            </a:ext>
          </a:extLst>
        </xdr:cNvPr>
        <xdr:cNvCxnSpPr/>
      </xdr:nvCxnSpPr>
      <xdr:spPr>
        <a:xfrm>
          <a:off x="4724400" y="5638800"/>
          <a:ext cx="1000125" cy="0"/>
        </a:xfrm>
        <a:prstGeom prst="straightConnector1">
          <a:avLst/>
        </a:prstGeom>
        <a:ln>
          <a:solidFill>
            <a:srgbClr val="9999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123825</xdr:rowOff>
    </xdr:from>
    <xdr:to>
      <xdr:col>8</xdr:col>
      <xdr:colOff>438150</xdr:colOff>
      <xdr:row>32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70E64B5-2610-4662-811B-ECB819F723C0}"/>
            </a:ext>
          </a:extLst>
        </xdr:cNvPr>
        <xdr:cNvCxnSpPr/>
      </xdr:nvCxnSpPr>
      <xdr:spPr>
        <a:xfrm>
          <a:off x="4724400" y="5648325"/>
          <a:ext cx="1028700" cy="809625"/>
        </a:xfrm>
        <a:prstGeom prst="straightConnector1">
          <a:avLst/>
        </a:prstGeom>
        <a:ln>
          <a:solidFill>
            <a:srgbClr val="9999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20</xdr:row>
      <xdr:rowOff>95250</xdr:rowOff>
    </xdr:from>
    <xdr:to>
      <xdr:col>12</xdr:col>
      <xdr:colOff>9525</xdr:colOff>
      <xdr:row>32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6E09427-EB51-4640-A289-49020F9C78E5}"/>
            </a:ext>
          </a:extLst>
        </xdr:cNvPr>
        <xdr:cNvCxnSpPr/>
      </xdr:nvCxnSpPr>
      <xdr:spPr>
        <a:xfrm flipH="1" flipV="1">
          <a:off x="6572250" y="4095750"/>
          <a:ext cx="1190625" cy="2305050"/>
        </a:xfrm>
        <a:prstGeom prst="straightConnector1">
          <a:avLst/>
        </a:prstGeom>
        <a:ln>
          <a:solidFill>
            <a:srgbClr val="33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104775</xdr:rowOff>
    </xdr:from>
    <xdr:to>
      <xdr:col>11</xdr:col>
      <xdr:colOff>600075</xdr:colOff>
      <xdr:row>32</xdr:row>
      <xdr:rowOff>123825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2B2CCBF-FC80-4A85-AF35-3F9EF41D990D}"/>
            </a:ext>
          </a:extLst>
        </xdr:cNvPr>
        <xdr:cNvCxnSpPr/>
      </xdr:nvCxnSpPr>
      <xdr:spPr>
        <a:xfrm flipH="1" flipV="1">
          <a:off x="6534150" y="4867275"/>
          <a:ext cx="1209675" cy="1543050"/>
        </a:xfrm>
        <a:prstGeom prst="straightConnector1">
          <a:avLst/>
        </a:prstGeom>
        <a:ln>
          <a:solidFill>
            <a:srgbClr val="33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28</xdr:row>
      <xdr:rowOff>123825</xdr:rowOff>
    </xdr:from>
    <xdr:to>
      <xdr:col>12</xdr:col>
      <xdr:colOff>0</xdr:colOff>
      <xdr:row>32</xdr:row>
      <xdr:rowOff>142875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C9D9AE6-6236-45F8-92AE-23D1752BFEC9}"/>
            </a:ext>
          </a:extLst>
        </xdr:cNvPr>
        <xdr:cNvCxnSpPr/>
      </xdr:nvCxnSpPr>
      <xdr:spPr>
        <a:xfrm flipH="1" flipV="1">
          <a:off x="6562725" y="5648325"/>
          <a:ext cx="1190625" cy="781050"/>
        </a:xfrm>
        <a:prstGeom prst="straightConnector1">
          <a:avLst/>
        </a:prstGeom>
        <a:ln>
          <a:solidFill>
            <a:srgbClr val="33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32</xdr:row>
      <xdr:rowOff>123825</xdr:rowOff>
    </xdr:from>
    <xdr:to>
      <xdr:col>11</xdr:col>
      <xdr:colOff>581025</xdr:colOff>
      <xdr:row>32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02CDF75-1DBF-458D-9DF2-C42DEFDB30D2}"/>
            </a:ext>
          </a:extLst>
        </xdr:cNvPr>
        <xdr:cNvCxnSpPr/>
      </xdr:nvCxnSpPr>
      <xdr:spPr>
        <a:xfrm flipH="1" flipV="1">
          <a:off x="6610350" y="6410325"/>
          <a:ext cx="1114425" cy="9525"/>
        </a:xfrm>
        <a:prstGeom prst="straightConnector1">
          <a:avLst/>
        </a:prstGeom>
        <a:ln>
          <a:solidFill>
            <a:srgbClr val="33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</xdr:colOff>
      <xdr:row>11</xdr:row>
      <xdr:rowOff>85725</xdr:rowOff>
    </xdr:from>
    <xdr:ext cx="399148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184FC57-0459-4491-A71F-FAAE7D22011A}"/>
            </a:ext>
          </a:extLst>
        </xdr:cNvPr>
        <xdr:cNvSpPr txBox="1"/>
      </xdr:nvSpPr>
      <xdr:spPr>
        <a:xfrm>
          <a:off x="1247775" y="21812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120</a:t>
          </a:r>
        </a:p>
      </xdr:txBody>
    </xdr:sp>
    <xdr:clientData/>
  </xdr:oneCellAnchor>
  <xdr:oneCellAnchor>
    <xdr:from>
      <xdr:col>2</xdr:col>
      <xdr:colOff>152400</xdr:colOff>
      <xdr:row>14</xdr:row>
      <xdr:rowOff>104775</xdr:rowOff>
    </xdr:from>
    <xdr:ext cx="399148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F4ECD9D-C580-446A-888E-8AF6EACF5667}"/>
            </a:ext>
          </a:extLst>
        </xdr:cNvPr>
        <xdr:cNvSpPr txBox="1"/>
      </xdr:nvSpPr>
      <xdr:spPr>
        <a:xfrm>
          <a:off x="1371600" y="27717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180</a:t>
          </a:r>
        </a:p>
      </xdr:txBody>
    </xdr:sp>
    <xdr:clientData/>
  </xdr:oneCellAnchor>
  <xdr:oneCellAnchor>
    <xdr:from>
      <xdr:col>2</xdr:col>
      <xdr:colOff>285750</xdr:colOff>
      <xdr:row>18</xdr:row>
      <xdr:rowOff>9525</xdr:rowOff>
    </xdr:from>
    <xdr:ext cx="399148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F21FAA6-7992-42B9-B701-D21B10285C6F}"/>
            </a:ext>
          </a:extLst>
        </xdr:cNvPr>
        <xdr:cNvSpPr txBox="1"/>
      </xdr:nvSpPr>
      <xdr:spPr>
        <a:xfrm>
          <a:off x="1504950" y="34385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240</a:t>
          </a:r>
        </a:p>
      </xdr:txBody>
    </xdr:sp>
    <xdr:clientData/>
  </xdr:oneCellAnchor>
  <xdr:oneCellAnchor>
    <xdr:from>
      <xdr:col>2</xdr:col>
      <xdr:colOff>171450</xdr:colOff>
      <xdr:row>22</xdr:row>
      <xdr:rowOff>161925</xdr:rowOff>
    </xdr:from>
    <xdr:ext cx="399148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AFDD0D3-C9AF-4853-B9B5-54A9BA0271E7}"/>
            </a:ext>
          </a:extLst>
        </xdr:cNvPr>
        <xdr:cNvSpPr txBox="1"/>
      </xdr:nvSpPr>
      <xdr:spPr>
        <a:xfrm>
          <a:off x="1390650" y="43529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290</a:t>
          </a:r>
        </a:p>
      </xdr:txBody>
    </xdr:sp>
    <xdr:clientData/>
  </xdr:oneCellAnchor>
  <xdr:oneCellAnchor>
    <xdr:from>
      <xdr:col>4</xdr:col>
      <xdr:colOff>419100</xdr:colOff>
      <xdr:row>15</xdr:row>
      <xdr:rowOff>85725</xdr:rowOff>
    </xdr:from>
    <xdr:ext cx="75418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0245CA5-E275-48BC-ADA2-8AF62B94AB0B}"/>
            </a:ext>
          </a:extLst>
        </xdr:cNvPr>
        <xdr:cNvSpPr txBox="1"/>
      </xdr:nvSpPr>
      <xdr:spPr>
        <a:xfrm>
          <a:off x="2857500" y="2943225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+160=340</a:t>
          </a:r>
        </a:p>
      </xdr:txBody>
    </xdr:sp>
    <xdr:clientData/>
  </xdr:oneCellAnchor>
  <xdr:oneCellAnchor>
    <xdr:from>
      <xdr:col>4</xdr:col>
      <xdr:colOff>416306</xdr:colOff>
      <xdr:row>14</xdr:row>
      <xdr:rowOff>9525</xdr:rowOff>
    </xdr:from>
    <xdr:ext cx="817916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F825CEB-D747-4687-A05A-11A08E22D5F7}"/>
            </a:ext>
          </a:extLst>
        </xdr:cNvPr>
        <xdr:cNvSpPr txBox="1"/>
      </xdr:nvSpPr>
      <xdr:spPr>
        <a:xfrm rot="1959667">
          <a:off x="2854706" y="2676525"/>
          <a:ext cx="817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+200 = 320</a:t>
          </a:r>
        </a:p>
      </xdr:txBody>
    </xdr:sp>
    <xdr:clientData/>
  </xdr:oneCellAnchor>
  <xdr:oneCellAnchor>
    <xdr:from>
      <xdr:col>4</xdr:col>
      <xdr:colOff>390526</xdr:colOff>
      <xdr:row>18</xdr:row>
      <xdr:rowOff>19050</xdr:rowOff>
    </xdr:from>
    <xdr:ext cx="75418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444258D-553E-4B21-BACA-B4FDE359429B}"/>
            </a:ext>
          </a:extLst>
        </xdr:cNvPr>
        <xdr:cNvSpPr txBox="1"/>
      </xdr:nvSpPr>
      <xdr:spPr>
        <a:xfrm rot="2046457">
          <a:off x="2828926" y="344805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+200=380</a:t>
          </a:r>
        </a:p>
      </xdr:txBody>
    </xdr:sp>
    <xdr:clientData/>
  </xdr:oneCellAnchor>
  <xdr:oneCellAnchor>
    <xdr:from>
      <xdr:col>4</xdr:col>
      <xdr:colOff>400051</xdr:colOff>
      <xdr:row>22</xdr:row>
      <xdr:rowOff>57150</xdr:rowOff>
    </xdr:from>
    <xdr:ext cx="75418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E5A8DE3-BB7A-44C1-A486-18292F580246}"/>
            </a:ext>
          </a:extLst>
        </xdr:cNvPr>
        <xdr:cNvSpPr txBox="1"/>
      </xdr:nvSpPr>
      <xdr:spPr>
        <a:xfrm rot="2066267">
          <a:off x="2838451" y="424815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+200=440</a:t>
          </a:r>
        </a:p>
      </xdr:txBody>
    </xdr:sp>
    <xdr:clientData/>
  </xdr:oneCellAnchor>
  <xdr:oneCellAnchor>
    <xdr:from>
      <xdr:col>4</xdr:col>
      <xdr:colOff>447675</xdr:colOff>
      <xdr:row>27</xdr:row>
      <xdr:rowOff>0</xdr:rowOff>
    </xdr:from>
    <xdr:ext cx="75418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42D95BA-E2B4-4CE2-929B-882F00215DDB}"/>
            </a:ext>
          </a:extLst>
        </xdr:cNvPr>
        <xdr:cNvSpPr txBox="1"/>
      </xdr:nvSpPr>
      <xdr:spPr>
        <a:xfrm rot="2030942">
          <a:off x="2886075" y="514350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+200=490</a:t>
          </a:r>
        </a:p>
      </xdr:txBody>
    </xdr:sp>
    <xdr:clientData/>
  </xdr:oneCellAnchor>
  <xdr:oneCellAnchor>
    <xdr:from>
      <xdr:col>4</xdr:col>
      <xdr:colOff>333375</xdr:colOff>
      <xdr:row>19</xdr:row>
      <xdr:rowOff>85725</xdr:rowOff>
    </xdr:from>
    <xdr:ext cx="75418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D11A979-72DC-40DD-81FC-B55EC4457CF0}"/>
            </a:ext>
          </a:extLst>
        </xdr:cNvPr>
        <xdr:cNvSpPr txBox="1"/>
      </xdr:nvSpPr>
      <xdr:spPr>
        <a:xfrm>
          <a:off x="2771775" y="3705225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+160=400</a:t>
          </a:r>
        </a:p>
      </xdr:txBody>
    </xdr:sp>
    <xdr:clientData/>
  </xdr:oneCellAnchor>
  <xdr:oneCellAnchor>
    <xdr:from>
      <xdr:col>5</xdr:col>
      <xdr:colOff>244811</xdr:colOff>
      <xdr:row>16</xdr:row>
      <xdr:rowOff>98087</xdr:rowOff>
    </xdr:from>
    <xdr:ext cx="264560" cy="75418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30B9135-7B84-404F-BCDB-62F5FE2FCFF0}"/>
            </a:ext>
          </a:extLst>
        </xdr:cNvPr>
        <xdr:cNvSpPr txBox="1"/>
      </xdr:nvSpPr>
      <xdr:spPr>
        <a:xfrm rot="3143413">
          <a:off x="3048000" y="3390898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+260=380</a:t>
          </a:r>
        </a:p>
      </xdr:txBody>
    </xdr:sp>
    <xdr:clientData/>
  </xdr:oneCellAnchor>
  <xdr:oneCellAnchor>
    <xdr:from>
      <xdr:col>5</xdr:col>
      <xdr:colOff>149561</xdr:colOff>
      <xdr:row>20</xdr:row>
      <xdr:rowOff>31414</xdr:rowOff>
    </xdr:from>
    <xdr:ext cx="264560" cy="75418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0E3DB7F-9116-4A86-83DF-D67FF61A2511}"/>
            </a:ext>
          </a:extLst>
        </xdr:cNvPr>
        <xdr:cNvSpPr txBox="1"/>
      </xdr:nvSpPr>
      <xdr:spPr>
        <a:xfrm rot="3132403">
          <a:off x="2952750" y="4086225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+260=440</a:t>
          </a:r>
        </a:p>
      </xdr:txBody>
    </xdr:sp>
    <xdr:clientData/>
  </xdr:oneCellAnchor>
  <xdr:oneCellAnchor>
    <xdr:from>
      <xdr:col>5</xdr:col>
      <xdr:colOff>216236</xdr:colOff>
      <xdr:row>24</xdr:row>
      <xdr:rowOff>155238</xdr:rowOff>
    </xdr:from>
    <xdr:ext cx="264560" cy="7541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BBD0D9C-AA48-4025-BED3-4C6D45957B6F}"/>
            </a:ext>
          </a:extLst>
        </xdr:cNvPr>
        <xdr:cNvSpPr txBox="1"/>
      </xdr:nvSpPr>
      <xdr:spPr>
        <a:xfrm rot="3071832">
          <a:off x="3019425" y="4972049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+260=500</a:t>
          </a:r>
        </a:p>
      </xdr:txBody>
    </xdr:sp>
    <xdr:clientData/>
  </xdr:oneCellAnchor>
  <xdr:oneCellAnchor>
    <xdr:from>
      <xdr:col>4</xdr:col>
      <xdr:colOff>304800</xdr:colOff>
      <xdr:row>23</xdr:row>
      <xdr:rowOff>104775</xdr:rowOff>
    </xdr:from>
    <xdr:ext cx="75418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3AFD0B6-AECF-4458-8C73-8DCE19122B3F}"/>
            </a:ext>
          </a:extLst>
        </xdr:cNvPr>
        <xdr:cNvSpPr txBox="1"/>
      </xdr:nvSpPr>
      <xdr:spPr>
        <a:xfrm>
          <a:off x="2743200" y="4486275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+160=450</a:t>
          </a:r>
        </a:p>
      </xdr:txBody>
    </xdr:sp>
    <xdr:clientData/>
  </xdr:oneCellAnchor>
  <xdr:oneCellAnchor>
    <xdr:from>
      <xdr:col>5</xdr:col>
      <xdr:colOff>359110</xdr:colOff>
      <xdr:row>20</xdr:row>
      <xdr:rowOff>107613</xdr:rowOff>
    </xdr:from>
    <xdr:ext cx="264560" cy="75418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A3B0691-80C8-4453-9BB4-4B34288614FE}"/>
            </a:ext>
          </a:extLst>
        </xdr:cNvPr>
        <xdr:cNvSpPr txBox="1"/>
      </xdr:nvSpPr>
      <xdr:spPr>
        <a:xfrm rot="3700104">
          <a:off x="3162299" y="4162424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+300=420</a:t>
          </a:r>
        </a:p>
      </xdr:txBody>
    </xdr:sp>
    <xdr:clientData/>
  </xdr:oneCellAnchor>
  <xdr:oneCellAnchor>
    <xdr:from>
      <xdr:col>5</xdr:col>
      <xdr:colOff>359111</xdr:colOff>
      <xdr:row>24</xdr:row>
      <xdr:rowOff>98089</xdr:rowOff>
    </xdr:from>
    <xdr:ext cx="264560" cy="75418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B68243E-1674-43E3-BF45-E1341C9BACD3}"/>
            </a:ext>
          </a:extLst>
        </xdr:cNvPr>
        <xdr:cNvSpPr txBox="1"/>
      </xdr:nvSpPr>
      <xdr:spPr>
        <a:xfrm rot="3717305">
          <a:off x="3162300" y="491490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+300=480</a:t>
          </a:r>
        </a:p>
      </xdr:txBody>
    </xdr:sp>
    <xdr:clientData/>
  </xdr:oneCellAnchor>
  <xdr:oneCellAnchor>
    <xdr:from>
      <xdr:col>7</xdr:col>
      <xdr:colOff>381000</xdr:colOff>
      <xdr:row>23</xdr:row>
      <xdr:rowOff>133350</xdr:rowOff>
    </xdr:from>
    <xdr:ext cx="682687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3CD45F1-D770-4D5B-B2DA-F78E8C4E49FC}"/>
            </a:ext>
          </a:extLst>
        </xdr:cNvPr>
        <xdr:cNvSpPr txBox="1"/>
      </xdr:nvSpPr>
      <xdr:spPr>
        <a:xfrm>
          <a:off x="4648200" y="4514850"/>
          <a:ext cx="6826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+90=540</a:t>
          </a:r>
        </a:p>
      </xdr:txBody>
    </xdr:sp>
    <xdr:clientData/>
  </xdr:oneCellAnchor>
  <xdr:oneCellAnchor>
    <xdr:from>
      <xdr:col>7</xdr:col>
      <xdr:colOff>314325</xdr:colOff>
      <xdr:row>27</xdr:row>
      <xdr:rowOff>161925</xdr:rowOff>
    </xdr:from>
    <xdr:ext cx="682687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3078413-76C6-4863-B88D-CDB2F9D2C4DF}"/>
            </a:ext>
          </a:extLst>
        </xdr:cNvPr>
        <xdr:cNvSpPr txBox="1"/>
      </xdr:nvSpPr>
      <xdr:spPr>
        <a:xfrm>
          <a:off x="4581525" y="5305425"/>
          <a:ext cx="6826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+90=590</a:t>
          </a:r>
        </a:p>
      </xdr:txBody>
    </xdr:sp>
    <xdr:clientData/>
  </xdr:oneCellAnchor>
  <xdr:oneCellAnchor>
    <xdr:from>
      <xdr:col>7</xdr:col>
      <xdr:colOff>514350</xdr:colOff>
      <xdr:row>18</xdr:row>
      <xdr:rowOff>57149</xdr:rowOff>
    </xdr:from>
    <xdr:ext cx="75418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936391D-55FC-427C-85C0-64C8439B9052}"/>
            </a:ext>
          </a:extLst>
        </xdr:cNvPr>
        <xdr:cNvSpPr txBox="1"/>
      </xdr:nvSpPr>
      <xdr:spPr>
        <a:xfrm rot="1917898">
          <a:off x="4781550" y="3486149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+120=460</a:t>
          </a:r>
        </a:p>
      </xdr:txBody>
    </xdr:sp>
    <xdr:clientData/>
  </xdr:oneCellAnchor>
  <xdr:oneCellAnchor>
    <xdr:from>
      <xdr:col>7</xdr:col>
      <xdr:colOff>428625</xdr:colOff>
      <xdr:row>26</xdr:row>
      <xdr:rowOff>152401</xdr:rowOff>
    </xdr:from>
    <xdr:ext cx="75418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663E56B-ECBD-43C1-B3A4-FEA7847C86A6}"/>
            </a:ext>
          </a:extLst>
        </xdr:cNvPr>
        <xdr:cNvSpPr txBox="1"/>
      </xdr:nvSpPr>
      <xdr:spPr>
        <a:xfrm rot="2055901">
          <a:off x="4695825" y="5105401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+120=570</a:t>
          </a:r>
        </a:p>
      </xdr:txBody>
    </xdr:sp>
    <xdr:clientData/>
  </xdr:oneCellAnchor>
  <xdr:oneCellAnchor>
    <xdr:from>
      <xdr:col>7</xdr:col>
      <xdr:colOff>361950</xdr:colOff>
      <xdr:row>31</xdr:row>
      <xdr:rowOff>57149</xdr:rowOff>
    </xdr:from>
    <xdr:ext cx="75418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EF616B8-EC77-4C07-A0CD-D8172D75340B}"/>
            </a:ext>
          </a:extLst>
        </xdr:cNvPr>
        <xdr:cNvSpPr txBox="1"/>
      </xdr:nvSpPr>
      <xdr:spPr>
        <a:xfrm rot="2247210">
          <a:off x="4629150" y="5962649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+120=620</a:t>
          </a:r>
        </a:p>
      </xdr:txBody>
    </xdr:sp>
    <xdr:clientData/>
  </xdr:oneCellAnchor>
  <xdr:oneCellAnchor>
    <xdr:from>
      <xdr:col>8</xdr:col>
      <xdr:colOff>301962</xdr:colOff>
      <xdr:row>20</xdr:row>
      <xdr:rowOff>155241</xdr:rowOff>
    </xdr:from>
    <xdr:ext cx="264560" cy="7541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629EA3CF-379A-4D93-9D14-B15EF2EEB0BD}"/>
            </a:ext>
          </a:extLst>
        </xdr:cNvPr>
        <xdr:cNvSpPr txBox="1"/>
      </xdr:nvSpPr>
      <xdr:spPr>
        <a:xfrm rot="3120445">
          <a:off x="4933951" y="4210052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+160=500</a:t>
          </a:r>
        </a:p>
      </xdr:txBody>
    </xdr:sp>
    <xdr:clientData/>
  </xdr:oneCellAnchor>
  <xdr:oneCellAnchor>
    <xdr:from>
      <xdr:col>8</xdr:col>
      <xdr:colOff>168612</xdr:colOff>
      <xdr:row>29</xdr:row>
      <xdr:rowOff>59989</xdr:rowOff>
    </xdr:from>
    <xdr:ext cx="264560" cy="75418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0D4107B-0161-44F1-B30C-0EFA97D2FA89}"/>
            </a:ext>
          </a:extLst>
        </xdr:cNvPr>
        <xdr:cNvSpPr txBox="1"/>
      </xdr:nvSpPr>
      <xdr:spPr>
        <a:xfrm rot="3335695">
          <a:off x="4800601" y="582930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+160=610</a:t>
          </a:r>
        </a:p>
      </xdr:txBody>
    </xdr:sp>
    <xdr:clientData/>
  </xdr:oneCellAnchor>
  <xdr:oneCellAnchor>
    <xdr:from>
      <xdr:col>8</xdr:col>
      <xdr:colOff>140035</xdr:colOff>
      <xdr:row>24</xdr:row>
      <xdr:rowOff>59989</xdr:rowOff>
    </xdr:from>
    <xdr:ext cx="264560" cy="75418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B303775-292D-4B44-8711-2942C5F91386}"/>
            </a:ext>
          </a:extLst>
        </xdr:cNvPr>
        <xdr:cNvSpPr txBox="1"/>
      </xdr:nvSpPr>
      <xdr:spPr>
        <a:xfrm rot="3165697">
          <a:off x="4772024" y="487680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+160=560</a:t>
          </a:r>
        </a:p>
      </xdr:txBody>
    </xdr:sp>
    <xdr:clientData/>
  </xdr:oneCellAnchor>
  <xdr:oneCellAnchor>
    <xdr:from>
      <xdr:col>8</xdr:col>
      <xdr:colOff>359111</xdr:colOff>
      <xdr:row>24</xdr:row>
      <xdr:rowOff>98089</xdr:rowOff>
    </xdr:from>
    <xdr:ext cx="264560" cy="754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2E7DBAC-4EBD-4CBD-A3BA-2652CF4CD81B}"/>
            </a:ext>
          </a:extLst>
        </xdr:cNvPr>
        <xdr:cNvSpPr txBox="1"/>
      </xdr:nvSpPr>
      <xdr:spPr>
        <a:xfrm rot="3836983">
          <a:off x="4991100" y="491490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+190=530</a:t>
          </a:r>
        </a:p>
      </xdr:txBody>
    </xdr:sp>
    <xdr:clientData/>
  </xdr:oneCellAnchor>
  <xdr:oneCellAnchor>
    <xdr:from>
      <xdr:col>8</xdr:col>
      <xdr:colOff>340061</xdr:colOff>
      <xdr:row>29</xdr:row>
      <xdr:rowOff>2839</xdr:rowOff>
    </xdr:from>
    <xdr:ext cx="264560" cy="75418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D0B2B4F-B929-44A8-96BA-0CDEAEFA5EDE}"/>
            </a:ext>
          </a:extLst>
        </xdr:cNvPr>
        <xdr:cNvSpPr txBox="1"/>
      </xdr:nvSpPr>
      <xdr:spPr>
        <a:xfrm rot="3830218">
          <a:off x="4972050" y="577215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+190=590</a:t>
          </a:r>
        </a:p>
      </xdr:txBody>
    </xdr:sp>
    <xdr:clientData/>
  </xdr:oneCellAnchor>
  <xdr:oneCellAnchor>
    <xdr:from>
      <xdr:col>10</xdr:col>
      <xdr:colOff>457200</xdr:colOff>
      <xdr:row>32</xdr:row>
      <xdr:rowOff>76200</xdr:rowOff>
    </xdr:from>
    <xdr:ext cx="75418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B6A7055-7AD9-430F-AF1B-5739700397A7}"/>
            </a:ext>
          </a:extLst>
        </xdr:cNvPr>
        <xdr:cNvSpPr txBox="1"/>
      </xdr:nvSpPr>
      <xdr:spPr>
        <a:xfrm>
          <a:off x="6553200" y="6172200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+170=790</a:t>
          </a:r>
        </a:p>
      </xdr:txBody>
    </xdr:sp>
    <xdr:clientData/>
  </xdr:oneCellAnchor>
  <xdr:oneCellAnchor>
    <xdr:from>
      <xdr:col>10</xdr:col>
      <xdr:colOff>361951</xdr:colOff>
      <xdr:row>30</xdr:row>
      <xdr:rowOff>161925</xdr:rowOff>
    </xdr:from>
    <xdr:ext cx="75418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9040A21-B3BD-4000-B770-F4D4890F1397}"/>
            </a:ext>
          </a:extLst>
        </xdr:cNvPr>
        <xdr:cNvSpPr txBox="1"/>
      </xdr:nvSpPr>
      <xdr:spPr>
        <a:xfrm rot="2030802">
          <a:off x="6457951" y="5876925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+190=780</a:t>
          </a:r>
        </a:p>
      </xdr:txBody>
    </xdr:sp>
    <xdr:clientData/>
  </xdr:oneCellAnchor>
  <xdr:oneCellAnchor>
    <xdr:from>
      <xdr:col>7</xdr:col>
      <xdr:colOff>552450</xdr:colOff>
      <xdr:row>20</xdr:row>
      <xdr:rowOff>0</xdr:rowOff>
    </xdr:from>
    <xdr:ext cx="682687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9722D51-73EE-4583-9EB0-D0002B2A717A}"/>
            </a:ext>
          </a:extLst>
        </xdr:cNvPr>
        <xdr:cNvSpPr txBox="1"/>
      </xdr:nvSpPr>
      <xdr:spPr>
        <a:xfrm>
          <a:off x="4819650" y="3810000"/>
          <a:ext cx="6826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+90=490</a:t>
          </a:r>
        </a:p>
      </xdr:txBody>
    </xdr:sp>
    <xdr:clientData/>
  </xdr:oneCellAnchor>
  <xdr:oneCellAnchor>
    <xdr:from>
      <xdr:col>7</xdr:col>
      <xdr:colOff>504825</xdr:colOff>
      <xdr:row>22</xdr:row>
      <xdr:rowOff>133351</xdr:rowOff>
    </xdr:from>
    <xdr:ext cx="75418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BB08EC69-54FF-449B-9933-62EC91637C11}"/>
            </a:ext>
          </a:extLst>
        </xdr:cNvPr>
        <xdr:cNvSpPr txBox="1"/>
      </xdr:nvSpPr>
      <xdr:spPr>
        <a:xfrm rot="2123769">
          <a:off x="4772025" y="4324351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+120=520</a:t>
          </a:r>
        </a:p>
      </xdr:txBody>
    </xdr:sp>
    <xdr:clientData/>
  </xdr:oneCellAnchor>
  <xdr:oneCellAnchor>
    <xdr:from>
      <xdr:col>11</xdr:col>
      <xdr:colOff>359111</xdr:colOff>
      <xdr:row>28</xdr:row>
      <xdr:rowOff>88564</xdr:rowOff>
    </xdr:from>
    <xdr:ext cx="264560" cy="75418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20BCE23-5779-4A25-BE76-49A59494FFC9}"/>
            </a:ext>
          </a:extLst>
        </xdr:cNvPr>
        <xdr:cNvSpPr txBox="1"/>
      </xdr:nvSpPr>
      <xdr:spPr>
        <a:xfrm rot="3821353">
          <a:off x="6819900" y="5667375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+280=770</a:t>
          </a:r>
        </a:p>
      </xdr:txBody>
    </xdr:sp>
    <xdr:clientData/>
  </xdr:oneCellAnchor>
  <xdr:oneCellAnchor>
    <xdr:from>
      <xdr:col>11</xdr:col>
      <xdr:colOff>140035</xdr:colOff>
      <xdr:row>28</xdr:row>
      <xdr:rowOff>107614</xdr:rowOff>
    </xdr:from>
    <xdr:ext cx="264560" cy="754181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0DE1C97-FD57-4445-B74A-386FE8489FF9}"/>
            </a:ext>
          </a:extLst>
        </xdr:cNvPr>
        <xdr:cNvSpPr txBox="1"/>
      </xdr:nvSpPr>
      <xdr:spPr>
        <a:xfrm rot="3086859">
          <a:off x="6600824" y="5686425"/>
          <a:ext cx="754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+250=790</a:t>
          </a:r>
        </a:p>
      </xdr:txBody>
    </xdr:sp>
    <xdr:clientData/>
  </xdr:oneCellAnchor>
  <xdr:oneCellAnchor>
    <xdr:from>
      <xdr:col>1</xdr:col>
      <xdr:colOff>28575</xdr:colOff>
      <xdr:row>11</xdr:row>
      <xdr:rowOff>85725</xdr:rowOff>
    </xdr:from>
    <xdr:ext cx="327654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23383BE-9BA7-40EA-9E22-19CCA74137AE}"/>
            </a:ext>
          </a:extLst>
        </xdr:cNvPr>
        <xdr:cNvSpPr txBox="1"/>
      </xdr:nvSpPr>
      <xdr:spPr>
        <a:xfrm>
          <a:off x="638175" y="21812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10</a:t>
          </a:r>
        </a:p>
      </xdr:txBody>
    </xdr:sp>
    <xdr:clientData/>
  </xdr:oneCellAnchor>
  <xdr:oneCellAnchor>
    <xdr:from>
      <xdr:col>1</xdr:col>
      <xdr:colOff>180975</xdr:colOff>
      <xdr:row>12</xdr:row>
      <xdr:rowOff>66675</xdr:rowOff>
    </xdr:from>
    <xdr:ext cx="327654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91A95DB4-331B-4581-B79A-038AC4E1FDA6}"/>
            </a:ext>
          </a:extLst>
        </xdr:cNvPr>
        <xdr:cNvSpPr txBox="1"/>
      </xdr:nvSpPr>
      <xdr:spPr>
        <a:xfrm>
          <a:off x="790575" y="23526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20</a:t>
          </a:r>
        </a:p>
      </xdr:txBody>
    </xdr:sp>
    <xdr:clientData/>
  </xdr:oneCellAnchor>
  <xdr:oneCellAnchor>
    <xdr:from>
      <xdr:col>1</xdr:col>
      <xdr:colOff>180975</xdr:colOff>
      <xdr:row>13</xdr:row>
      <xdr:rowOff>123825</xdr:rowOff>
    </xdr:from>
    <xdr:ext cx="327654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EE45511-B4CF-43A6-B99B-23364996E300}"/>
            </a:ext>
          </a:extLst>
        </xdr:cNvPr>
        <xdr:cNvSpPr txBox="1"/>
      </xdr:nvSpPr>
      <xdr:spPr>
        <a:xfrm>
          <a:off x="790575" y="26003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30</a:t>
          </a:r>
        </a:p>
      </xdr:txBody>
    </xdr:sp>
    <xdr:clientData/>
  </xdr:oneCellAnchor>
  <xdr:oneCellAnchor>
    <xdr:from>
      <xdr:col>0</xdr:col>
      <xdr:colOff>552450</xdr:colOff>
      <xdr:row>13</xdr:row>
      <xdr:rowOff>161925</xdr:rowOff>
    </xdr:from>
    <xdr:ext cx="327654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AC4B2F3-5652-470D-A033-4D2AE5719DC3}"/>
            </a:ext>
          </a:extLst>
        </xdr:cNvPr>
        <xdr:cNvSpPr txBox="1"/>
      </xdr:nvSpPr>
      <xdr:spPr>
        <a:xfrm>
          <a:off x="552450" y="2638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40</a:t>
          </a:r>
        </a:p>
      </xdr:txBody>
    </xdr:sp>
    <xdr:clientData/>
  </xdr:oneCellAnchor>
  <xdr:oneCellAnchor>
    <xdr:from>
      <xdr:col>10</xdr:col>
      <xdr:colOff>57150</xdr:colOff>
      <xdr:row>31</xdr:row>
      <xdr:rowOff>104775</xdr:rowOff>
    </xdr:from>
    <xdr:ext cx="327654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3A42987-9DE4-45F2-80CB-1D0F08A96D5E}"/>
            </a:ext>
          </a:extLst>
        </xdr:cNvPr>
        <xdr:cNvSpPr txBox="1"/>
      </xdr:nvSpPr>
      <xdr:spPr>
        <a:xfrm>
          <a:off x="6153150" y="60102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10</a:t>
          </a:r>
        </a:p>
      </xdr:txBody>
    </xdr:sp>
    <xdr:clientData/>
  </xdr:oneCellAnchor>
  <xdr:oneCellAnchor>
    <xdr:from>
      <xdr:col>10</xdr:col>
      <xdr:colOff>57150</xdr:colOff>
      <xdr:row>28</xdr:row>
      <xdr:rowOff>9525</xdr:rowOff>
    </xdr:from>
    <xdr:ext cx="327654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6DFE5ED-DB51-4BC5-A74C-515D100948F0}"/>
            </a:ext>
          </a:extLst>
        </xdr:cNvPr>
        <xdr:cNvSpPr txBox="1"/>
      </xdr:nvSpPr>
      <xdr:spPr>
        <a:xfrm>
          <a:off x="6153150" y="53435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20</a:t>
          </a:r>
        </a:p>
      </xdr:txBody>
    </xdr:sp>
    <xdr:clientData/>
  </xdr:oneCellAnchor>
  <xdr:oneCellAnchor>
    <xdr:from>
      <xdr:col>10</xdr:col>
      <xdr:colOff>19050</xdr:colOff>
      <xdr:row>24</xdr:row>
      <xdr:rowOff>57150</xdr:rowOff>
    </xdr:from>
    <xdr:ext cx="327654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1926EB0-7AFA-4C0D-8992-196B709ACFB7}"/>
            </a:ext>
          </a:extLst>
        </xdr:cNvPr>
        <xdr:cNvSpPr txBox="1"/>
      </xdr:nvSpPr>
      <xdr:spPr>
        <a:xfrm>
          <a:off x="6115050" y="46291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30</a:t>
          </a:r>
        </a:p>
      </xdr:txBody>
    </xdr:sp>
    <xdr:clientData/>
  </xdr:oneCellAnchor>
  <xdr:oneCellAnchor>
    <xdr:from>
      <xdr:col>10</xdr:col>
      <xdr:colOff>38100</xdr:colOff>
      <xdr:row>20</xdr:row>
      <xdr:rowOff>66675</xdr:rowOff>
    </xdr:from>
    <xdr:ext cx="327654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5AD3CA6D-01B8-451B-8F5F-163C9AF5DE8A}"/>
            </a:ext>
          </a:extLst>
        </xdr:cNvPr>
        <xdr:cNvSpPr txBox="1"/>
      </xdr:nvSpPr>
      <xdr:spPr>
        <a:xfrm>
          <a:off x="6134100" y="38766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/>
            <a:t>40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F81C-BEC9-4350-AC77-21D16F3900FD}">
  <dimension ref="A1:AA55"/>
  <sheetViews>
    <sheetView topLeftCell="A37" workbookViewId="0">
      <selection activeCell="F57" sqref="F57"/>
    </sheetView>
  </sheetViews>
  <sheetFormatPr defaultRowHeight="15" x14ac:dyDescent="0.25"/>
  <cols>
    <col min="6" max="6" width="12" bestFit="1" customWidth="1"/>
    <col min="9" max="9" width="11.85546875" bestFit="1" customWidth="1"/>
    <col min="10" max="10" width="10" customWidth="1"/>
    <col min="11" max="11" width="10.42578125" customWidth="1"/>
    <col min="13" max="13" width="12" bestFit="1" customWidth="1"/>
    <col min="15" max="15" width="12" customWidth="1"/>
    <col min="17" max="17" width="10.85546875" customWidth="1"/>
    <col min="22" max="22" width="15" bestFit="1" customWidth="1"/>
    <col min="24" max="24" width="12" bestFit="1" customWidth="1"/>
  </cols>
  <sheetData>
    <row r="1" spans="1:27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27" x14ac:dyDescent="0.25">
      <c r="A3" t="s">
        <v>6</v>
      </c>
      <c r="B3" t="s">
        <v>7</v>
      </c>
    </row>
    <row r="4" spans="1:27" x14ac:dyDescent="0.25">
      <c r="A4" t="s">
        <v>8</v>
      </c>
      <c r="B4" t="s">
        <v>9</v>
      </c>
    </row>
    <row r="5" spans="1:27" x14ac:dyDescent="0.25">
      <c r="A5" t="s">
        <v>10</v>
      </c>
      <c r="B5" t="s">
        <v>11</v>
      </c>
    </row>
    <row r="7" spans="1:27" x14ac:dyDescent="0.25">
      <c r="A7" t="s">
        <v>51</v>
      </c>
      <c r="I7" t="s">
        <v>65</v>
      </c>
      <c r="Q7" t="s">
        <v>57</v>
      </c>
    </row>
    <row r="8" spans="1:27" x14ac:dyDescent="0.25">
      <c r="A8" s="24"/>
      <c r="B8" s="22" t="s">
        <v>0</v>
      </c>
      <c r="C8" s="22" t="s">
        <v>1</v>
      </c>
      <c r="D8" s="22" t="s">
        <v>2</v>
      </c>
      <c r="E8" s="22" t="s">
        <v>3</v>
      </c>
      <c r="F8" s="22" t="s">
        <v>4</v>
      </c>
      <c r="I8" s="26" t="s">
        <v>53</v>
      </c>
      <c r="J8" s="27"/>
      <c r="K8" s="27"/>
      <c r="L8" s="27"/>
      <c r="M8" s="28"/>
      <c r="N8" s="34" t="s">
        <v>54</v>
      </c>
      <c r="O8" s="37" t="s">
        <v>56</v>
      </c>
      <c r="Q8" s="40" t="s">
        <v>58</v>
      </c>
      <c r="R8" s="40" t="s">
        <v>59</v>
      </c>
      <c r="S8" s="40" t="s">
        <v>60</v>
      </c>
      <c r="T8" s="40" t="s">
        <v>61</v>
      </c>
      <c r="U8" s="40" t="s">
        <v>62</v>
      </c>
      <c r="V8" s="40" t="s">
        <v>63</v>
      </c>
      <c r="X8" s="51" t="s">
        <v>66</v>
      </c>
    </row>
    <row r="9" spans="1:27" ht="15" customHeight="1" x14ac:dyDescent="0.25">
      <c r="A9" s="18" t="s">
        <v>0</v>
      </c>
      <c r="B9" s="2">
        <v>1</v>
      </c>
      <c r="C9">
        <f>1/B10</f>
        <v>0.25</v>
      </c>
      <c r="D9">
        <f>1/B11</f>
        <v>0.16666666666666666</v>
      </c>
      <c r="E9">
        <f>1/B12</f>
        <v>0.5</v>
      </c>
      <c r="F9">
        <v>2</v>
      </c>
      <c r="I9" s="29">
        <f>B9/$B$14</f>
        <v>7.407407407407407E-2</v>
      </c>
      <c r="J9" s="30">
        <f>C9/$C$14</f>
        <v>2.6455026455026457E-2</v>
      </c>
      <c r="K9" s="30">
        <f>D9/$D$14</f>
        <v>8.3333333333333343E-2</v>
      </c>
      <c r="L9" s="30">
        <f>E9/$E$14</f>
        <v>3.2258064516129031E-2</v>
      </c>
      <c r="M9" s="31">
        <f>F9/$F$14</f>
        <v>0.2696629213483146</v>
      </c>
      <c r="N9" s="35">
        <f>SUM(I9:M9)</f>
        <v>0.4857834197268775</v>
      </c>
      <c r="O9" s="38">
        <f>N9/$N$14</f>
        <v>9.7156683945375494E-2</v>
      </c>
      <c r="Q9">
        <f>(B9*$O$9)+(C9*$O$10)+(D9*$O$11)+(E9*$O$12)+(F9*$O$13)</f>
        <v>0.69654186507137461</v>
      </c>
      <c r="R9">
        <f>Q9/O9</f>
        <v>7.1692634699532567</v>
      </c>
      <c r="S9">
        <f>AVERAGE(R9:R13)</f>
        <v>6.6872764270114855</v>
      </c>
      <c r="T9">
        <f>(S9-5)/4</f>
        <v>0.42181910675287138</v>
      </c>
      <c r="U9">
        <f>T9/1.12</f>
        <v>0.37662420245792083</v>
      </c>
      <c r="V9" s="7" t="str">
        <f>IF(U9&lt;10%,"Konsisten", "Tidak Konsisten")</f>
        <v>Tidak Konsisten</v>
      </c>
      <c r="X9" s="42" t="s">
        <v>67</v>
      </c>
      <c r="Y9" s="43"/>
      <c r="Z9" s="43"/>
      <c r="AA9" s="44"/>
    </row>
    <row r="10" spans="1:27" x14ac:dyDescent="0.25">
      <c r="A10" s="18" t="s">
        <v>1</v>
      </c>
      <c r="B10">
        <v>4</v>
      </c>
      <c r="C10" s="2">
        <v>1</v>
      </c>
      <c r="D10">
        <f>1/C11</f>
        <v>0.25</v>
      </c>
      <c r="E10">
        <v>5</v>
      </c>
      <c r="F10">
        <f>1/C13</f>
        <v>0.25</v>
      </c>
      <c r="I10" s="29">
        <f>B10/$B$14</f>
        <v>0.29629629629629628</v>
      </c>
      <c r="J10" s="30">
        <f>C10/$C$14</f>
        <v>0.10582010582010583</v>
      </c>
      <c r="K10" s="30">
        <f>D10/$D$14</f>
        <v>0.12500000000000003</v>
      </c>
      <c r="L10" s="30">
        <f>E10/$E$14</f>
        <v>0.32258064516129031</v>
      </c>
      <c r="M10" s="31">
        <f>F10/$F$14</f>
        <v>3.3707865168539325E-2</v>
      </c>
      <c r="N10" s="35">
        <f t="shared" ref="N10:N13" si="0">SUM(I10:M10)</f>
        <v>0.88340491244623165</v>
      </c>
      <c r="O10" s="38">
        <f t="shared" ref="O10:O13" si="1">N10/$N$14</f>
        <v>0.17668098248924632</v>
      </c>
      <c r="Q10">
        <f>(B10*$O$9)+(C10*$O$10)+(D10*$O$11)+(E10*$O$12)+(F10*$O$13)</f>
        <v>1.1486668330293739</v>
      </c>
      <c r="R10">
        <f t="shared" ref="R10:R13" si="2">Q10/O10</f>
        <v>6.5013609096230116</v>
      </c>
      <c r="V10" t="s">
        <v>64</v>
      </c>
      <c r="X10" s="45"/>
      <c r="Y10" s="46"/>
      <c r="Z10" s="46"/>
      <c r="AA10" s="47"/>
    </row>
    <row r="11" spans="1:27" x14ac:dyDescent="0.25">
      <c r="A11" s="18" t="s">
        <v>2</v>
      </c>
      <c r="B11">
        <v>6</v>
      </c>
      <c r="C11">
        <v>4</v>
      </c>
      <c r="D11" s="2">
        <v>1</v>
      </c>
      <c r="E11">
        <v>3</v>
      </c>
      <c r="F11">
        <v>4</v>
      </c>
      <c r="I11" s="29">
        <f>B11/$B$14</f>
        <v>0.44444444444444442</v>
      </c>
      <c r="J11" s="30">
        <f>C11/$C$14</f>
        <v>0.42328042328042331</v>
      </c>
      <c r="K11" s="30">
        <f>D11/$D$14</f>
        <v>0.50000000000000011</v>
      </c>
      <c r="L11" s="30">
        <f>E11/$E$14</f>
        <v>0.19354838709677419</v>
      </c>
      <c r="M11" s="31">
        <f>F11/$F$14</f>
        <v>0.5393258426966292</v>
      </c>
      <c r="N11" s="35">
        <f t="shared" si="0"/>
        <v>2.1005990975182716</v>
      </c>
      <c r="O11" s="38">
        <f t="shared" si="1"/>
        <v>0.42011981950365429</v>
      </c>
      <c r="Q11">
        <f>(B11*$O$9)+(C11*$O$10)+(D11*$O$11)+(E11*$O$12)+(F11*$O$13)</f>
        <v>2.8493605343550978</v>
      </c>
      <c r="R11">
        <f t="shared" si="2"/>
        <v>6.7822568754824326</v>
      </c>
      <c r="X11" s="45"/>
      <c r="Y11" s="46"/>
      <c r="Z11" s="46"/>
      <c r="AA11" s="47"/>
    </row>
    <row r="12" spans="1:27" x14ac:dyDescent="0.25">
      <c r="A12" s="18" t="s">
        <v>3</v>
      </c>
      <c r="B12">
        <v>2</v>
      </c>
      <c r="C12">
        <f>1/E10</f>
        <v>0.2</v>
      </c>
      <c r="D12">
        <f>1/E11</f>
        <v>0.33333333333333331</v>
      </c>
      <c r="E12" s="2">
        <v>1</v>
      </c>
      <c r="F12">
        <f>1/E13</f>
        <v>0.16666666666666666</v>
      </c>
      <c r="I12" s="29">
        <f>B12/$B$14</f>
        <v>0.14814814814814814</v>
      </c>
      <c r="J12" s="30">
        <f>C12/$C$14</f>
        <v>2.1164021164021166E-2</v>
      </c>
      <c r="K12" s="30">
        <f>D12/$D$14</f>
        <v>0.16666666666666669</v>
      </c>
      <c r="L12" s="30">
        <f>E12/$E$14</f>
        <v>6.4516129032258063E-2</v>
      </c>
      <c r="M12" s="31">
        <f>F12/$F$14</f>
        <v>2.247191011235955E-2</v>
      </c>
      <c r="N12" s="35">
        <f t="shared" si="0"/>
        <v>0.4229668751234536</v>
      </c>
      <c r="O12" s="38">
        <f t="shared" si="1"/>
        <v>8.459337502469072E-2</v>
      </c>
      <c r="Q12">
        <f>(B12*$O$9)+(C12*$O$10)+(D12*$O$11)+(E12*$O$12)+(F12*$O$13)</f>
        <v>0.491191069087348</v>
      </c>
      <c r="R12">
        <f t="shared" si="2"/>
        <v>5.8064957089604405</v>
      </c>
      <c r="X12" s="45"/>
      <c r="Y12" s="46"/>
      <c r="Z12" s="46"/>
      <c r="AA12" s="47"/>
    </row>
    <row r="13" spans="1:27" x14ac:dyDescent="0.25">
      <c r="A13" s="18" t="s">
        <v>4</v>
      </c>
      <c r="B13">
        <f>1/F9</f>
        <v>0.5</v>
      </c>
      <c r="C13">
        <v>4</v>
      </c>
      <c r="D13">
        <f>1/F11</f>
        <v>0.25</v>
      </c>
      <c r="E13">
        <v>6</v>
      </c>
      <c r="F13" s="2">
        <v>1</v>
      </c>
      <c r="I13" s="32">
        <f>B13/$B$14</f>
        <v>3.7037037037037035E-2</v>
      </c>
      <c r="J13" s="21">
        <f>C13/$C$14</f>
        <v>0.42328042328042331</v>
      </c>
      <c r="K13" s="21">
        <f>D13/$D$14</f>
        <v>0.12500000000000003</v>
      </c>
      <c r="L13" s="21">
        <f>E13/$E$14</f>
        <v>0.38709677419354838</v>
      </c>
      <c r="M13" s="33">
        <f>F13/$F$14</f>
        <v>0.1348314606741573</v>
      </c>
      <c r="N13" s="36">
        <f t="shared" si="0"/>
        <v>1.1072456951851661</v>
      </c>
      <c r="O13" s="39">
        <f t="shared" si="1"/>
        <v>0.22144913903703323</v>
      </c>
      <c r="Q13" s="21">
        <f>(B13*$O$9)+(C13*$O$10)+(D13*$O$11)+(E13*$O$12)+(F13*$O$13)</f>
        <v>1.5893416159907643</v>
      </c>
      <c r="R13" s="21">
        <f t="shared" si="2"/>
        <v>7.1770051710382878</v>
      </c>
      <c r="S13" s="21"/>
      <c r="T13" s="21"/>
      <c r="U13" s="21"/>
      <c r="V13" s="21"/>
      <c r="X13" s="48"/>
      <c r="Y13" s="49"/>
      <c r="Z13" s="49"/>
      <c r="AA13" s="50"/>
    </row>
    <row r="14" spans="1:27" x14ac:dyDescent="0.25">
      <c r="A14" s="22" t="s">
        <v>52</v>
      </c>
      <c r="B14" s="23">
        <f>SUM(B9:B13)</f>
        <v>13.5</v>
      </c>
      <c r="C14" s="23">
        <f t="shared" ref="C14:F14" si="3">SUM(C9:C13)</f>
        <v>9.4499999999999993</v>
      </c>
      <c r="D14" s="23">
        <f t="shared" si="3"/>
        <v>1.9999999999999998</v>
      </c>
      <c r="E14" s="23">
        <f t="shared" si="3"/>
        <v>15.5</v>
      </c>
      <c r="F14" s="23">
        <f t="shared" si="3"/>
        <v>7.416666666666667</v>
      </c>
      <c r="M14" s="52" t="s">
        <v>55</v>
      </c>
      <c r="N14" s="52">
        <f>SUM(N9:N13)</f>
        <v>5</v>
      </c>
    </row>
    <row r="15" spans="1:27" x14ac:dyDescent="0.25">
      <c r="A15" s="1"/>
    </row>
    <row r="16" spans="1:27" x14ac:dyDescent="0.25">
      <c r="A16" t="s">
        <v>68</v>
      </c>
      <c r="I16" t="s">
        <v>65</v>
      </c>
      <c r="Q16" t="s">
        <v>57</v>
      </c>
    </row>
    <row r="17" spans="1:27" x14ac:dyDescent="0.25">
      <c r="A17" s="24"/>
      <c r="B17" s="22" t="s">
        <v>0</v>
      </c>
      <c r="C17" s="22" t="s">
        <v>1</v>
      </c>
      <c r="D17" s="22" t="s">
        <v>2</v>
      </c>
      <c r="E17" s="22" t="s">
        <v>3</v>
      </c>
      <c r="F17" s="22" t="s">
        <v>4</v>
      </c>
      <c r="I17" s="26" t="s">
        <v>53</v>
      </c>
      <c r="J17" s="27"/>
      <c r="K17" s="27"/>
      <c r="L17" s="27"/>
      <c r="M17" s="28"/>
      <c r="N17" s="34" t="s">
        <v>54</v>
      </c>
      <c r="O17" s="37" t="s">
        <v>56</v>
      </c>
      <c r="Q17" s="40" t="s">
        <v>58</v>
      </c>
      <c r="R17" s="40" t="s">
        <v>59</v>
      </c>
      <c r="S17" s="40" t="s">
        <v>60</v>
      </c>
      <c r="T17" s="40" t="s">
        <v>61</v>
      </c>
      <c r="U17" s="40" t="s">
        <v>62</v>
      </c>
      <c r="V17" s="40" t="s">
        <v>63</v>
      </c>
      <c r="X17" s="53" t="s">
        <v>66</v>
      </c>
    </row>
    <row r="18" spans="1:27" ht="15" customHeight="1" x14ac:dyDescent="0.25">
      <c r="A18" s="18" t="s">
        <v>0</v>
      </c>
      <c r="B18" s="2">
        <v>1</v>
      </c>
      <c r="C18">
        <v>2</v>
      </c>
      <c r="D18">
        <v>0.7</v>
      </c>
      <c r="E18">
        <v>2.4</v>
      </c>
      <c r="F18">
        <v>2.6</v>
      </c>
      <c r="I18" s="29">
        <f>B18/$B$23</f>
        <v>0.26810704640314265</v>
      </c>
      <c r="J18" s="30">
        <f>C18/$C$23</f>
        <v>0.13003612114476243</v>
      </c>
      <c r="K18" s="30">
        <f>D18/$D$23</f>
        <v>0.34146341463414637</v>
      </c>
      <c r="L18" s="30">
        <f>E18/$E$23</f>
        <v>0.23920265780730895</v>
      </c>
      <c r="M18" s="31">
        <f>F18/$F$23</f>
        <v>0.1029023746701847</v>
      </c>
      <c r="N18" s="35">
        <f>SUM(I18:M18)</f>
        <v>1.0817116146595451</v>
      </c>
      <c r="O18" s="38">
        <f>N18/$N$23</f>
        <v>0.21634232293190903</v>
      </c>
      <c r="Q18">
        <f>(B18*$O$18)+(C18*$O$19)+(D18*$O$20)+(E18*$O$21)+(F18*$O$22)</f>
        <v>1.1350822698220471</v>
      </c>
      <c r="R18">
        <f>Q18/O18</f>
        <v>5.2466953966251886</v>
      </c>
      <c r="S18">
        <f>AVERAGE(R18:R22)</f>
        <v>5.298787610659681</v>
      </c>
      <c r="T18">
        <f>(S18-5)/4</f>
        <v>7.4696902664920239E-2</v>
      </c>
      <c r="U18">
        <f>T18/1.12</f>
        <v>6.6693663093678773E-2</v>
      </c>
      <c r="V18" s="7" t="str">
        <f>IF(U18&lt;10%,"Konsisten", "Tidak Konsisten")</f>
        <v>Konsisten</v>
      </c>
      <c r="X18" s="42" t="s">
        <v>77</v>
      </c>
      <c r="Y18" s="43"/>
      <c r="Z18" s="43"/>
      <c r="AA18" s="44"/>
    </row>
    <row r="19" spans="1:27" x14ac:dyDescent="0.25">
      <c r="A19" s="18" t="s">
        <v>1</v>
      </c>
      <c r="B19">
        <f>1/C18</f>
        <v>0.5</v>
      </c>
      <c r="C19" s="2">
        <v>1</v>
      </c>
      <c r="D19">
        <v>0.09</v>
      </c>
      <c r="E19">
        <v>1.3</v>
      </c>
      <c r="F19">
        <v>2</v>
      </c>
      <c r="I19" s="29">
        <f t="shared" ref="I19:I22" si="4">B19/$B$23</f>
        <v>0.13405352320157132</v>
      </c>
      <c r="J19" s="30">
        <f t="shared" ref="J19:J22" si="5">C19/$C$23</f>
        <v>6.5018060572381214E-2</v>
      </c>
      <c r="K19" s="30">
        <f t="shared" ref="K19:K22" si="6">D19/$D$23</f>
        <v>4.3902439024390248E-2</v>
      </c>
      <c r="L19" s="30">
        <f t="shared" ref="L19:L22" si="7">E19/$E$23</f>
        <v>0.12956810631229237</v>
      </c>
      <c r="M19" s="31">
        <f t="shared" ref="M19:M22" si="8">F19/$F$23</f>
        <v>7.9155672823219003E-2</v>
      </c>
      <c r="N19" s="35">
        <f t="shared" ref="N19:N22" si="9">SUM(I19:M19)</f>
        <v>0.45169780193385417</v>
      </c>
      <c r="O19" s="38">
        <f>N19/$N$23</f>
        <v>9.0339560386770837E-2</v>
      </c>
      <c r="Q19">
        <f t="shared" ref="Q19:Q22" si="10">(B19*$O$18)+(C19*$O$19)+(D19*$O$20)+(E19*$O$21)+(F19*$O$22)</f>
        <v>0.46730952122541114</v>
      </c>
      <c r="R19">
        <f t="shared" ref="R19:R22" si="11">Q19/O19</f>
        <v>5.1728115481713495</v>
      </c>
      <c r="V19" t="s">
        <v>71</v>
      </c>
      <c r="X19" s="45"/>
      <c r="Y19" s="46"/>
      <c r="Z19" s="46"/>
      <c r="AA19" s="47"/>
    </row>
    <row r="20" spans="1:27" x14ac:dyDescent="0.25">
      <c r="A20" s="18" t="s">
        <v>2</v>
      </c>
      <c r="B20">
        <f>1/D18</f>
        <v>1.4285714285714286</v>
      </c>
      <c r="C20">
        <f>1/D19</f>
        <v>11.111111111111111</v>
      </c>
      <c r="D20" s="2">
        <v>1</v>
      </c>
      <c r="E20">
        <f>1/D21</f>
        <v>5</v>
      </c>
      <c r="F20">
        <f>1/D22</f>
        <v>16.666666666666668</v>
      </c>
      <c r="I20" s="29">
        <f t="shared" si="4"/>
        <v>0.38301006629020379</v>
      </c>
      <c r="J20" s="30">
        <f t="shared" si="5"/>
        <v>0.7224228952486802</v>
      </c>
      <c r="K20" s="30">
        <f t="shared" si="6"/>
        <v>0.48780487804878053</v>
      </c>
      <c r="L20" s="30">
        <f t="shared" si="7"/>
        <v>0.49833887043189368</v>
      </c>
      <c r="M20" s="31">
        <f t="shared" si="8"/>
        <v>0.6596306068601584</v>
      </c>
      <c r="N20" s="35">
        <f t="shared" si="9"/>
        <v>2.7512073168797166</v>
      </c>
      <c r="O20" s="38">
        <f>N20/$N$23</f>
        <v>0.55024146337594337</v>
      </c>
      <c r="Q20">
        <f t="shared" si="10"/>
        <v>3.1330817239514848</v>
      </c>
      <c r="R20">
        <f t="shared" si="11"/>
        <v>5.6940124154381628</v>
      </c>
      <c r="X20" s="45"/>
      <c r="Y20" s="46"/>
      <c r="Z20" s="46"/>
      <c r="AA20" s="47"/>
    </row>
    <row r="21" spans="1:27" x14ac:dyDescent="0.25">
      <c r="A21" s="18" t="s">
        <v>3</v>
      </c>
      <c r="B21">
        <f>1/E18</f>
        <v>0.41666666666666669</v>
      </c>
      <c r="C21">
        <f>1/E19</f>
        <v>0.76923076923076916</v>
      </c>
      <c r="D21">
        <v>0.2</v>
      </c>
      <c r="E21" s="2">
        <v>1</v>
      </c>
      <c r="F21">
        <v>3</v>
      </c>
      <c r="I21" s="29">
        <f t="shared" si="4"/>
        <v>0.11171126933464277</v>
      </c>
      <c r="J21" s="30">
        <f t="shared" si="5"/>
        <v>5.0013892747985546E-2</v>
      </c>
      <c r="K21" s="30">
        <f t="shared" si="6"/>
        <v>9.7560975609756115E-2</v>
      </c>
      <c r="L21" s="30">
        <f t="shared" si="7"/>
        <v>9.9667774086378738E-2</v>
      </c>
      <c r="M21" s="31">
        <f t="shared" si="8"/>
        <v>0.1187335092348285</v>
      </c>
      <c r="N21" s="35">
        <f t="shared" si="9"/>
        <v>0.47768742101359168</v>
      </c>
      <c r="O21" s="38">
        <f>N21/$N$23</f>
        <v>9.5537484202718334E-2</v>
      </c>
      <c r="Q21">
        <f t="shared" si="10"/>
        <v>0.5078378882691299</v>
      </c>
      <c r="R21">
        <f t="shared" si="11"/>
        <v>5.3155878292918288</v>
      </c>
      <c r="X21" s="45"/>
      <c r="Y21" s="46"/>
      <c r="Z21" s="46"/>
      <c r="AA21" s="47"/>
    </row>
    <row r="22" spans="1:27" x14ac:dyDescent="0.25">
      <c r="A22" s="18" t="s">
        <v>4</v>
      </c>
      <c r="B22">
        <f>1/F18</f>
        <v>0.38461538461538458</v>
      </c>
      <c r="C22">
        <f>1/F19</f>
        <v>0.5</v>
      </c>
      <c r="D22">
        <v>0.06</v>
      </c>
      <c r="E22">
        <f>1/F21</f>
        <v>0.33333333333333331</v>
      </c>
      <c r="F22" s="2">
        <v>1</v>
      </c>
      <c r="I22" s="29">
        <f t="shared" si="4"/>
        <v>0.10311809477043947</v>
      </c>
      <c r="J22" s="30">
        <f t="shared" si="5"/>
        <v>3.2509030286190607E-2</v>
      </c>
      <c r="K22" s="30">
        <f t="shared" si="6"/>
        <v>2.9268292682926831E-2</v>
      </c>
      <c r="L22" s="30">
        <f t="shared" si="7"/>
        <v>3.3222591362126241E-2</v>
      </c>
      <c r="M22" s="31">
        <f t="shared" si="8"/>
        <v>3.9577836411609502E-2</v>
      </c>
      <c r="N22" s="36">
        <f t="shared" si="9"/>
        <v>0.23769584551329265</v>
      </c>
      <c r="O22" s="39">
        <f>N22/$N$23</f>
        <v>4.7539169102658527E-2</v>
      </c>
      <c r="Q22" s="21">
        <f t="shared" si="10"/>
        <v>0.24077785090921522</v>
      </c>
      <c r="R22" s="21">
        <f t="shared" si="11"/>
        <v>5.0648308637718751</v>
      </c>
      <c r="S22" s="21"/>
      <c r="T22" s="21"/>
      <c r="U22" s="21"/>
      <c r="V22" s="21"/>
      <c r="X22" s="48"/>
      <c r="Y22" s="49"/>
      <c r="Z22" s="49"/>
      <c r="AA22" s="50"/>
    </row>
    <row r="23" spans="1:27" x14ac:dyDescent="0.25">
      <c r="A23" s="22" t="s">
        <v>52</v>
      </c>
      <c r="B23" s="23">
        <f>SUM(B18:B22)</f>
        <v>3.7298534798534799</v>
      </c>
      <c r="C23" s="23">
        <f t="shared" ref="C23" si="12">SUM(C18:C22)</f>
        <v>15.380341880341881</v>
      </c>
      <c r="D23" s="23">
        <f>SUM(D18:D22)</f>
        <v>2.0499999999999998</v>
      </c>
      <c r="E23" s="23">
        <f t="shared" ref="E23" si="13">SUM(E18:E22)</f>
        <v>10.033333333333333</v>
      </c>
      <c r="F23" s="23">
        <f t="shared" ref="F23" si="14">SUM(F18:F22)</f>
        <v>25.266666666666666</v>
      </c>
      <c r="M23" s="52" t="s">
        <v>55</v>
      </c>
      <c r="N23" s="52">
        <f>SUM(N18:N22)</f>
        <v>5</v>
      </c>
    </row>
    <row r="25" spans="1:27" x14ac:dyDescent="0.25">
      <c r="A25" s="55" t="s">
        <v>72</v>
      </c>
      <c r="J25" t="s">
        <v>73</v>
      </c>
    </row>
    <row r="26" spans="1:27" x14ac:dyDescent="0.25">
      <c r="A26" s="25" t="s">
        <v>0</v>
      </c>
      <c r="B26" s="54" t="s">
        <v>69</v>
      </c>
      <c r="C26" s="54" t="s">
        <v>70</v>
      </c>
      <c r="E26" s="56" t="s">
        <v>53</v>
      </c>
      <c r="F26" s="56"/>
      <c r="G26" s="59" t="s">
        <v>54</v>
      </c>
      <c r="H26" s="61" t="s">
        <v>56</v>
      </c>
      <c r="J26" s="62" t="s">
        <v>58</v>
      </c>
      <c r="K26" s="62" t="s">
        <v>59</v>
      </c>
      <c r="L26" s="62" t="s">
        <v>60</v>
      </c>
      <c r="M26" s="62" t="s">
        <v>61</v>
      </c>
      <c r="N26" s="62" t="s">
        <v>62</v>
      </c>
      <c r="O26" s="62" t="s">
        <v>63</v>
      </c>
    </row>
    <row r="27" spans="1:27" x14ac:dyDescent="0.25">
      <c r="A27" s="54" t="s">
        <v>69</v>
      </c>
      <c r="B27">
        <v>1</v>
      </c>
      <c r="C27">
        <v>0.6</v>
      </c>
      <c r="E27">
        <f>B27/$B$29</f>
        <v>0.37499999999999994</v>
      </c>
      <c r="F27">
        <f>C27/$C$29</f>
        <v>0.37499999999999994</v>
      </c>
      <c r="G27">
        <f>SUM(E27:F27)</f>
        <v>0.74999999999999989</v>
      </c>
      <c r="H27">
        <f>G27/$G$29</f>
        <v>0.37499999999999994</v>
      </c>
      <c r="J27">
        <f>(B27*$H$27)+(C27*$H$28)</f>
        <v>0.75</v>
      </c>
      <c r="K27">
        <f>J27/$H$27</f>
        <v>2.0000000000000004</v>
      </c>
      <c r="L27">
        <f>AVERAGE(K27:K28)</f>
        <v>2</v>
      </c>
      <c r="M27">
        <f>(L27-2)/1</f>
        <v>0</v>
      </c>
      <c r="N27" t="e">
        <f>M27/0</f>
        <v>#DIV/0!</v>
      </c>
      <c r="O27" s="7" t="s">
        <v>74</v>
      </c>
    </row>
    <row r="28" spans="1:27" x14ac:dyDescent="0.25">
      <c r="A28" s="54" t="s">
        <v>70</v>
      </c>
      <c r="B28">
        <f>1/C27</f>
        <v>1.6666666666666667</v>
      </c>
      <c r="C28">
        <v>1</v>
      </c>
      <c r="E28">
        <f>B28/$B$29</f>
        <v>0.625</v>
      </c>
      <c r="F28">
        <f>C28/$C$29</f>
        <v>0.625</v>
      </c>
      <c r="G28">
        <f>SUM(E28:F28)</f>
        <v>1.25</v>
      </c>
      <c r="H28">
        <f>G28/$G$29</f>
        <v>0.625</v>
      </c>
      <c r="J28" s="21">
        <f>(B28*$H$27)+(C28*$H$28)</f>
        <v>1.25</v>
      </c>
      <c r="K28" s="21">
        <f>J28/$H$28</f>
        <v>2</v>
      </c>
      <c r="L28" s="21"/>
      <c r="M28" s="21"/>
      <c r="N28" s="21"/>
      <c r="O28" s="21" t="s">
        <v>71</v>
      </c>
    </row>
    <row r="29" spans="1:27" x14ac:dyDescent="0.25">
      <c r="A29" s="22" t="s">
        <v>52</v>
      </c>
      <c r="B29" s="23">
        <f>SUM(B27:B28)</f>
        <v>2.666666666666667</v>
      </c>
      <c r="C29" s="23">
        <f>SUM(C27:C28)</f>
        <v>1.6</v>
      </c>
      <c r="E29" s="58"/>
      <c r="F29" s="60" t="s">
        <v>55</v>
      </c>
      <c r="G29" s="23">
        <f>SUM(G27:G28)</f>
        <v>2</v>
      </c>
      <c r="H29" s="58"/>
    </row>
    <row r="31" spans="1:27" x14ac:dyDescent="0.25">
      <c r="A31" s="25" t="s">
        <v>1</v>
      </c>
      <c r="B31" s="54" t="s">
        <v>69</v>
      </c>
      <c r="C31" s="54" t="s">
        <v>70</v>
      </c>
      <c r="E31" s="56" t="s">
        <v>53</v>
      </c>
      <c r="F31" s="56"/>
      <c r="G31" s="59" t="s">
        <v>54</v>
      </c>
      <c r="H31" s="61" t="s">
        <v>56</v>
      </c>
      <c r="J31" s="62" t="s">
        <v>58</v>
      </c>
      <c r="K31" s="62" t="s">
        <v>59</v>
      </c>
      <c r="L31" s="62" t="s">
        <v>60</v>
      </c>
      <c r="M31" s="62" t="s">
        <v>61</v>
      </c>
      <c r="N31" s="62" t="s">
        <v>62</v>
      </c>
      <c r="O31" s="62" t="s">
        <v>63</v>
      </c>
    </row>
    <row r="32" spans="1:27" x14ac:dyDescent="0.25">
      <c r="A32" s="54" t="s">
        <v>69</v>
      </c>
      <c r="B32">
        <v>1</v>
      </c>
      <c r="C32">
        <f>1/B33</f>
        <v>0.66666666666666663</v>
      </c>
      <c r="E32">
        <f>B32/$B$34</f>
        <v>0.4</v>
      </c>
      <c r="F32">
        <f>C32/$C$34</f>
        <v>0.4</v>
      </c>
      <c r="G32">
        <f>SUM(E32:F32)</f>
        <v>0.8</v>
      </c>
      <c r="H32">
        <f>G32/$G$34</f>
        <v>0.4</v>
      </c>
      <c r="J32">
        <f>(B32*$H$32)+(C32*$H$33)</f>
        <v>0.8</v>
      </c>
      <c r="K32">
        <f>J32/$H$32</f>
        <v>2</v>
      </c>
      <c r="L32">
        <f>AVERAGE(K32:K33)</f>
        <v>2</v>
      </c>
      <c r="M32">
        <f>(L32-2)/1</f>
        <v>0</v>
      </c>
      <c r="N32" t="e">
        <f>M32/0</f>
        <v>#DIV/0!</v>
      </c>
      <c r="O32" s="7" t="s">
        <v>74</v>
      </c>
    </row>
    <row r="33" spans="1:15" x14ac:dyDescent="0.25">
      <c r="A33" s="54" t="s">
        <v>70</v>
      </c>
      <c r="B33">
        <v>1.5</v>
      </c>
      <c r="C33">
        <v>1</v>
      </c>
      <c r="E33">
        <f>B33/$B$34</f>
        <v>0.6</v>
      </c>
      <c r="F33">
        <f>C33/$C$34</f>
        <v>0.60000000000000009</v>
      </c>
      <c r="G33">
        <f>SUM(E33:F33)</f>
        <v>1.2000000000000002</v>
      </c>
      <c r="H33">
        <f>G33/$G$34</f>
        <v>0.60000000000000009</v>
      </c>
      <c r="J33" s="21">
        <f>(B33*$H$32)+(C33*$H$33)</f>
        <v>1.2000000000000002</v>
      </c>
      <c r="K33" s="21">
        <f>J33/$H$33</f>
        <v>2</v>
      </c>
      <c r="L33" s="21"/>
      <c r="M33" s="21"/>
      <c r="N33" s="21"/>
      <c r="O33" s="21" t="s">
        <v>71</v>
      </c>
    </row>
    <row r="34" spans="1:15" x14ac:dyDescent="0.25">
      <c r="A34" s="22" t="s">
        <v>52</v>
      </c>
      <c r="B34" s="23">
        <f>SUM(B32:B33)</f>
        <v>2.5</v>
      </c>
      <c r="C34" s="23">
        <f>SUM(C32:C33)</f>
        <v>1.6666666666666665</v>
      </c>
      <c r="E34" s="58"/>
      <c r="F34" s="60" t="s">
        <v>55</v>
      </c>
      <c r="G34" s="23">
        <f>SUM(G32:G33)</f>
        <v>2</v>
      </c>
      <c r="H34" s="58"/>
    </row>
    <row r="36" spans="1:15" x14ac:dyDescent="0.25">
      <c r="A36" s="25" t="s">
        <v>2</v>
      </c>
      <c r="B36" s="54" t="s">
        <v>69</v>
      </c>
      <c r="C36" s="54" t="s">
        <v>70</v>
      </c>
      <c r="E36" s="56" t="s">
        <v>53</v>
      </c>
      <c r="F36" s="56"/>
      <c r="G36" s="59" t="s">
        <v>54</v>
      </c>
      <c r="H36" s="61" t="s">
        <v>56</v>
      </c>
      <c r="J36" s="62" t="s">
        <v>58</v>
      </c>
      <c r="K36" s="62" t="s">
        <v>59</v>
      </c>
      <c r="L36" s="62" t="s">
        <v>60</v>
      </c>
      <c r="M36" s="62" t="s">
        <v>61</v>
      </c>
      <c r="N36" s="62" t="s">
        <v>62</v>
      </c>
      <c r="O36" s="62" t="s">
        <v>63</v>
      </c>
    </row>
    <row r="37" spans="1:15" x14ac:dyDescent="0.25">
      <c r="A37" s="54" t="s">
        <v>69</v>
      </c>
      <c r="B37">
        <v>1</v>
      </c>
      <c r="C37">
        <v>2.1</v>
      </c>
      <c r="E37">
        <f>B37/$B$39</f>
        <v>0.67741935483870963</v>
      </c>
      <c r="F37">
        <f>C37/$C$39</f>
        <v>0.67741935483870974</v>
      </c>
      <c r="G37">
        <f>SUM(E37:F37)</f>
        <v>1.3548387096774195</v>
      </c>
      <c r="H37">
        <f>G37/$G$39</f>
        <v>0.67741935483870974</v>
      </c>
      <c r="J37">
        <f>(B37*$H$37)+(C37*$H$38)</f>
        <v>1.3548387096774195</v>
      </c>
      <c r="K37">
        <f>J37/$H$37</f>
        <v>2</v>
      </c>
      <c r="L37">
        <f>AVERAGE(K37:K38)</f>
        <v>2</v>
      </c>
      <c r="M37">
        <f>(L37-2)/1</f>
        <v>0</v>
      </c>
      <c r="N37" t="e">
        <f>M37/0</f>
        <v>#DIV/0!</v>
      </c>
      <c r="O37" s="7" t="s">
        <v>74</v>
      </c>
    </row>
    <row r="38" spans="1:15" x14ac:dyDescent="0.25">
      <c r="A38" s="54" t="s">
        <v>70</v>
      </c>
      <c r="B38">
        <f>1/C37</f>
        <v>0.47619047619047616</v>
      </c>
      <c r="C38">
        <v>1</v>
      </c>
      <c r="E38">
        <f>B38/$B$39</f>
        <v>0.32258064516129031</v>
      </c>
      <c r="F38">
        <f>C38/$C$39</f>
        <v>0.32258064516129031</v>
      </c>
      <c r="G38">
        <f>SUM(E38:F38)</f>
        <v>0.64516129032258063</v>
      </c>
      <c r="H38">
        <f>G38/$G$39</f>
        <v>0.32258064516129031</v>
      </c>
      <c r="J38" s="21">
        <f>(B38*$H$37)+(C38*$H$38)</f>
        <v>0.64516129032258063</v>
      </c>
      <c r="K38" s="21">
        <f>J38/$H$38</f>
        <v>2</v>
      </c>
      <c r="L38" s="21"/>
      <c r="M38" s="21"/>
      <c r="N38" s="21"/>
      <c r="O38" s="21" t="s">
        <v>71</v>
      </c>
    </row>
    <row r="39" spans="1:15" x14ac:dyDescent="0.25">
      <c r="A39" s="22" t="s">
        <v>52</v>
      </c>
      <c r="B39" s="23">
        <f>SUM(B37:B38)</f>
        <v>1.4761904761904763</v>
      </c>
      <c r="C39" s="23">
        <f>SUM(C37:C38)</f>
        <v>3.1</v>
      </c>
      <c r="E39" s="58"/>
      <c r="F39" s="60" t="s">
        <v>55</v>
      </c>
      <c r="G39" s="23">
        <f>SUM(G37:G38)</f>
        <v>2</v>
      </c>
    </row>
    <row r="41" spans="1:15" x14ac:dyDescent="0.25">
      <c r="A41" s="25" t="s">
        <v>3</v>
      </c>
      <c r="B41" s="54" t="s">
        <v>69</v>
      </c>
      <c r="C41" s="54" t="s">
        <v>70</v>
      </c>
      <c r="E41" s="56" t="s">
        <v>53</v>
      </c>
      <c r="F41" s="56"/>
      <c r="G41" s="59" t="s">
        <v>54</v>
      </c>
      <c r="H41" s="61" t="s">
        <v>56</v>
      </c>
      <c r="J41" s="62" t="s">
        <v>58</v>
      </c>
      <c r="K41" s="62" t="s">
        <v>59</v>
      </c>
      <c r="L41" s="62" t="s">
        <v>60</v>
      </c>
      <c r="M41" s="62" t="s">
        <v>61</v>
      </c>
      <c r="N41" s="62" t="s">
        <v>62</v>
      </c>
      <c r="O41" s="62" t="s">
        <v>63</v>
      </c>
    </row>
    <row r="42" spans="1:15" x14ac:dyDescent="0.25">
      <c r="A42" s="54" t="s">
        <v>69</v>
      </c>
      <c r="B42">
        <v>1</v>
      </c>
      <c r="C42">
        <v>3</v>
      </c>
      <c r="E42">
        <f>B42/$B$44</f>
        <v>0.75</v>
      </c>
      <c r="F42">
        <f>C42/$C$44</f>
        <v>0.75</v>
      </c>
      <c r="G42">
        <f>SUM(E42:F42)</f>
        <v>1.5</v>
      </c>
      <c r="H42">
        <f>G42/$G$44</f>
        <v>0.75</v>
      </c>
      <c r="J42">
        <f>(B42*$H$42)+(C42*$H$43)</f>
        <v>1.5</v>
      </c>
      <c r="K42">
        <f>J42/$H$42</f>
        <v>2</v>
      </c>
      <c r="L42">
        <f>AVERAGE(K42:K43)</f>
        <v>2</v>
      </c>
      <c r="M42">
        <f>(L42-2)/1</f>
        <v>0</v>
      </c>
      <c r="N42" t="e">
        <f>M42/0</f>
        <v>#DIV/0!</v>
      </c>
      <c r="O42" s="7" t="s">
        <v>74</v>
      </c>
    </row>
    <row r="43" spans="1:15" x14ac:dyDescent="0.25">
      <c r="A43" s="54" t="s">
        <v>70</v>
      </c>
      <c r="B43">
        <f>1/C42</f>
        <v>0.33333333333333331</v>
      </c>
      <c r="C43">
        <v>1</v>
      </c>
      <c r="E43">
        <f>B43/$B$44</f>
        <v>0.25</v>
      </c>
      <c r="F43">
        <f>C43/$C$44</f>
        <v>0.25</v>
      </c>
      <c r="G43">
        <f>SUM(E43:F43)</f>
        <v>0.5</v>
      </c>
      <c r="H43">
        <f>G43/$G$44</f>
        <v>0.25</v>
      </c>
      <c r="J43" s="21">
        <f>(B43*$H$42)+(C43*$H$43)</f>
        <v>0.5</v>
      </c>
      <c r="K43" s="21">
        <f>J43/$H$43</f>
        <v>2</v>
      </c>
      <c r="L43" s="21"/>
      <c r="M43" s="21"/>
      <c r="N43" s="21"/>
      <c r="O43" s="21" t="s">
        <v>71</v>
      </c>
    </row>
    <row r="44" spans="1:15" x14ac:dyDescent="0.25">
      <c r="A44" s="22" t="s">
        <v>52</v>
      </c>
      <c r="B44" s="23">
        <f>SUM(B42:B43)</f>
        <v>1.3333333333333333</v>
      </c>
      <c r="C44" s="23">
        <f>SUM(C42:C43)</f>
        <v>4</v>
      </c>
      <c r="E44" s="58"/>
      <c r="F44" s="60" t="s">
        <v>55</v>
      </c>
      <c r="G44" s="23">
        <f>SUM(G42:G43)</f>
        <v>2</v>
      </c>
      <c r="H44" s="58"/>
    </row>
    <row r="46" spans="1:15" x14ac:dyDescent="0.25">
      <c r="A46" s="25" t="s">
        <v>4</v>
      </c>
      <c r="B46" s="54" t="s">
        <v>69</v>
      </c>
      <c r="C46" s="54" t="s">
        <v>70</v>
      </c>
      <c r="E46" s="56" t="s">
        <v>53</v>
      </c>
      <c r="F46" s="56"/>
      <c r="G46" s="59" t="s">
        <v>54</v>
      </c>
      <c r="H46" s="61" t="s">
        <v>56</v>
      </c>
      <c r="J46" s="62" t="s">
        <v>58</v>
      </c>
      <c r="K46" s="62" t="s">
        <v>59</v>
      </c>
      <c r="L46" s="62" t="s">
        <v>60</v>
      </c>
      <c r="M46" s="62" t="s">
        <v>61</v>
      </c>
      <c r="N46" s="62" t="s">
        <v>62</v>
      </c>
      <c r="O46" s="62" t="s">
        <v>63</v>
      </c>
    </row>
    <row r="47" spans="1:15" x14ac:dyDescent="0.25">
      <c r="A47" s="54" t="s">
        <v>69</v>
      </c>
      <c r="B47">
        <v>1</v>
      </c>
      <c r="C47">
        <f>1/B48</f>
        <v>0.35714285714285715</v>
      </c>
      <c r="E47">
        <f>B47/$B$49</f>
        <v>0.26315789473684209</v>
      </c>
      <c r="F47">
        <f>C47/$C$49</f>
        <v>0.26315789473684209</v>
      </c>
      <c r="G47">
        <f>SUM(E47:F47)</f>
        <v>0.52631578947368418</v>
      </c>
      <c r="H47">
        <f>G47/$G$49</f>
        <v>0.26315789473684209</v>
      </c>
      <c r="J47">
        <f>(B47*$H$47)+(C47*$H$48)</f>
        <v>0.52631578947368418</v>
      </c>
      <c r="K47">
        <f>J47/$H$47</f>
        <v>2</v>
      </c>
      <c r="L47">
        <f>AVERAGE(K47:K48)</f>
        <v>2</v>
      </c>
      <c r="M47">
        <f>(L47-2)/1</f>
        <v>0</v>
      </c>
      <c r="N47" t="e">
        <f>M47/0</f>
        <v>#DIV/0!</v>
      </c>
      <c r="O47" s="7" t="s">
        <v>74</v>
      </c>
    </row>
    <row r="48" spans="1:15" x14ac:dyDescent="0.25">
      <c r="A48" s="54" t="s">
        <v>70</v>
      </c>
      <c r="B48">
        <v>2.8</v>
      </c>
      <c r="C48">
        <v>1</v>
      </c>
      <c r="E48">
        <f>B48/$B$49</f>
        <v>0.73684210526315785</v>
      </c>
      <c r="F48">
        <f>C48/$C$49</f>
        <v>0.73684210526315785</v>
      </c>
      <c r="G48">
        <f>SUM(E48:F48)</f>
        <v>1.4736842105263157</v>
      </c>
      <c r="H48">
        <f>G48/$G$49</f>
        <v>0.73684210526315785</v>
      </c>
      <c r="J48" s="21">
        <f>(B48*$H$47)+(C48*$H$48)</f>
        <v>1.4736842105263157</v>
      </c>
      <c r="K48" s="21">
        <f>J48/$H$48</f>
        <v>2</v>
      </c>
      <c r="L48" s="21"/>
      <c r="M48" s="21"/>
      <c r="N48" s="21"/>
      <c r="O48" s="21" t="s">
        <v>71</v>
      </c>
    </row>
    <row r="49" spans="1:8" x14ac:dyDescent="0.25">
      <c r="A49" s="22" t="s">
        <v>52</v>
      </c>
      <c r="B49" s="23">
        <f>SUM(B47:B48)</f>
        <v>3.8</v>
      </c>
      <c r="C49" s="23">
        <f>SUM(C47:C48)</f>
        <v>1.3571428571428572</v>
      </c>
      <c r="E49" s="58"/>
      <c r="F49" s="60" t="s">
        <v>55</v>
      </c>
      <c r="G49" s="23">
        <f>SUM(G47:G48)</f>
        <v>2</v>
      </c>
      <c r="H49" s="58"/>
    </row>
    <row r="51" spans="1:8" x14ac:dyDescent="0.25">
      <c r="A51" t="s">
        <v>75</v>
      </c>
    </row>
    <row r="52" spans="1:8" x14ac:dyDescent="0.25">
      <c r="B52" cm="1">
        <f t="array" ref="B52:F52">TRANSPOSE(O18:O22)</f>
        <v>0.21634232293190903</v>
      </c>
      <c r="C52">
        <v>9.0339560386770837E-2</v>
      </c>
      <c r="D52">
        <v>0.55024146337594337</v>
      </c>
      <c r="E52">
        <v>9.5537484202718334E-2</v>
      </c>
      <c r="F52">
        <v>4.7539169102658527E-2</v>
      </c>
    </row>
    <row r="53" spans="1:8" x14ac:dyDescent="0.25">
      <c r="A53" s="24"/>
      <c r="B53" s="22" t="s">
        <v>0</v>
      </c>
      <c r="C53" s="22" t="s">
        <v>1</v>
      </c>
      <c r="D53" s="22" t="s">
        <v>2</v>
      </c>
      <c r="E53" s="22" t="s">
        <v>3</v>
      </c>
      <c r="F53" s="22" t="s">
        <v>4</v>
      </c>
    </row>
    <row r="54" spans="1:8" x14ac:dyDescent="0.25">
      <c r="A54" s="54" t="s">
        <v>69</v>
      </c>
      <c r="B54">
        <f>H27</f>
        <v>0.37499999999999994</v>
      </c>
      <c r="C54">
        <f>H32</f>
        <v>0.4</v>
      </c>
      <c r="D54">
        <f>H37</f>
        <v>0.67741935483870974</v>
      </c>
      <c r="E54">
        <f>H42</f>
        <v>0.75</v>
      </c>
      <c r="F54">
        <f>H47</f>
        <v>0.26315789473684209</v>
      </c>
      <c r="G54" s="12">
        <f>(B54*$B$52)+(C54*$C$52)+(D54*$D$52)+(E54*$E$52)+(F54*$F$52)</f>
        <v>0.5741718331904464</v>
      </c>
      <c r="H54" t="s">
        <v>76</v>
      </c>
    </row>
    <row r="55" spans="1:8" x14ac:dyDescent="0.25">
      <c r="A55" s="54" t="s">
        <v>70</v>
      </c>
      <c r="B55">
        <f>H28</f>
        <v>0.625</v>
      </c>
      <c r="C55">
        <f>H33</f>
        <v>0.60000000000000009</v>
      </c>
      <c r="D55">
        <f>H38</f>
        <v>0.32258064516129031</v>
      </c>
      <c r="E55">
        <f>H43</f>
        <v>0.25</v>
      </c>
      <c r="F55">
        <f>H48</f>
        <v>0.73684210526315785</v>
      </c>
      <c r="G55" s="57">
        <f>(B55*$B$52)+(C55*$C$52)+(D55*$D$52)+(E55*$E$52)+(F55*$F$52)</f>
        <v>0.42582816680955371</v>
      </c>
    </row>
  </sheetData>
  <mergeCells count="10">
    <mergeCell ref="E46:F46"/>
    <mergeCell ref="X18:AA22"/>
    <mergeCell ref="E26:F26"/>
    <mergeCell ref="E31:F31"/>
    <mergeCell ref="E36:F36"/>
    <mergeCell ref="E41:F41"/>
    <mergeCell ref="A1:N1"/>
    <mergeCell ref="I8:M8"/>
    <mergeCell ref="X9:AA13"/>
    <mergeCell ref="I17:M1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84EE-C5EF-4985-BB63-25DFADA42C2B}">
  <dimension ref="A1:V33"/>
  <sheetViews>
    <sheetView tabSelected="1" topLeftCell="N9" workbookViewId="0">
      <selection activeCell="Q24" sqref="Q24"/>
    </sheetView>
  </sheetViews>
  <sheetFormatPr defaultRowHeight="15" x14ac:dyDescent="0.25"/>
  <cols>
    <col min="1" max="1" width="8.7109375" customWidth="1"/>
    <col min="3" max="3" width="9.140625" customWidth="1"/>
    <col min="15" max="15" width="11.5703125" customWidth="1"/>
    <col min="17" max="17" width="15.5703125" bestFit="1" customWidth="1"/>
  </cols>
  <sheetData>
    <row r="1" spans="1:22" x14ac:dyDescent="0.25">
      <c r="A1" s="19" t="s">
        <v>84</v>
      </c>
      <c r="B1" s="19"/>
      <c r="C1" s="19"/>
      <c r="D1" s="19"/>
      <c r="E1" s="19"/>
    </row>
    <row r="2" spans="1:22" x14ac:dyDescent="0.25">
      <c r="A2" s="64" t="s">
        <v>78</v>
      </c>
      <c r="B2" s="65" t="s">
        <v>79</v>
      </c>
      <c r="C2" s="65"/>
      <c r="D2" s="65"/>
      <c r="E2" s="65"/>
    </row>
    <row r="3" spans="1:22" x14ac:dyDescent="0.25">
      <c r="A3" s="63"/>
      <c r="B3" s="21">
        <v>10</v>
      </c>
      <c r="C3" s="21">
        <v>20</v>
      </c>
      <c r="D3" s="21">
        <v>30</v>
      </c>
      <c r="E3" s="21">
        <v>40</v>
      </c>
    </row>
    <row r="4" spans="1:22" x14ac:dyDescent="0.25">
      <c r="A4" t="s">
        <v>80</v>
      </c>
      <c r="B4">
        <v>120</v>
      </c>
      <c r="C4">
        <v>180</v>
      </c>
      <c r="D4">
        <v>240</v>
      </c>
      <c r="E4">
        <v>290</v>
      </c>
    </row>
    <row r="5" spans="1:22" x14ac:dyDescent="0.25">
      <c r="A5" t="s">
        <v>81</v>
      </c>
      <c r="B5">
        <v>160</v>
      </c>
      <c r="C5">
        <v>200</v>
      </c>
      <c r="D5">
        <v>260</v>
      </c>
      <c r="E5">
        <v>300</v>
      </c>
    </row>
    <row r="6" spans="1:22" x14ac:dyDescent="0.25">
      <c r="A6" t="s">
        <v>82</v>
      </c>
      <c r="B6">
        <v>90</v>
      </c>
      <c r="C6">
        <v>120</v>
      </c>
      <c r="D6">
        <v>160</v>
      </c>
      <c r="E6">
        <v>190</v>
      </c>
    </row>
    <row r="7" spans="1:22" x14ac:dyDescent="0.25">
      <c r="A7" s="21" t="s">
        <v>83</v>
      </c>
      <c r="B7" s="21">
        <v>170</v>
      </c>
      <c r="C7" s="21">
        <v>190</v>
      </c>
      <c r="D7" s="21">
        <v>250</v>
      </c>
      <c r="E7" s="21">
        <v>280</v>
      </c>
    </row>
    <row r="8" spans="1:22" x14ac:dyDescent="0.25">
      <c r="A8" t="s">
        <v>85</v>
      </c>
    </row>
    <row r="11" spans="1:22" x14ac:dyDescent="0.25">
      <c r="A11" s="1" t="s">
        <v>90</v>
      </c>
      <c r="B11" s="1"/>
      <c r="C11" s="1"/>
      <c r="D11" s="1" t="s">
        <v>86</v>
      </c>
      <c r="E11" s="1"/>
      <c r="F11" s="1"/>
      <c r="G11" s="1" t="s">
        <v>87</v>
      </c>
      <c r="H11" s="1"/>
      <c r="I11" s="1"/>
      <c r="J11" s="1" t="s">
        <v>88</v>
      </c>
      <c r="K11" s="1"/>
      <c r="L11" s="1"/>
      <c r="M11" s="1" t="s">
        <v>89</v>
      </c>
      <c r="V11" s="71" t="s">
        <v>94</v>
      </c>
    </row>
    <row r="12" spans="1:22" x14ac:dyDescent="0.25">
      <c r="O12" s="70" t="s">
        <v>33</v>
      </c>
      <c r="P12" s="75" t="s">
        <v>86</v>
      </c>
      <c r="Q12" s="71" t="s">
        <v>91</v>
      </c>
      <c r="R12" s="74">
        <v>30</v>
      </c>
      <c r="S12" s="74">
        <v>30</v>
      </c>
      <c r="T12" s="74">
        <v>20</v>
      </c>
      <c r="U12" s="74">
        <v>10</v>
      </c>
      <c r="V12" s="74">
        <f>SUM(R12:U12)</f>
        <v>90</v>
      </c>
    </row>
    <row r="13" spans="1:22" x14ac:dyDescent="0.25">
      <c r="A13" s="1">
        <v>40</v>
      </c>
      <c r="D13" s="66">
        <v>120</v>
      </c>
      <c r="O13" s="72"/>
      <c r="P13" s="75"/>
      <c r="Q13" s="71" t="s">
        <v>92</v>
      </c>
      <c r="R13" s="74">
        <v>240</v>
      </c>
      <c r="S13" s="74">
        <v>260</v>
      </c>
      <c r="T13" s="74">
        <v>120</v>
      </c>
      <c r="U13" s="74">
        <v>170</v>
      </c>
      <c r="V13" s="74">
        <f t="shared" ref="V13:V15" si="0">SUM(R13:U13)</f>
        <v>790</v>
      </c>
    </row>
    <row r="14" spans="1:22" x14ac:dyDescent="0.25">
      <c r="A14" s="1"/>
      <c r="O14" s="72"/>
      <c r="P14" s="75" t="s">
        <v>87</v>
      </c>
      <c r="Q14" s="71" t="s">
        <v>91</v>
      </c>
      <c r="R14" s="74">
        <v>40</v>
      </c>
      <c r="S14" s="74">
        <v>10</v>
      </c>
      <c r="T14" s="74">
        <v>10</v>
      </c>
      <c r="U14" s="74">
        <v>30</v>
      </c>
      <c r="V14" s="74">
        <f t="shared" si="0"/>
        <v>90</v>
      </c>
    </row>
    <row r="15" spans="1:22" x14ac:dyDescent="0.25">
      <c r="A15" s="1"/>
      <c r="O15" s="73"/>
      <c r="P15" s="75"/>
      <c r="Q15" s="71" t="s">
        <v>92</v>
      </c>
      <c r="R15" s="74">
        <v>290</v>
      </c>
      <c r="S15" s="74">
        <v>160</v>
      </c>
      <c r="T15" s="74">
        <v>90</v>
      </c>
      <c r="U15" s="74">
        <v>250</v>
      </c>
      <c r="V15" s="74">
        <f t="shared" si="0"/>
        <v>790</v>
      </c>
    </row>
    <row r="16" spans="1:22" x14ac:dyDescent="0.25">
      <c r="A16" s="1"/>
    </row>
    <row r="17" spans="1:22" x14ac:dyDescent="0.25">
      <c r="A17" s="1">
        <v>50</v>
      </c>
      <c r="D17" s="66">
        <v>180</v>
      </c>
      <c r="G17" s="67">
        <v>340</v>
      </c>
      <c r="O17" t="s">
        <v>66</v>
      </c>
    </row>
    <row r="18" spans="1:22" x14ac:dyDescent="0.25">
      <c r="A18" s="1"/>
      <c r="O18" s="41" t="s">
        <v>93</v>
      </c>
      <c r="P18" s="41"/>
      <c r="Q18" s="41"/>
      <c r="R18" s="41"/>
      <c r="S18" s="41"/>
      <c r="T18" s="41"/>
      <c r="U18" s="41"/>
      <c r="V18" s="41"/>
    </row>
    <row r="19" spans="1:22" x14ac:dyDescent="0.25">
      <c r="A19" s="1"/>
      <c r="O19" s="41"/>
      <c r="P19" s="41"/>
      <c r="Q19" s="41"/>
      <c r="R19" s="41"/>
      <c r="S19" s="41"/>
      <c r="T19" s="41"/>
      <c r="U19" s="41"/>
      <c r="V19" s="41"/>
    </row>
    <row r="20" spans="1:22" x14ac:dyDescent="0.25">
      <c r="A20" s="1"/>
    </row>
    <row r="21" spans="1:22" x14ac:dyDescent="0.25">
      <c r="A21" s="1">
        <v>60</v>
      </c>
      <c r="D21" s="66">
        <v>240</v>
      </c>
      <c r="G21" s="67">
        <v>400</v>
      </c>
      <c r="J21" s="68">
        <v>490</v>
      </c>
    </row>
    <row r="22" spans="1:22" x14ac:dyDescent="0.25">
      <c r="A22" s="1"/>
    </row>
    <row r="23" spans="1:22" x14ac:dyDescent="0.25">
      <c r="A23" s="1"/>
    </row>
    <row r="24" spans="1:22" x14ac:dyDescent="0.25">
      <c r="A24" s="1"/>
    </row>
    <row r="25" spans="1:22" x14ac:dyDescent="0.25">
      <c r="A25" s="1">
        <v>70</v>
      </c>
      <c r="D25" s="66">
        <v>290</v>
      </c>
      <c r="G25" s="67">
        <v>450</v>
      </c>
      <c r="J25" s="68">
        <v>540</v>
      </c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>
        <v>80</v>
      </c>
      <c r="G29" s="67">
        <v>500</v>
      </c>
      <c r="J29" s="68">
        <v>590</v>
      </c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3" x14ac:dyDescent="0.25">
      <c r="A33" s="1">
        <v>90</v>
      </c>
      <c r="J33" s="68">
        <v>620</v>
      </c>
      <c r="M33" s="69">
        <v>790</v>
      </c>
    </row>
  </sheetData>
  <mergeCells count="7">
    <mergeCell ref="O18:V19"/>
    <mergeCell ref="A2:A3"/>
    <mergeCell ref="B2:E2"/>
    <mergeCell ref="A1:E1"/>
    <mergeCell ref="O12:O15"/>
    <mergeCell ref="P12:P13"/>
    <mergeCell ref="P14:P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0A03-60DD-4CA5-82E8-071893EA5BE0}">
  <dimension ref="A1:AF38"/>
  <sheetViews>
    <sheetView zoomScale="76" workbookViewId="0">
      <selection activeCell="F13" sqref="F13"/>
    </sheetView>
  </sheetViews>
  <sheetFormatPr defaultRowHeight="15" x14ac:dyDescent="0.25"/>
  <cols>
    <col min="1" max="1" width="14.28515625" customWidth="1"/>
    <col min="2" max="2" width="10.140625" customWidth="1"/>
    <col min="3" max="3" width="11.7109375" customWidth="1"/>
    <col min="4" max="4" width="9.7109375" customWidth="1"/>
    <col min="12" max="12" width="11.28515625" customWidth="1"/>
    <col min="13" max="13" width="11.42578125" customWidth="1"/>
    <col min="14" max="14" width="12" customWidth="1"/>
    <col min="15" max="15" width="11" customWidth="1"/>
    <col min="17" max="17" width="12" customWidth="1"/>
    <col min="21" max="21" width="12.5703125" customWidth="1"/>
    <col min="22" max="22" width="11.5703125" customWidth="1"/>
    <col min="23" max="23" width="13.140625" customWidth="1"/>
    <col min="24" max="24" width="11.140625" customWidth="1"/>
    <col min="26" max="26" width="13" customWidth="1"/>
    <col min="31" max="31" width="11.42578125" customWidth="1"/>
  </cols>
  <sheetData>
    <row r="1" spans="1:32" x14ac:dyDescent="0.25">
      <c r="A1" t="s">
        <v>12</v>
      </c>
      <c r="L1" s="17" t="s">
        <v>32</v>
      </c>
      <c r="M1" s="17"/>
      <c r="N1" s="17"/>
      <c r="O1" s="17"/>
      <c r="U1" s="17" t="s">
        <v>38</v>
      </c>
      <c r="V1" s="17"/>
      <c r="W1" s="17"/>
      <c r="X1" s="17"/>
    </row>
    <row r="2" spans="1:32" x14ac:dyDescent="0.25">
      <c r="A2" s="12" t="s">
        <v>27</v>
      </c>
      <c r="E2" s="12">
        <v>0.4</v>
      </c>
      <c r="F2" s="12">
        <f>1-E2</f>
        <v>0.6</v>
      </c>
      <c r="L2" s="12" t="s">
        <v>22</v>
      </c>
      <c r="M2" s="12">
        <v>0.25</v>
      </c>
      <c r="N2" s="12">
        <v>0.45</v>
      </c>
      <c r="O2" s="12">
        <v>0.3</v>
      </c>
      <c r="Q2" t="s">
        <v>36</v>
      </c>
      <c r="U2" s="12" t="s">
        <v>22</v>
      </c>
      <c r="V2" s="12">
        <v>0.25</v>
      </c>
      <c r="W2" s="12">
        <v>0.45</v>
      </c>
      <c r="X2" s="12">
        <v>0.3</v>
      </c>
      <c r="Z2" s="5" t="s">
        <v>33</v>
      </c>
      <c r="AA2" s="1" t="s">
        <v>42</v>
      </c>
      <c r="AB2" s="1" t="s">
        <v>43</v>
      </c>
      <c r="AC2" s="1" t="s">
        <v>44</v>
      </c>
      <c r="AE2" t="s">
        <v>49</v>
      </c>
    </row>
    <row r="3" spans="1:32" ht="30" x14ac:dyDescent="0.25">
      <c r="A3" s="12" t="s">
        <v>22</v>
      </c>
      <c r="B3" s="12">
        <v>0.25</v>
      </c>
      <c r="C3" s="12">
        <v>0.45</v>
      </c>
      <c r="D3" s="12">
        <v>0.3</v>
      </c>
      <c r="L3" s="4" t="s">
        <v>13</v>
      </c>
      <c r="M3" s="4" t="s">
        <v>19</v>
      </c>
      <c r="N3" s="4" t="s">
        <v>20</v>
      </c>
      <c r="O3" s="4" t="s">
        <v>21</v>
      </c>
      <c r="Q3" s="13" t="s">
        <v>33</v>
      </c>
      <c r="R3" s="14" t="s">
        <v>35</v>
      </c>
      <c r="U3" s="4" t="s">
        <v>13</v>
      </c>
      <c r="V3" s="4" t="s">
        <v>19</v>
      </c>
      <c r="W3" s="4" t="s">
        <v>20</v>
      </c>
      <c r="X3" s="4" t="s">
        <v>21</v>
      </c>
      <c r="Z3" s="4" t="s">
        <v>19</v>
      </c>
      <c r="AA3" cm="1">
        <f t="array" ref="AA3:AA5">TRANSPOSE(V13:X13)</f>
        <v>100</v>
      </c>
      <c r="AB3" s="3" cm="1">
        <f t="array" ref="AB3:AB5">TRANSPOSE(V2:X2)</f>
        <v>0.25</v>
      </c>
      <c r="AC3">
        <f>AA3*AB3</f>
        <v>25</v>
      </c>
      <c r="AE3" s="13" t="s">
        <v>33</v>
      </c>
      <c r="AF3" s="14" t="s">
        <v>44</v>
      </c>
    </row>
    <row r="4" spans="1:32" ht="30" x14ac:dyDescent="0.25">
      <c r="A4" s="4" t="s">
        <v>13</v>
      </c>
      <c r="B4" s="4" t="s">
        <v>19</v>
      </c>
      <c r="C4" s="4" t="s">
        <v>20</v>
      </c>
      <c r="D4" s="4" t="s">
        <v>21</v>
      </c>
      <c r="E4" s="6" t="s">
        <v>23</v>
      </c>
      <c r="F4" s="6" t="s">
        <v>25</v>
      </c>
      <c r="G4" s="6" t="s">
        <v>26</v>
      </c>
      <c r="H4" s="6" t="s">
        <v>28</v>
      </c>
      <c r="I4" s="6" t="s">
        <v>31</v>
      </c>
      <c r="L4" s="5" t="s">
        <v>18</v>
      </c>
      <c r="M4" s="3">
        <v>50</v>
      </c>
      <c r="N4" s="3">
        <v>130</v>
      </c>
      <c r="O4" s="3">
        <v>270</v>
      </c>
      <c r="Q4" s="13" t="s">
        <v>18</v>
      </c>
      <c r="R4" s="11">
        <f>O14</f>
        <v>152</v>
      </c>
      <c r="U4" s="5" t="s">
        <v>18</v>
      </c>
      <c r="V4" s="3">
        <v>50</v>
      </c>
      <c r="W4" s="3">
        <v>130</v>
      </c>
      <c r="X4" s="3">
        <v>270</v>
      </c>
      <c r="Z4" s="4" t="s">
        <v>20</v>
      </c>
      <c r="AA4">
        <v>90</v>
      </c>
      <c r="AB4">
        <v>0.45</v>
      </c>
      <c r="AC4">
        <f t="shared" ref="AC4:AC5" si="0">AA4*AB4</f>
        <v>40.5</v>
      </c>
      <c r="AE4" s="13" t="s">
        <v>18</v>
      </c>
      <c r="AF4" s="11">
        <f>AC6</f>
        <v>215.5</v>
      </c>
    </row>
    <row r="5" spans="1:32" ht="30" x14ac:dyDescent="0.25">
      <c r="A5" s="5" t="s">
        <v>18</v>
      </c>
      <c r="B5" s="3">
        <v>50</v>
      </c>
      <c r="C5" s="3">
        <v>130</v>
      </c>
      <c r="D5" s="3">
        <v>270</v>
      </c>
      <c r="E5" s="3">
        <f>MAX(B5:D5)</f>
        <v>270</v>
      </c>
      <c r="F5" s="7">
        <f>MAX(B5:D5)</f>
        <v>270</v>
      </c>
      <c r="G5">
        <f>$E$2*E5+$F$2*F5</f>
        <v>270</v>
      </c>
      <c r="H5">
        <f>(E5+F5)/2</f>
        <v>270</v>
      </c>
      <c r="I5">
        <f>E15</f>
        <v>500</v>
      </c>
      <c r="L5" s="5" t="s">
        <v>14</v>
      </c>
      <c r="M5" s="3">
        <v>-80</v>
      </c>
      <c r="N5" s="3">
        <v>140</v>
      </c>
      <c r="O5" s="3">
        <v>420</v>
      </c>
      <c r="Q5" s="13" t="s">
        <v>14</v>
      </c>
      <c r="R5" s="11">
        <f>O20</f>
        <v>169</v>
      </c>
      <c r="U5" s="5" t="s">
        <v>14</v>
      </c>
      <c r="V5" s="3">
        <v>-80</v>
      </c>
      <c r="W5" s="3">
        <v>140</v>
      </c>
      <c r="X5" s="3">
        <v>420</v>
      </c>
      <c r="Z5" s="4" t="s">
        <v>21</v>
      </c>
      <c r="AA5">
        <v>500</v>
      </c>
      <c r="AB5">
        <v>0.3</v>
      </c>
      <c r="AC5">
        <f t="shared" si="0"/>
        <v>150</v>
      </c>
      <c r="AE5" s="13" t="s">
        <v>14</v>
      </c>
      <c r="AF5" s="11">
        <f>AC12</f>
        <v>198.5</v>
      </c>
    </row>
    <row r="6" spans="1:32" x14ac:dyDescent="0.25">
      <c r="A6" s="5" t="s">
        <v>14</v>
      </c>
      <c r="B6" s="3">
        <v>-80</v>
      </c>
      <c r="C6" s="3">
        <v>140</v>
      </c>
      <c r="D6" s="3">
        <v>420</v>
      </c>
      <c r="E6" s="3">
        <f t="shared" ref="E6:E9" si="1">MAX(B6:D6)</f>
        <v>420</v>
      </c>
      <c r="F6">
        <f t="shared" ref="F6:F9" si="2">MAX(B6:D6)</f>
        <v>420</v>
      </c>
      <c r="G6">
        <f t="shared" ref="G6:G9" si="3">$E$2*E6+$F$2*F6</f>
        <v>420</v>
      </c>
      <c r="H6">
        <f t="shared" ref="H6:H9" si="4">(E6+F6)/2</f>
        <v>420</v>
      </c>
      <c r="I6">
        <f t="shared" ref="I6:I9" si="5">E16</f>
        <v>350</v>
      </c>
      <c r="L6" s="5" t="s">
        <v>15</v>
      </c>
      <c r="M6" s="3">
        <v>-100</v>
      </c>
      <c r="N6" s="3">
        <v>80</v>
      </c>
      <c r="O6" s="3">
        <v>630</v>
      </c>
      <c r="Q6" s="13" t="s">
        <v>15</v>
      </c>
      <c r="R6" s="11">
        <f>O26</f>
        <v>200</v>
      </c>
      <c r="U6" s="5" t="s">
        <v>15</v>
      </c>
      <c r="V6" s="3">
        <v>-100</v>
      </c>
      <c r="W6" s="3">
        <v>80</v>
      </c>
      <c r="X6" s="3">
        <v>630</v>
      </c>
      <c r="AC6">
        <f>SUM(AC3:AC5)</f>
        <v>215.5</v>
      </c>
      <c r="AE6" s="13" t="s">
        <v>15</v>
      </c>
      <c r="AF6" s="11">
        <f>AC18</f>
        <v>167.5</v>
      </c>
    </row>
    <row r="7" spans="1:32" x14ac:dyDescent="0.25">
      <c r="A7" s="5" t="s">
        <v>15</v>
      </c>
      <c r="B7" s="3">
        <v>-100</v>
      </c>
      <c r="C7" s="3">
        <v>80</v>
      </c>
      <c r="D7" s="3">
        <v>630</v>
      </c>
      <c r="E7" s="3">
        <f t="shared" si="1"/>
        <v>630</v>
      </c>
      <c r="F7">
        <f t="shared" si="2"/>
        <v>630</v>
      </c>
      <c r="G7">
        <f t="shared" si="3"/>
        <v>630</v>
      </c>
      <c r="H7">
        <f t="shared" si="4"/>
        <v>630</v>
      </c>
      <c r="I7" s="7">
        <f t="shared" si="5"/>
        <v>250</v>
      </c>
      <c r="L7" s="5" t="s">
        <v>16</v>
      </c>
      <c r="M7" s="3">
        <v>150</v>
      </c>
      <c r="N7" s="3">
        <v>220</v>
      </c>
      <c r="O7" s="3">
        <v>300</v>
      </c>
      <c r="Q7" s="13" t="s">
        <v>16</v>
      </c>
      <c r="R7" s="11">
        <f>O32</f>
        <v>226.5</v>
      </c>
      <c r="U7" s="5" t="s">
        <v>16</v>
      </c>
      <c r="V7" s="3">
        <v>150</v>
      </c>
      <c r="W7" s="3">
        <v>220</v>
      </c>
      <c r="X7" s="3">
        <v>300</v>
      </c>
      <c r="AE7" s="13" t="s">
        <v>16</v>
      </c>
      <c r="AF7" s="11">
        <f>AC24</f>
        <v>141</v>
      </c>
    </row>
    <row r="8" spans="1:32" x14ac:dyDescent="0.25">
      <c r="A8" s="5" t="s">
        <v>16</v>
      </c>
      <c r="B8" s="3">
        <v>150</v>
      </c>
      <c r="C8" s="3">
        <v>220</v>
      </c>
      <c r="D8" s="3">
        <v>300</v>
      </c>
      <c r="E8" s="3">
        <f t="shared" si="1"/>
        <v>300</v>
      </c>
      <c r="F8">
        <f t="shared" si="2"/>
        <v>300</v>
      </c>
      <c r="G8">
        <f t="shared" si="3"/>
        <v>300</v>
      </c>
      <c r="H8">
        <f t="shared" si="4"/>
        <v>300</v>
      </c>
      <c r="I8">
        <f t="shared" si="5"/>
        <v>470</v>
      </c>
      <c r="L8" s="5" t="s">
        <v>17</v>
      </c>
      <c r="M8" s="3">
        <v>-120</v>
      </c>
      <c r="N8" s="3">
        <v>150</v>
      </c>
      <c r="O8" s="3">
        <v>770</v>
      </c>
      <c r="Q8" s="15" t="s">
        <v>17</v>
      </c>
      <c r="R8" s="8">
        <f>O38</f>
        <v>268.5</v>
      </c>
      <c r="U8" s="5" t="s">
        <v>17</v>
      </c>
      <c r="V8" s="3">
        <v>-120</v>
      </c>
      <c r="W8" s="3">
        <v>150</v>
      </c>
      <c r="X8" s="3">
        <v>770</v>
      </c>
      <c r="Z8" s="5" t="s">
        <v>33</v>
      </c>
      <c r="AA8" s="1" t="s">
        <v>45</v>
      </c>
      <c r="AB8" s="1" t="s">
        <v>43</v>
      </c>
      <c r="AC8" s="1" t="s">
        <v>44</v>
      </c>
      <c r="AE8" s="15" t="s">
        <v>17</v>
      </c>
      <c r="AF8" s="8">
        <f>AC30</f>
        <v>99</v>
      </c>
    </row>
    <row r="9" spans="1:32" ht="30" x14ac:dyDescent="0.25">
      <c r="A9" s="5" t="s">
        <v>17</v>
      </c>
      <c r="B9" s="3">
        <v>-120</v>
      </c>
      <c r="C9" s="3">
        <v>150</v>
      </c>
      <c r="D9" s="3">
        <v>770</v>
      </c>
      <c r="E9" s="9">
        <f t="shared" si="1"/>
        <v>770</v>
      </c>
      <c r="F9">
        <f t="shared" si="2"/>
        <v>770</v>
      </c>
      <c r="G9" s="7">
        <f t="shared" si="3"/>
        <v>770</v>
      </c>
      <c r="H9" s="7">
        <f t="shared" si="4"/>
        <v>770</v>
      </c>
      <c r="I9">
        <f t="shared" si="5"/>
        <v>270</v>
      </c>
      <c r="Q9" s="13" t="s">
        <v>37</v>
      </c>
      <c r="R9" s="11">
        <f>MAX(R4:R8)</f>
        <v>268.5</v>
      </c>
      <c r="Z9" s="4" t="s">
        <v>19</v>
      </c>
      <c r="AA9" cm="1">
        <f t="array" ref="AA9:AA11">TRANSPOSE(V14:X14)</f>
        <v>230</v>
      </c>
      <c r="AB9" s="3" cm="1">
        <f t="array" ref="AB9:AB11">TRANSPOSE(V2:X2)</f>
        <v>0.25</v>
      </c>
      <c r="AC9">
        <f>AA9*AB9</f>
        <v>57.5</v>
      </c>
      <c r="AE9" s="13" t="s">
        <v>50</v>
      </c>
      <c r="AF9" s="11">
        <f>MIN(AF4:AF8)</f>
        <v>99</v>
      </c>
    </row>
    <row r="10" spans="1:32" ht="30" x14ac:dyDescent="0.25">
      <c r="D10" s="16" t="s">
        <v>24</v>
      </c>
      <c r="E10" s="10">
        <f>MAX(E5:E9)</f>
        <v>770</v>
      </c>
      <c r="F10" s="10">
        <f>MIN(F5:F9)</f>
        <v>270</v>
      </c>
      <c r="G10" s="10">
        <f>MAX(G5:G9)</f>
        <v>770</v>
      </c>
      <c r="H10" s="10">
        <f>MAX(H5:H9)</f>
        <v>770</v>
      </c>
      <c r="I10" s="10">
        <f>MIN(I5:I9)</f>
        <v>250</v>
      </c>
      <c r="L10" s="5" t="s">
        <v>33</v>
      </c>
      <c r="M10" s="1" t="s">
        <v>18</v>
      </c>
      <c r="N10" s="1" t="s">
        <v>34</v>
      </c>
      <c r="O10" s="1" t="s">
        <v>35</v>
      </c>
      <c r="U10" s="5" t="s">
        <v>39</v>
      </c>
      <c r="V10" t="s">
        <v>40</v>
      </c>
      <c r="Z10" s="4" t="s">
        <v>20</v>
      </c>
      <c r="AA10">
        <v>80</v>
      </c>
      <c r="AB10">
        <v>0.45</v>
      </c>
      <c r="AC10">
        <f t="shared" ref="AC10:AC11" si="6">AA10*AB10</f>
        <v>36</v>
      </c>
    </row>
    <row r="11" spans="1:32" ht="30" x14ac:dyDescent="0.25">
      <c r="D11" s="16"/>
      <c r="E11" s="10" t="s">
        <v>17</v>
      </c>
      <c r="F11" s="10" t="s">
        <v>18</v>
      </c>
      <c r="G11" s="10" t="s">
        <v>17</v>
      </c>
      <c r="H11" s="10" t="s">
        <v>17</v>
      </c>
      <c r="I11" s="10" t="s">
        <v>15</v>
      </c>
      <c r="L11" s="4" t="s">
        <v>19</v>
      </c>
      <c r="M11" cm="1">
        <f t="array" ref="M11:M13">TRANSPOSE(M4:O4)</f>
        <v>50</v>
      </c>
      <c r="N11" s="3" cm="1">
        <f t="array" ref="N11:N13">TRANSPOSE(M2:O2)</f>
        <v>0.25</v>
      </c>
      <c r="O11">
        <f>M11*N11</f>
        <v>12.5</v>
      </c>
      <c r="U11" s="5" t="s">
        <v>41</v>
      </c>
      <c r="V11">
        <f>MAX(V4:V8)</f>
        <v>150</v>
      </c>
      <c r="W11">
        <f t="shared" ref="W11:X11" si="7">MAX(W4:W8)</f>
        <v>220</v>
      </c>
      <c r="X11">
        <f t="shared" si="7"/>
        <v>770</v>
      </c>
      <c r="Z11" s="4" t="s">
        <v>21</v>
      </c>
      <c r="AA11">
        <v>350</v>
      </c>
      <c r="AB11">
        <v>0.3</v>
      </c>
      <c r="AC11">
        <f t="shared" si="6"/>
        <v>105</v>
      </c>
    </row>
    <row r="12" spans="1:32" ht="45" x14ac:dyDescent="0.25">
      <c r="L12" s="4" t="s">
        <v>20</v>
      </c>
      <c r="M12">
        <v>130</v>
      </c>
      <c r="N12">
        <v>0.45</v>
      </c>
      <c r="O12">
        <f t="shared" ref="O12:O13" si="8">M12*N12</f>
        <v>58.5</v>
      </c>
      <c r="U12" s="4" t="s">
        <v>13</v>
      </c>
      <c r="V12" s="4" t="s">
        <v>19</v>
      </c>
      <c r="W12" s="4" t="s">
        <v>20</v>
      </c>
      <c r="X12" s="4" t="s">
        <v>21</v>
      </c>
      <c r="AC12">
        <f>SUM(AC9:AC11)</f>
        <v>198.5</v>
      </c>
    </row>
    <row r="13" spans="1:32" ht="30" x14ac:dyDescent="0.25">
      <c r="A13" s="12" t="s">
        <v>29</v>
      </c>
      <c r="B13" s="12">
        <f>MAX(B5:B9)</f>
        <v>150</v>
      </c>
      <c r="C13" s="12">
        <f t="shared" ref="C13:D13" si="9">MAX(C5:C9)</f>
        <v>220</v>
      </c>
      <c r="D13" s="12">
        <f t="shared" si="9"/>
        <v>770</v>
      </c>
      <c r="L13" s="4" t="s">
        <v>21</v>
      </c>
      <c r="M13">
        <v>270</v>
      </c>
      <c r="N13">
        <v>0.3</v>
      </c>
      <c r="O13">
        <f t="shared" si="8"/>
        <v>81</v>
      </c>
      <c r="U13" s="5" t="s">
        <v>18</v>
      </c>
      <c r="V13" s="3">
        <f>$V$11-V4</f>
        <v>100</v>
      </c>
      <c r="W13" s="3">
        <f>$W$11-W4</f>
        <v>90</v>
      </c>
      <c r="X13" s="3">
        <f>$X$11-X4</f>
        <v>500</v>
      </c>
    </row>
    <row r="14" spans="1:32" ht="30" x14ac:dyDescent="0.25">
      <c r="A14" s="4" t="s">
        <v>13</v>
      </c>
      <c r="B14" s="4" t="s">
        <v>19</v>
      </c>
      <c r="C14" s="4" t="s">
        <v>20</v>
      </c>
      <c r="D14" s="4" t="s">
        <v>21</v>
      </c>
      <c r="E14" s="6" t="s">
        <v>30</v>
      </c>
      <c r="O14">
        <f>SUM(O11:O13)</f>
        <v>152</v>
      </c>
      <c r="U14" s="5" t="s">
        <v>14</v>
      </c>
      <c r="V14" s="3">
        <f t="shared" ref="V14:V17" si="10">$V$11-V5</f>
        <v>230</v>
      </c>
      <c r="W14" s="3">
        <f t="shared" ref="W14:W17" si="11">$W$11-W5</f>
        <v>80</v>
      </c>
      <c r="X14" s="3">
        <f t="shared" ref="X14:X17" si="12">$X$11-X5</f>
        <v>350</v>
      </c>
      <c r="Z14" s="5" t="s">
        <v>33</v>
      </c>
      <c r="AA14" s="1" t="s">
        <v>46</v>
      </c>
      <c r="AB14" s="1" t="s">
        <v>43</v>
      </c>
      <c r="AC14" s="1" t="s">
        <v>44</v>
      </c>
    </row>
    <row r="15" spans="1:32" ht="30" x14ac:dyDescent="0.25">
      <c r="A15" s="5" t="s">
        <v>18</v>
      </c>
      <c r="B15" s="3">
        <f>$B$13-B5</f>
        <v>100</v>
      </c>
      <c r="C15" s="3">
        <f>$C$13-C5</f>
        <v>90</v>
      </c>
      <c r="D15" s="3">
        <f>$D$13-D5</f>
        <v>500</v>
      </c>
      <c r="E15">
        <f>MAX(B15:D15)</f>
        <v>500</v>
      </c>
      <c r="U15" s="5" t="s">
        <v>15</v>
      </c>
      <c r="V15" s="3">
        <f t="shared" si="10"/>
        <v>250</v>
      </c>
      <c r="W15" s="3">
        <f t="shared" si="11"/>
        <v>140</v>
      </c>
      <c r="X15" s="3">
        <f t="shared" si="12"/>
        <v>140</v>
      </c>
      <c r="Z15" s="4" t="s">
        <v>19</v>
      </c>
      <c r="AA15" cm="1">
        <f t="array" ref="AA15:AA17">TRANSPOSE(V15:X15)</f>
        <v>250</v>
      </c>
      <c r="AB15" s="3" cm="1">
        <f t="array" ref="AB15:AB17">TRANSPOSE(V2:X2)</f>
        <v>0.25</v>
      </c>
      <c r="AC15">
        <f>AA15*AB15</f>
        <v>62.5</v>
      </c>
    </row>
    <row r="16" spans="1:32" ht="30" x14ac:dyDescent="0.25">
      <c r="A16" s="5" t="s">
        <v>14</v>
      </c>
      <c r="B16" s="3">
        <f t="shared" ref="B16:B19" si="13">$B$13-B6</f>
        <v>230</v>
      </c>
      <c r="C16" s="3">
        <f t="shared" ref="C16:C19" si="14">$C$13-C6</f>
        <v>80</v>
      </c>
      <c r="D16" s="3">
        <f t="shared" ref="D16:D19" si="15">$D$13-D6</f>
        <v>350</v>
      </c>
      <c r="E16">
        <f t="shared" ref="E16:E19" si="16">MAX(B16:D16)</f>
        <v>350</v>
      </c>
      <c r="L16" s="5" t="s">
        <v>33</v>
      </c>
      <c r="M16" s="1" t="s">
        <v>14</v>
      </c>
      <c r="N16" s="1" t="s">
        <v>34</v>
      </c>
      <c r="O16" s="1" t="s">
        <v>35</v>
      </c>
      <c r="U16" s="5" t="s">
        <v>16</v>
      </c>
      <c r="V16" s="3">
        <f t="shared" si="10"/>
        <v>0</v>
      </c>
      <c r="W16" s="3">
        <f t="shared" si="11"/>
        <v>0</v>
      </c>
      <c r="X16" s="3">
        <f t="shared" si="12"/>
        <v>470</v>
      </c>
      <c r="Z16" s="4" t="s">
        <v>20</v>
      </c>
      <c r="AA16">
        <v>140</v>
      </c>
      <c r="AB16">
        <v>0.45</v>
      </c>
      <c r="AC16">
        <f t="shared" ref="AC16:AC17" si="17">AA16*AB16</f>
        <v>63</v>
      </c>
    </row>
    <row r="17" spans="1:29" ht="30" x14ac:dyDescent="0.25">
      <c r="A17" s="5" t="s">
        <v>15</v>
      </c>
      <c r="B17" s="3">
        <f t="shared" si="13"/>
        <v>250</v>
      </c>
      <c r="C17" s="3">
        <f t="shared" si="14"/>
        <v>140</v>
      </c>
      <c r="D17" s="3">
        <f t="shared" si="15"/>
        <v>140</v>
      </c>
      <c r="E17">
        <f t="shared" si="16"/>
        <v>250</v>
      </c>
      <c r="L17" s="4" t="s">
        <v>19</v>
      </c>
      <c r="M17" cm="1">
        <f t="array" ref="M17:M19">TRANSPOSE(M5:O5)</f>
        <v>-80</v>
      </c>
      <c r="N17" s="3" cm="1">
        <f t="array" ref="N17:N19">TRANSPOSE(M2:O2)</f>
        <v>0.25</v>
      </c>
      <c r="O17">
        <f>M17*N17</f>
        <v>-20</v>
      </c>
      <c r="U17" s="5" t="s">
        <v>17</v>
      </c>
      <c r="V17" s="3">
        <f t="shared" si="10"/>
        <v>270</v>
      </c>
      <c r="W17" s="3">
        <f t="shared" si="11"/>
        <v>70</v>
      </c>
      <c r="X17" s="3">
        <f t="shared" si="12"/>
        <v>0</v>
      </c>
      <c r="Z17" s="4" t="s">
        <v>21</v>
      </c>
      <c r="AA17">
        <v>140</v>
      </c>
      <c r="AB17">
        <v>0.3</v>
      </c>
      <c r="AC17">
        <f t="shared" si="17"/>
        <v>42</v>
      </c>
    </row>
    <row r="18" spans="1:29" ht="45" x14ac:dyDescent="0.25">
      <c r="A18" s="5" t="s">
        <v>16</v>
      </c>
      <c r="B18" s="3">
        <f t="shared" si="13"/>
        <v>0</v>
      </c>
      <c r="C18" s="3">
        <f t="shared" si="14"/>
        <v>0</v>
      </c>
      <c r="D18" s="3">
        <f t="shared" si="15"/>
        <v>470</v>
      </c>
      <c r="E18">
        <f t="shared" si="16"/>
        <v>470</v>
      </c>
      <c r="L18" s="4" t="s">
        <v>20</v>
      </c>
      <c r="M18">
        <v>140</v>
      </c>
      <c r="N18">
        <v>0.45</v>
      </c>
      <c r="O18">
        <f t="shared" ref="O18:O19" si="18">M18*N18</f>
        <v>63</v>
      </c>
      <c r="AC18">
        <f>SUM(AC15:AC17)</f>
        <v>167.5</v>
      </c>
    </row>
    <row r="19" spans="1:29" ht="30" x14ac:dyDescent="0.25">
      <c r="A19" s="5" t="s">
        <v>17</v>
      </c>
      <c r="B19" s="3">
        <f t="shared" si="13"/>
        <v>270</v>
      </c>
      <c r="C19" s="3">
        <f t="shared" si="14"/>
        <v>70</v>
      </c>
      <c r="D19" s="3">
        <f t="shared" si="15"/>
        <v>0</v>
      </c>
      <c r="E19">
        <f t="shared" si="16"/>
        <v>270</v>
      </c>
      <c r="L19" s="4" t="s">
        <v>21</v>
      </c>
      <c r="M19">
        <v>420</v>
      </c>
      <c r="N19">
        <v>0.3</v>
      </c>
      <c r="O19">
        <f t="shared" si="18"/>
        <v>126</v>
      </c>
    </row>
    <row r="20" spans="1:29" x14ac:dyDescent="0.25">
      <c r="O20">
        <f>SUM(O17:O19)</f>
        <v>169</v>
      </c>
      <c r="U20" s="4"/>
      <c r="W20" s="3"/>
      <c r="Z20" s="5" t="s">
        <v>33</v>
      </c>
      <c r="AA20" s="1" t="s">
        <v>47</v>
      </c>
      <c r="AB20" s="1" t="s">
        <v>43</v>
      </c>
      <c r="AC20" s="1" t="s">
        <v>44</v>
      </c>
    </row>
    <row r="21" spans="1:29" ht="30" x14ac:dyDescent="0.25">
      <c r="U21" s="4"/>
      <c r="Z21" s="4" t="s">
        <v>19</v>
      </c>
      <c r="AA21" cm="1">
        <f t="array" ref="AA21:AA23">TRANSPOSE(V16:X16)</f>
        <v>0</v>
      </c>
      <c r="AB21" s="3" cm="1">
        <f t="array" ref="AB21:AB23">TRANSPOSE(V2:X2)</f>
        <v>0.25</v>
      </c>
      <c r="AC21">
        <f>AA21*AB21</f>
        <v>0</v>
      </c>
    </row>
    <row r="22" spans="1:29" ht="30" x14ac:dyDescent="0.25">
      <c r="L22" s="5" t="s">
        <v>33</v>
      </c>
      <c r="M22" s="1" t="s">
        <v>15</v>
      </c>
      <c r="N22" s="1" t="s">
        <v>34</v>
      </c>
      <c r="O22" s="1" t="s">
        <v>35</v>
      </c>
      <c r="U22" s="4"/>
      <c r="Z22" s="4" t="s">
        <v>20</v>
      </c>
      <c r="AA22">
        <v>0</v>
      </c>
      <c r="AB22">
        <v>0.45</v>
      </c>
      <c r="AC22">
        <f t="shared" ref="AC22:AC23" si="19">AA22*AB22</f>
        <v>0</v>
      </c>
    </row>
    <row r="23" spans="1:29" ht="30" x14ac:dyDescent="0.25">
      <c r="L23" s="4" t="s">
        <v>19</v>
      </c>
      <c r="M23" cm="1">
        <f t="array" ref="M23:M25">TRANSPOSE(M6:O6)</f>
        <v>-100</v>
      </c>
      <c r="N23" s="3" cm="1">
        <f t="array" ref="N23:N25">TRANSPOSE(M2:O2)</f>
        <v>0.25</v>
      </c>
      <c r="O23">
        <f>M23*N23</f>
        <v>-25</v>
      </c>
      <c r="Z23" s="4" t="s">
        <v>21</v>
      </c>
      <c r="AA23">
        <v>470</v>
      </c>
      <c r="AB23">
        <v>0.3</v>
      </c>
      <c r="AC23">
        <f t="shared" si="19"/>
        <v>141</v>
      </c>
    </row>
    <row r="24" spans="1:29" ht="45" x14ac:dyDescent="0.25">
      <c r="L24" s="4" t="s">
        <v>20</v>
      </c>
      <c r="M24">
        <v>80</v>
      </c>
      <c r="N24">
        <v>0.45</v>
      </c>
      <c r="O24">
        <f t="shared" ref="O24:O25" si="20">M24*N24</f>
        <v>36</v>
      </c>
      <c r="AC24">
        <f>SUM(AC21:AC23)</f>
        <v>141</v>
      </c>
    </row>
    <row r="25" spans="1:29" ht="30" x14ac:dyDescent="0.25">
      <c r="L25" s="4" t="s">
        <v>21</v>
      </c>
      <c r="M25">
        <v>630</v>
      </c>
      <c r="N25">
        <v>0.3</v>
      </c>
      <c r="O25">
        <f t="shared" si="20"/>
        <v>189</v>
      </c>
    </row>
    <row r="26" spans="1:29" x14ac:dyDescent="0.25">
      <c r="O26">
        <f>SUM(O23:O25)</f>
        <v>200</v>
      </c>
      <c r="Z26" s="5" t="s">
        <v>33</v>
      </c>
      <c r="AA26" s="1" t="s">
        <v>48</v>
      </c>
      <c r="AB26" s="1" t="s">
        <v>43</v>
      </c>
      <c r="AC26" s="1" t="s">
        <v>44</v>
      </c>
    </row>
    <row r="27" spans="1:29" ht="30" x14ac:dyDescent="0.25">
      <c r="Z27" s="4" t="s">
        <v>19</v>
      </c>
      <c r="AA27" cm="1">
        <f t="array" ref="AA27:AA29">TRANSPOSE(V17:X17)</f>
        <v>270</v>
      </c>
      <c r="AB27" s="3" cm="1">
        <f t="array" ref="AB27:AB29">TRANSPOSE(V2:X2)</f>
        <v>0.25</v>
      </c>
      <c r="AC27">
        <f>AA27*AB27</f>
        <v>67.5</v>
      </c>
    </row>
    <row r="28" spans="1:29" ht="30" x14ac:dyDescent="0.25">
      <c r="L28" s="5" t="s">
        <v>33</v>
      </c>
      <c r="M28" s="1" t="s">
        <v>16</v>
      </c>
      <c r="N28" s="1" t="s">
        <v>34</v>
      </c>
      <c r="O28" s="1" t="s">
        <v>35</v>
      </c>
      <c r="Z28" s="4" t="s">
        <v>20</v>
      </c>
      <c r="AA28">
        <v>70</v>
      </c>
      <c r="AB28">
        <v>0.45</v>
      </c>
      <c r="AC28">
        <f t="shared" ref="AC28:AC29" si="21">AA28*AB28</f>
        <v>31.5</v>
      </c>
    </row>
    <row r="29" spans="1:29" ht="30" x14ac:dyDescent="0.25">
      <c r="L29" s="4" t="s">
        <v>19</v>
      </c>
      <c r="M29" cm="1">
        <f t="array" ref="M29:M31">TRANSPOSE(M7:O7)</f>
        <v>150</v>
      </c>
      <c r="N29" s="3" cm="1">
        <f t="array" ref="N29:N31">TRANSPOSE(M2:O2)</f>
        <v>0.25</v>
      </c>
      <c r="O29">
        <f>M29*N29</f>
        <v>37.5</v>
      </c>
      <c r="Z29" s="4" t="s">
        <v>21</v>
      </c>
      <c r="AA29">
        <v>0</v>
      </c>
      <c r="AB29">
        <v>0.3</v>
      </c>
      <c r="AC29">
        <f t="shared" si="21"/>
        <v>0</v>
      </c>
    </row>
    <row r="30" spans="1:29" ht="45" x14ac:dyDescent="0.25">
      <c r="L30" s="4" t="s">
        <v>20</v>
      </c>
      <c r="M30">
        <v>220</v>
      </c>
      <c r="N30">
        <v>0.45</v>
      </c>
      <c r="O30">
        <f t="shared" ref="O30:O31" si="22">M30*N30</f>
        <v>99</v>
      </c>
      <c r="AC30">
        <f>SUM(AC27:AC29)</f>
        <v>99</v>
      </c>
    </row>
    <row r="31" spans="1:29" ht="30" x14ac:dyDescent="0.25">
      <c r="L31" s="4" t="s">
        <v>21</v>
      </c>
      <c r="M31">
        <v>300</v>
      </c>
      <c r="N31">
        <v>0.3</v>
      </c>
      <c r="O31">
        <f t="shared" si="22"/>
        <v>90</v>
      </c>
    </row>
    <row r="32" spans="1:29" x14ac:dyDescent="0.25">
      <c r="O32">
        <f>SUM(O29:O31)</f>
        <v>226.5</v>
      </c>
    </row>
    <row r="34" spans="12:15" x14ac:dyDescent="0.25">
      <c r="L34" s="5" t="s">
        <v>33</v>
      </c>
      <c r="M34" s="1" t="s">
        <v>17</v>
      </c>
      <c r="N34" s="1" t="s">
        <v>34</v>
      </c>
      <c r="O34" s="1" t="s">
        <v>35</v>
      </c>
    </row>
    <row r="35" spans="12:15" ht="30" x14ac:dyDescent="0.25">
      <c r="L35" s="4" t="s">
        <v>19</v>
      </c>
      <c r="M35" cm="1">
        <f t="array" ref="M35:M37">TRANSPOSE(M8:O8)</f>
        <v>-120</v>
      </c>
      <c r="N35" s="3" cm="1">
        <f t="array" ref="N35:N37">TRANSPOSE(M2:O2)</f>
        <v>0.25</v>
      </c>
      <c r="O35">
        <f>M35*N35</f>
        <v>-30</v>
      </c>
    </row>
    <row r="36" spans="12:15" ht="45" x14ac:dyDescent="0.25">
      <c r="L36" s="4" t="s">
        <v>20</v>
      </c>
      <c r="M36">
        <v>150</v>
      </c>
      <c r="N36">
        <v>0.45</v>
      </c>
      <c r="O36">
        <f t="shared" ref="O36:O37" si="23">M36*N36</f>
        <v>67.5</v>
      </c>
    </row>
    <row r="37" spans="12:15" ht="30" x14ac:dyDescent="0.25">
      <c r="L37" s="4" t="s">
        <v>21</v>
      </c>
      <c r="M37">
        <v>770</v>
      </c>
      <c r="N37">
        <v>0.3</v>
      </c>
      <c r="O37">
        <f t="shared" si="23"/>
        <v>231</v>
      </c>
    </row>
    <row r="38" spans="12:15" x14ac:dyDescent="0.25">
      <c r="O38">
        <f>SUM(O35:O37)</f>
        <v>268.5</v>
      </c>
    </row>
  </sheetData>
  <mergeCells count="3">
    <mergeCell ref="D10:D11"/>
    <mergeCell ref="L1:O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NOMOR 1A</vt:lpstr>
      <vt:lpstr>NOMOR 2A</vt:lpstr>
      <vt:lpstr>NOMOR 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Naziehah Niswah</dc:creator>
  <cp:lastModifiedBy>Naziehah Niswah</cp:lastModifiedBy>
  <dcterms:created xsi:type="dcterms:W3CDTF">2019-12-12T06:06:35Z</dcterms:created>
  <dcterms:modified xsi:type="dcterms:W3CDTF">2019-12-13T17:00:12Z</dcterms:modified>
</cp:coreProperties>
</file>