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nazlicakan/Desktop/"/>
    </mc:Choice>
  </mc:AlternateContent>
  <xr:revisionPtr revIDLastSave="0" documentId="8_{549EF0F6-D56D-B748-A599-B187F1A01FD7}" xr6:coauthVersionLast="47" xr6:coauthVersionMax="47" xr10:uidLastSave="{00000000-0000-0000-0000-000000000000}"/>
  <bookViews>
    <workbookView xWindow="0" yWindow="500" windowWidth="28800" windowHeight="15800" xr2:uid="{0471D01B-C532-9C46-80CB-E7E78E217A5C}"/>
  </bookViews>
  <sheets>
    <sheet name="Titanic Dashboard" sheetId="9" r:id="rId1"/>
    <sheet name="Insights" sheetId="6" r:id="rId2"/>
    <sheet name="EDA" sheetId="4" r:id="rId3"/>
    <sheet name="Clean_Data" sheetId="1" r:id="rId4"/>
    <sheet name="Raw_Data" sheetId="2" r:id="rId5"/>
  </sheets>
  <definedNames>
    <definedName name="ExternalData_1" localSheetId="3" hidden="1">Clean_Data!$A$1:$L$892</definedName>
    <definedName name="ExternalData_1" localSheetId="4" hidden="1">Raw_Data!$A$1:$L$892</definedName>
    <definedName name="Slicer_AgeGroup">#N/A</definedName>
    <definedName name="Slicer_Embarked_Cleaned">#N/A</definedName>
    <definedName name="Slicer_Pclass">#N/A</definedName>
    <definedName name="Slicer_Sex">#N/A</definedName>
    <definedName name="Slicer_Title_Group">#N/A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1" i="9" l="1"/>
  <c r="AJ11" i="9"/>
  <c r="AL10" i="9"/>
  <c r="AJ10" i="9"/>
  <c r="X26" i="1"/>
  <c r="X25" i="1"/>
  <c r="X27" i="1"/>
  <c r="M2" i="1"/>
  <c r="M3" i="1"/>
  <c r="M4" i="1"/>
  <c r="N4" i="1" s="1"/>
  <c r="M5" i="1"/>
  <c r="N5" i="1" s="1"/>
  <c r="M6" i="1"/>
  <c r="M7" i="1"/>
  <c r="M8" i="1"/>
  <c r="M9" i="1"/>
  <c r="N9" i="1" s="1"/>
  <c r="M10" i="1"/>
  <c r="N10" i="1" s="1"/>
  <c r="M11" i="1"/>
  <c r="M12" i="1"/>
  <c r="M13" i="1"/>
  <c r="N13" i="1" s="1"/>
  <c r="M14" i="1"/>
  <c r="M15" i="1"/>
  <c r="M16" i="1"/>
  <c r="M17" i="1"/>
  <c r="N17" i="1" s="1"/>
  <c r="M18" i="1"/>
  <c r="M19" i="1"/>
  <c r="M20" i="1"/>
  <c r="N20" i="1" s="1"/>
  <c r="M21" i="1"/>
  <c r="N21" i="1" s="1"/>
  <c r="M22" i="1"/>
  <c r="M23" i="1"/>
  <c r="M24" i="1"/>
  <c r="M25" i="1"/>
  <c r="N25" i="1" s="1"/>
  <c r="M26" i="1"/>
  <c r="M27" i="1"/>
  <c r="M28" i="1"/>
  <c r="M29" i="1"/>
  <c r="N29" i="1" s="1"/>
  <c r="M30" i="1"/>
  <c r="M31" i="1"/>
  <c r="M32" i="1"/>
  <c r="M33" i="1"/>
  <c r="N33" i="1" s="1"/>
  <c r="M34" i="1"/>
  <c r="M35" i="1"/>
  <c r="M36" i="1"/>
  <c r="N36" i="1" s="1"/>
  <c r="M37" i="1"/>
  <c r="N37" i="1" s="1"/>
  <c r="M38" i="1"/>
  <c r="M39" i="1"/>
  <c r="M40" i="1"/>
  <c r="M41" i="1"/>
  <c r="N41" i="1" s="1"/>
  <c r="M42" i="1"/>
  <c r="M43" i="1"/>
  <c r="M44" i="1"/>
  <c r="M45" i="1"/>
  <c r="N45" i="1" s="1"/>
  <c r="M46" i="1"/>
  <c r="M47" i="1"/>
  <c r="M48" i="1"/>
  <c r="M49" i="1"/>
  <c r="N49" i="1" s="1"/>
  <c r="M50" i="1"/>
  <c r="M51" i="1"/>
  <c r="M52" i="1"/>
  <c r="N52" i="1" s="1"/>
  <c r="M53" i="1"/>
  <c r="N53" i="1" s="1"/>
  <c r="M54" i="1"/>
  <c r="M55" i="1"/>
  <c r="M56" i="1"/>
  <c r="M57" i="1"/>
  <c r="N57" i="1" s="1"/>
  <c r="M58" i="1"/>
  <c r="M59" i="1"/>
  <c r="M60" i="1"/>
  <c r="M61" i="1"/>
  <c r="N61" i="1" s="1"/>
  <c r="M62" i="1"/>
  <c r="M63" i="1"/>
  <c r="M64" i="1"/>
  <c r="M65" i="1"/>
  <c r="N65" i="1" s="1"/>
  <c r="M66" i="1"/>
  <c r="M67" i="1"/>
  <c r="M68" i="1"/>
  <c r="N68" i="1" s="1"/>
  <c r="M69" i="1"/>
  <c r="N69" i="1" s="1"/>
  <c r="M70" i="1"/>
  <c r="M71" i="1"/>
  <c r="M72" i="1"/>
  <c r="M73" i="1"/>
  <c r="N73" i="1" s="1"/>
  <c r="M74" i="1"/>
  <c r="M75" i="1"/>
  <c r="M76" i="1"/>
  <c r="M77" i="1"/>
  <c r="N77" i="1" s="1"/>
  <c r="M78" i="1"/>
  <c r="M79" i="1"/>
  <c r="M80" i="1"/>
  <c r="M81" i="1"/>
  <c r="N81" i="1" s="1"/>
  <c r="M82" i="1"/>
  <c r="M83" i="1"/>
  <c r="M84" i="1"/>
  <c r="N84" i="1" s="1"/>
  <c r="M85" i="1"/>
  <c r="N85" i="1" s="1"/>
  <c r="M86" i="1"/>
  <c r="M87" i="1"/>
  <c r="M88" i="1"/>
  <c r="M89" i="1"/>
  <c r="N89" i="1" s="1"/>
  <c r="M90" i="1"/>
  <c r="M91" i="1"/>
  <c r="M92" i="1"/>
  <c r="M93" i="1"/>
  <c r="N93" i="1" s="1"/>
  <c r="M94" i="1"/>
  <c r="M95" i="1"/>
  <c r="M96" i="1"/>
  <c r="M97" i="1"/>
  <c r="N97" i="1" s="1"/>
  <c r="M98" i="1"/>
  <c r="M99" i="1"/>
  <c r="M100" i="1"/>
  <c r="N100" i="1" s="1"/>
  <c r="M101" i="1"/>
  <c r="N101" i="1" s="1"/>
  <c r="M102" i="1"/>
  <c r="M103" i="1"/>
  <c r="M104" i="1"/>
  <c r="M105" i="1"/>
  <c r="N105" i="1" s="1"/>
  <c r="M106" i="1"/>
  <c r="M107" i="1"/>
  <c r="M108" i="1"/>
  <c r="M109" i="1"/>
  <c r="N109" i="1" s="1"/>
  <c r="M110" i="1"/>
  <c r="M111" i="1"/>
  <c r="M112" i="1"/>
  <c r="M113" i="1"/>
  <c r="N113" i="1" s="1"/>
  <c r="M114" i="1"/>
  <c r="M115" i="1"/>
  <c r="M116" i="1"/>
  <c r="N116" i="1" s="1"/>
  <c r="M117" i="1"/>
  <c r="N117" i="1" s="1"/>
  <c r="M118" i="1"/>
  <c r="M119" i="1"/>
  <c r="M120" i="1"/>
  <c r="M121" i="1"/>
  <c r="N121" i="1" s="1"/>
  <c r="M122" i="1"/>
  <c r="M123" i="1"/>
  <c r="M124" i="1"/>
  <c r="M125" i="1"/>
  <c r="N125" i="1" s="1"/>
  <c r="M126" i="1"/>
  <c r="M127" i="1"/>
  <c r="M128" i="1"/>
  <c r="M129" i="1"/>
  <c r="N129" i="1" s="1"/>
  <c r="M130" i="1"/>
  <c r="M131" i="1"/>
  <c r="M132" i="1"/>
  <c r="N132" i="1" s="1"/>
  <c r="M133" i="1"/>
  <c r="N133" i="1" s="1"/>
  <c r="M134" i="1"/>
  <c r="M135" i="1"/>
  <c r="M136" i="1"/>
  <c r="M137" i="1"/>
  <c r="N137" i="1" s="1"/>
  <c r="M138" i="1"/>
  <c r="M139" i="1"/>
  <c r="M140" i="1"/>
  <c r="M141" i="1"/>
  <c r="N141" i="1" s="1"/>
  <c r="M142" i="1"/>
  <c r="M143" i="1"/>
  <c r="M144" i="1"/>
  <c r="M145" i="1"/>
  <c r="N145" i="1" s="1"/>
  <c r="M146" i="1"/>
  <c r="M147" i="1"/>
  <c r="M148" i="1"/>
  <c r="N148" i="1" s="1"/>
  <c r="M149" i="1"/>
  <c r="N149" i="1" s="1"/>
  <c r="M150" i="1"/>
  <c r="M151" i="1"/>
  <c r="M152" i="1"/>
  <c r="M153" i="1"/>
  <c r="N153" i="1" s="1"/>
  <c r="M154" i="1"/>
  <c r="M155" i="1"/>
  <c r="M156" i="1"/>
  <c r="M157" i="1"/>
  <c r="N157" i="1" s="1"/>
  <c r="M158" i="1"/>
  <c r="M159" i="1"/>
  <c r="M160" i="1"/>
  <c r="M161" i="1"/>
  <c r="N161" i="1" s="1"/>
  <c r="M162" i="1"/>
  <c r="M163" i="1"/>
  <c r="M164" i="1"/>
  <c r="N164" i="1" s="1"/>
  <c r="M165" i="1"/>
  <c r="N165" i="1" s="1"/>
  <c r="M166" i="1"/>
  <c r="M167" i="1"/>
  <c r="M168" i="1"/>
  <c r="M169" i="1"/>
  <c r="N169" i="1" s="1"/>
  <c r="M170" i="1"/>
  <c r="M171" i="1"/>
  <c r="M172" i="1"/>
  <c r="M173" i="1"/>
  <c r="N173" i="1" s="1"/>
  <c r="M174" i="1"/>
  <c r="M175" i="1"/>
  <c r="M176" i="1"/>
  <c r="M177" i="1"/>
  <c r="N177" i="1" s="1"/>
  <c r="M178" i="1"/>
  <c r="M179" i="1"/>
  <c r="M180" i="1"/>
  <c r="N180" i="1" s="1"/>
  <c r="M181" i="1"/>
  <c r="N181" i="1" s="1"/>
  <c r="M182" i="1"/>
  <c r="M183" i="1"/>
  <c r="M184" i="1"/>
  <c r="M185" i="1"/>
  <c r="N185" i="1" s="1"/>
  <c r="M186" i="1"/>
  <c r="M187" i="1"/>
  <c r="M188" i="1"/>
  <c r="M189" i="1"/>
  <c r="N189" i="1" s="1"/>
  <c r="M190" i="1"/>
  <c r="M191" i="1"/>
  <c r="M192" i="1"/>
  <c r="M193" i="1"/>
  <c r="N193" i="1" s="1"/>
  <c r="M194" i="1"/>
  <c r="M195" i="1"/>
  <c r="M196" i="1"/>
  <c r="N196" i="1" s="1"/>
  <c r="M197" i="1"/>
  <c r="N197" i="1" s="1"/>
  <c r="M198" i="1"/>
  <c r="M199" i="1"/>
  <c r="M200" i="1"/>
  <c r="M201" i="1"/>
  <c r="N201" i="1" s="1"/>
  <c r="M202" i="1"/>
  <c r="M203" i="1"/>
  <c r="M204" i="1"/>
  <c r="M205" i="1"/>
  <c r="N205" i="1" s="1"/>
  <c r="M206" i="1"/>
  <c r="M207" i="1"/>
  <c r="M208" i="1"/>
  <c r="M209" i="1"/>
  <c r="N209" i="1" s="1"/>
  <c r="M210" i="1"/>
  <c r="M211" i="1"/>
  <c r="M212" i="1"/>
  <c r="N212" i="1" s="1"/>
  <c r="M213" i="1"/>
  <c r="N213" i="1" s="1"/>
  <c r="M214" i="1"/>
  <c r="M215" i="1"/>
  <c r="M216" i="1"/>
  <c r="M217" i="1"/>
  <c r="N217" i="1" s="1"/>
  <c r="M218" i="1"/>
  <c r="M219" i="1"/>
  <c r="M220" i="1"/>
  <c r="M221" i="1"/>
  <c r="N221" i="1" s="1"/>
  <c r="M222" i="1"/>
  <c r="M223" i="1"/>
  <c r="M224" i="1"/>
  <c r="M225" i="1"/>
  <c r="N225" i="1" s="1"/>
  <c r="M226" i="1"/>
  <c r="M227" i="1"/>
  <c r="M228" i="1"/>
  <c r="N228" i="1" s="1"/>
  <c r="M229" i="1"/>
  <c r="N229" i="1" s="1"/>
  <c r="M230" i="1"/>
  <c r="M231" i="1"/>
  <c r="M232" i="1"/>
  <c r="M233" i="1"/>
  <c r="N233" i="1" s="1"/>
  <c r="M234" i="1"/>
  <c r="M235" i="1"/>
  <c r="M236" i="1"/>
  <c r="M237" i="1"/>
  <c r="N237" i="1" s="1"/>
  <c r="M238" i="1"/>
  <c r="M239" i="1"/>
  <c r="M240" i="1"/>
  <c r="M241" i="1"/>
  <c r="N241" i="1" s="1"/>
  <c r="M242" i="1"/>
  <c r="M243" i="1"/>
  <c r="M244" i="1"/>
  <c r="N244" i="1" s="1"/>
  <c r="M245" i="1"/>
  <c r="N245" i="1" s="1"/>
  <c r="M246" i="1"/>
  <c r="M247" i="1"/>
  <c r="M248" i="1"/>
  <c r="N248" i="1" s="1"/>
  <c r="M249" i="1"/>
  <c r="N249" i="1" s="1"/>
  <c r="M250" i="1"/>
  <c r="M251" i="1"/>
  <c r="M252" i="1"/>
  <c r="M253" i="1"/>
  <c r="N253" i="1" s="1"/>
  <c r="M254" i="1"/>
  <c r="M255" i="1"/>
  <c r="M256" i="1"/>
  <c r="N256" i="1" s="1"/>
  <c r="M257" i="1"/>
  <c r="N257" i="1" s="1"/>
  <c r="M258" i="1"/>
  <c r="M259" i="1"/>
  <c r="M260" i="1"/>
  <c r="M261" i="1"/>
  <c r="N261" i="1" s="1"/>
  <c r="M262" i="1"/>
  <c r="M263" i="1"/>
  <c r="M264" i="1"/>
  <c r="N264" i="1" s="1"/>
  <c r="M265" i="1"/>
  <c r="N265" i="1" s="1"/>
  <c r="M266" i="1"/>
  <c r="M267" i="1"/>
  <c r="M268" i="1"/>
  <c r="N268" i="1" s="1"/>
  <c r="M269" i="1"/>
  <c r="N269" i="1" s="1"/>
  <c r="M270" i="1"/>
  <c r="M271" i="1"/>
  <c r="M272" i="1"/>
  <c r="M273" i="1"/>
  <c r="N273" i="1" s="1"/>
  <c r="M274" i="1"/>
  <c r="M275" i="1"/>
  <c r="M276" i="1"/>
  <c r="M277" i="1"/>
  <c r="N277" i="1" s="1"/>
  <c r="M278" i="1"/>
  <c r="M279" i="1"/>
  <c r="M280" i="1"/>
  <c r="N280" i="1" s="1"/>
  <c r="M281" i="1"/>
  <c r="N281" i="1" s="1"/>
  <c r="M282" i="1"/>
  <c r="M283" i="1"/>
  <c r="M284" i="1"/>
  <c r="M285" i="1"/>
  <c r="N285" i="1" s="1"/>
  <c r="M286" i="1"/>
  <c r="M287" i="1"/>
  <c r="M288" i="1"/>
  <c r="M289" i="1"/>
  <c r="N289" i="1" s="1"/>
  <c r="M290" i="1"/>
  <c r="M291" i="1"/>
  <c r="M292" i="1"/>
  <c r="M293" i="1"/>
  <c r="N293" i="1" s="1"/>
  <c r="M294" i="1"/>
  <c r="M295" i="1"/>
  <c r="M296" i="1"/>
  <c r="N296" i="1" s="1"/>
  <c r="M297" i="1"/>
  <c r="N297" i="1" s="1"/>
  <c r="M298" i="1"/>
  <c r="M299" i="1"/>
  <c r="M300" i="1"/>
  <c r="M301" i="1"/>
  <c r="N301" i="1" s="1"/>
  <c r="M302" i="1"/>
  <c r="M303" i="1"/>
  <c r="M304" i="1"/>
  <c r="M305" i="1"/>
  <c r="N305" i="1" s="1"/>
  <c r="M306" i="1"/>
  <c r="M307" i="1"/>
  <c r="M308" i="1"/>
  <c r="N308" i="1" s="1"/>
  <c r="M309" i="1"/>
  <c r="N309" i="1" s="1"/>
  <c r="M310" i="1"/>
  <c r="M311" i="1"/>
  <c r="M312" i="1"/>
  <c r="N312" i="1" s="1"/>
  <c r="M313" i="1"/>
  <c r="N313" i="1" s="1"/>
  <c r="M314" i="1"/>
  <c r="M315" i="1"/>
  <c r="M316" i="1"/>
  <c r="M317" i="1"/>
  <c r="N317" i="1" s="1"/>
  <c r="M318" i="1"/>
  <c r="M319" i="1"/>
  <c r="M320" i="1"/>
  <c r="N320" i="1" s="1"/>
  <c r="M321" i="1"/>
  <c r="N321" i="1" s="1"/>
  <c r="M322" i="1"/>
  <c r="M323" i="1"/>
  <c r="M324" i="1"/>
  <c r="M325" i="1"/>
  <c r="N325" i="1" s="1"/>
  <c r="M326" i="1"/>
  <c r="M327" i="1"/>
  <c r="M328" i="1"/>
  <c r="N328" i="1" s="1"/>
  <c r="M329" i="1"/>
  <c r="N329" i="1" s="1"/>
  <c r="M330" i="1"/>
  <c r="M331" i="1"/>
  <c r="M332" i="1"/>
  <c r="N332" i="1" s="1"/>
  <c r="M333" i="1"/>
  <c r="N333" i="1" s="1"/>
  <c r="M334" i="1"/>
  <c r="M335" i="1"/>
  <c r="M336" i="1"/>
  <c r="M337" i="1"/>
  <c r="N337" i="1" s="1"/>
  <c r="M338" i="1"/>
  <c r="M339" i="1"/>
  <c r="M340" i="1"/>
  <c r="M341" i="1"/>
  <c r="N341" i="1" s="1"/>
  <c r="M342" i="1"/>
  <c r="M343" i="1"/>
  <c r="M344" i="1"/>
  <c r="N344" i="1" s="1"/>
  <c r="M345" i="1"/>
  <c r="N345" i="1" s="1"/>
  <c r="M346" i="1"/>
  <c r="M347" i="1"/>
  <c r="M348" i="1"/>
  <c r="M349" i="1"/>
  <c r="N349" i="1" s="1"/>
  <c r="M350" i="1"/>
  <c r="M351" i="1"/>
  <c r="M352" i="1"/>
  <c r="M353" i="1"/>
  <c r="N353" i="1" s="1"/>
  <c r="M354" i="1"/>
  <c r="M355" i="1"/>
  <c r="M356" i="1"/>
  <c r="M357" i="1"/>
  <c r="N357" i="1" s="1"/>
  <c r="M358" i="1"/>
  <c r="M359" i="1"/>
  <c r="M360" i="1"/>
  <c r="N360" i="1" s="1"/>
  <c r="M361" i="1"/>
  <c r="N361" i="1" s="1"/>
  <c r="M362" i="1"/>
  <c r="M363" i="1"/>
  <c r="M364" i="1"/>
  <c r="M365" i="1"/>
  <c r="N365" i="1" s="1"/>
  <c r="M366" i="1"/>
  <c r="M367" i="1"/>
  <c r="M368" i="1"/>
  <c r="M369" i="1"/>
  <c r="N369" i="1" s="1"/>
  <c r="M370" i="1"/>
  <c r="M371" i="1"/>
  <c r="M372" i="1"/>
  <c r="N372" i="1" s="1"/>
  <c r="M373" i="1"/>
  <c r="N373" i="1" s="1"/>
  <c r="M374" i="1"/>
  <c r="M375" i="1"/>
  <c r="M376" i="1"/>
  <c r="N376" i="1" s="1"/>
  <c r="M377" i="1"/>
  <c r="N377" i="1" s="1"/>
  <c r="M378" i="1"/>
  <c r="M379" i="1"/>
  <c r="M380" i="1"/>
  <c r="M381" i="1"/>
  <c r="N381" i="1" s="1"/>
  <c r="M382" i="1"/>
  <c r="M383" i="1"/>
  <c r="M384" i="1"/>
  <c r="N384" i="1" s="1"/>
  <c r="M385" i="1"/>
  <c r="N385" i="1" s="1"/>
  <c r="M386" i="1"/>
  <c r="M387" i="1"/>
  <c r="M388" i="1"/>
  <c r="M389" i="1"/>
  <c r="N389" i="1" s="1"/>
  <c r="M390" i="1"/>
  <c r="M391" i="1"/>
  <c r="M392" i="1"/>
  <c r="N392" i="1" s="1"/>
  <c r="M393" i="1"/>
  <c r="N393" i="1" s="1"/>
  <c r="M394" i="1"/>
  <c r="M395" i="1"/>
  <c r="M396" i="1"/>
  <c r="N396" i="1" s="1"/>
  <c r="M397" i="1"/>
  <c r="N397" i="1" s="1"/>
  <c r="M398" i="1"/>
  <c r="M399" i="1"/>
  <c r="M400" i="1"/>
  <c r="M401" i="1"/>
  <c r="N401" i="1" s="1"/>
  <c r="M402" i="1"/>
  <c r="M403" i="1"/>
  <c r="M404" i="1"/>
  <c r="M405" i="1"/>
  <c r="N405" i="1" s="1"/>
  <c r="M406" i="1"/>
  <c r="M407" i="1"/>
  <c r="M408" i="1"/>
  <c r="N408" i="1" s="1"/>
  <c r="M409" i="1"/>
  <c r="N409" i="1" s="1"/>
  <c r="M410" i="1"/>
  <c r="M411" i="1"/>
  <c r="M412" i="1"/>
  <c r="M413" i="1"/>
  <c r="N413" i="1" s="1"/>
  <c r="M414" i="1"/>
  <c r="M415" i="1"/>
  <c r="M416" i="1"/>
  <c r="M417" i="1"/>
  <c r="N417" i="1" s="1"/>
  <c r="M418" i="1"/>
  <c r="M419" i="1"/>
  <c r="M420" i="1"/>
  <c r="M421" i="1"/>
  <c r="N421" i="1" s="1"/>
  <c r="M422" i="1"/>
  <c r="M423" i="1"/>
  <c r="M424" i="1"/>
  <c r="N424" i="1" s="1"/>
  <c r="M425" i="1"/>
  <c r="N425" i="1" s="1"/>
  <c r="M426" i="1"/>
  <c r="M427" i="1"/>
  <c r="M428" i="1"/>
  <c r="M429" i="1"/>
  <c r="N429" i="1" s="1"/>
  <c r="M430" i="1"/>
  <c r="M431" i="1"/>
  <c r="M432" i="1"/>
  <c r="M433" i="1"/>
  <c r="N433" i="1" s="1"/>
  <c r="M434" i="1"/>
  <c r="M435" i="1"/>
  <c r="M436" i="1"/>
  <c r="N436" i="1" s="1"/>
  <c r="M437" i="1"/>
  <c r="N437" i="1" s="1"/>
  <c r="M438" i="1"/>
  <c r="M439" i="1"/>
  <c r="M440" i="1"/>
  <c r="N440" i="1" s="1"/>
  <c r="M441" i="1"/>
  <c r="N441" i="1" s="1"/>
  <c r="M442" i="1"/>
  <c r="M443" i="1"/>
  <c r="M444" i="1"/>
  <c r="M445" i="1"/>
  <c r="N445" i="1" s="1"/>
  <c r="M446" i="1"/>
  <c r="M447" i="1"/>
  <c r="M448" i="1"/>
  <c r="N448" i="1" s="1"/>
  <c r="M449" i="1"/>
  <c r="N449" i="1" s="1"/>
  <c r="M450" i="1"/>
  <c r="M451" i="1"/>
  <c r="M452" i="1"/>
  <c r="M453" i="1"/>
  <c r="N453" i="1" s="1"/>
  <c r="M454" i="1"/>
  <c r="M455" i="1"/>
  <c r="M456" i="1"/>
  <c r="N456" i="1" s="1"/>
  <c r="M457" i="1"/>
  <c r="N457" i="1" s="1"/>
  <c r="M458" i="1"/>
  <c r="M459" i="1"/>
  <c r="M460" i="1"/>
  <c r="N460" i="1" s="1"/>
  <c r="M461" i="1"/>
  <c r="N461" i="1" s="1"/>
  <c r="M462" i="1"/>
  <c r="M463" i="1"/>
  <c r="M464" i="1"/>
  <c r="M465" i="1"/>
  <c r="N465" i="1" s="1"/>
  <c r="M466" i="1"/>
  <c r="M467" i="1"/>
  <c r="M468" i="1"/>
  <c r="M469" i="1"/>
  <c r="N469" i="1" s="1"/>
  <c r="M470" i="1"/>
  <c r="M471" i="1"/>
  <c r="M472" i="1"/>
  <c r="N472" i="1" s="1"/>
  <c r="M473" i="1"/>
  <c r="N473" i="1" s="1"/>
  <c r="M474" i="1"/>
  <c r="M475" i="1"/>
  <c r="M476" i="1"/>
  <c r="M477" i="1"/>
  <c r="N477" i="1" s="1"/>
  <c r="M478" i="1"/>
  <c r="M479" i="1"/>
  <c r="M480" i="1"/>
  <c r="M481" i="1"/>
  <c r="N481" i="1" s="1"/>
  <c r="M482" i="1"/>
  <c r="M483" i="1"/>
  <c r="M484" i="1"/>
  <c r="M485" i="1"/>
  <c r="N485" i="1" s="1"/>
  <c r="M486" i="1"/>
  <c r="M487" i="1"/>
  <c r="M488" i="1"/>
  <c r="N488" i="1" s="1"/>
  <c r="M489" i="1"/>
  <c r="N489" i="1" s="1"/>
  <c r="M490" i="1"/>
  <c r="M491" i="1"/>
  <c r="M492" i="1"/>
  <c r="M493" i="1"/>
  <c r="N493" i="1" s="1"/>
  <c r="M494" i="1"/>
  <c r="M495" i="1"/>
  <c r="M496" i="1"/>
  <c r="M497" i="1"/>
  <c r="N497" i="1" s="1"/>
  <c r="M498" i="1"/>
  <c r="M499" i="1"/>
  <c r="M500" i="1"/>
  <c r="N500" i="1" s="1"/>
  <c r="M501" i="1"/>
  <c r="N501" i="1" s="1"/>
  <c r="M502" i="1"/>
  <c r="M503" i="1"/>
  <c r="M504" i="1"/>
  <c r="N504" i="1" s="1"/>
  <c r="M505" i="1"/>
  <c r="N505" i="1" s="1"/>
  <c r="M506" i="1"/>
  <c r="M507" i="1"/>
  <c r="M508" i="1"/>
  <c r="N508" i="1" s="1"/>
  <c r="M509" i="1"/>
  <c r="N509" i="1" s="1"/>
  <c r="M510" i="1"/>
  <c r="M511" i="1"/>
  <c r="M512" i="1"/>
  <c r="M513" i="1"/>
  <c r="N513" i="1" s="1"/>
  <c r="M514" i="1"/>
  <c r="M515" i="1"/>
  <c r="M516" i="1"/>
  <c r="N516" i="1" s="1"/>
  <c r="M517" i="1"/>
  <c r="N517" i="1" s="1"/>
  <c r="M518" i="1"/>
  <c r="M519" i="1"/>
  <c r="M520" i="1"/>
  <c r="N520" i="1" s="1"/>
  <c r="M521" i="1"/>
  <c r="N521" i="1" s="1"/>
  <c r="M522" i="1"/>
  <c r="M523" i="1"/>
  <c r="M524" i="1"/>
  <c r="M525" i="1"/>
  <c r="N525" i="1" s="1"/>
  <c r="M526" i="1"/>
  <c r="M527" i="1"/>
  <c r="M528" i="1"/>
  <c r="M529" i="1"/>
  <c r="N529" i="1" s="1"/>
  <c r="M530" i="1"/>
  <c r="M531" i="1"/>
  <c r="M532" i="1"/>
  <c r="N532" i="1" s="1"/>
  <c r="M533" i="1"/>
  <c r="N533" i="1" s="1"/>
  <c r="M534" i="1"/>
  <c r="M535" i="1"/>
  <c r="M536" i="1"/>
  <c r="N536" i="1" s="1"/>
  <c r="M537" i="1"/>
  <c r="N537" i="1" s="1"/>
  <c r="M538" i="1"/>
  <c r="M539" i="1"/>
  <c r="M540" i="1"/>
  <c r="N540" i="1" s="1"/>
  <c r="M541" i="1"/>
  <c r="N541" i="1" s="1"/>
  <c r="M542" i="1"/>
  <c r="M543" i="1"/>
  <c r="M544" i="1"/>
  <c r="M545" i="1"/>
  <c r="N545" i="1" s="1"/>
  <c r="M546" i="1"/>
  <c r="M547" i="1"/>
  <c r="M548" i="1"/>
  <c r="N548" i="1" s="1"/>
  <c r="M549" i="1"/>
  <c r="N549" i="1" s="1"/>
  <c r="M550" i="1"/>
  <c r="M551" i="1"/>
  <c r="M552" i="1"/>
  <c r="N552" i="1" s="1"/>
  <c r="M553" i="1"/>
  <c r="N553" i="1" s="1"/>
  <c r="M554" i="1"/>
  <c r="M555" i="1"/>
  <c r="M556" i="1"/>
  <c r="M557" i="1"/>
  <c r="N557" i="1" s="1"/>
  <c r="M558" i="1"/>
  <c r="M559" i="1"/>
  <c r="M560" i="1"/>
  <c r="M561" i="1"/>
  <c r="N561" i="1" s="1"/>
  <c r="M562" i="1"/>
  <c r="M563" i="1"/>
  <c r="M564" i="1"/>
  <c r="N564" i="1" s="1"/>
  <c r="M565" i="1"/>
  <c r="N565" i="1" s="1"/>
  <c r="M566" i="1"/>
  <c r="M567" i="1"/>
  <c r="M568" i="1"/>
  <c r="N568" i="1" s="1"/>
  <c r="M569" i="1"/>
  <c r="N569" i="1" s="1"/>
  <c r="M570" i="1"/>
  <c r="M571" i="1"/>
  <c r="M572" i="1"/>
  <c r="N572" i="1" s="1"/>
  <c r="M573" i="1"/>
  <c r="N573" i="1" s="1"/>
  <c r="M574" i="1"/>
  <c r="M575" i="1"/>
  <c r="M576" i="1"/>
  <c r="M577" i="1"/>
  <c r="N577" i="1" s="1"/>
  <c r="M578" i="1"/>
  <c r="M579" i="1"/>
  <c r="M580" i="1"/>
  <c r="N580" i="1" s="1"/>
  <c r="M581" i="1"/>
  <c r="N581" i="1" s="1"/>
  <c r="M582" i="1"/>
  <c r="M583" i="1"/>
  <c r="M584" i="1"/>
  <c r="N584" i="1" s="1"/>
  <c r="M585" i="1"/>
  <c r="N585" i="1" s="1"/>
  <c r="M586" i="1"/>
  <c r="M587" i="1"/>
  <c r="M588" i="1"/>
  <c r="M589" i="1"/>
  <c r="N589" i="1" s="1"/>
  <c r="M590" i="1"/>
  <c r="M591" i="1"/>
  <c r="M592" i="1"/>
  <c r="M593" i="1"/>
  <c r="N593" i="1" s="1"/>
  <c r="M594" i="1"/>
  <c r="M595" i="1"/>
  <c r="M596" i="1"/>
  <c r="N596" i="1" s="1"/>
  <c r="M597" i="1"/>
  <c r="N597" i="1" s="1"/>
  <c r="M598" i="1"/>
  <c r="M599" i="1"/>
  <c r="M600" i="1"/>
  <c r="N600" i="1" s="1"/>
  <c r="M601" i="1"/>
  <c r="N601" i="1" s="1"/>
  <c r="M602" i="1"/>
  <c r="M603" i="1"/>
  <c r="M604" i="1"/>
  <c r="N604" i="1" s="1"/>
  <c r="M605" i="1"/>
  <c r="N605" i="1" s="1"/>
  <c r="M606" i="1"/>
  <c r="M607" i="1"/>
  <c r="M608" i="1"/>
  <c r="M609" i="1"/>
  <c r="N609" i="1" s="1"/>
  <c r="M610" i="1"/>
  <c r="M611" i="1"/>
  <c r="M612" i="1"/>
  <c r="N612" i="1" s="1"/>
  <c r="M613" i="1"/>
  <c r="N613" i="1" s="1"/>
  <c r="M614" i="1"/>
  <c r="M615" i="1"/>
  <c r="M616" i="1"/>
  <c r="N616" i="1" s="1"/>
  <c r="M617" i="1"/>
  <c r="N617" i="1" s="1"/>
  <c r="M618" i="1"/>
  <c r="M619" i="1"/>
  <c r="M620" i="1"/>
  <c r="M621" i="1"/>
  <c r="N621" i="1" s="1"/>
  <c r="M622" i="1"/>
  <c r="M623" i="1"/>
  <c r="M624" i="1"/>
  <c r="M625" i="1"/>
  <c r="N625" i="1" s="1"/>
  <c r="M626" i="1"/>
  <c r="M627" i="1"/>
  <c r="M628" i="1"/>
  <c r="N628" i="1" s="1"/>
  <c r="M629" i="1"/>
  <c r="N629" i="1" s="1"/>
  <c r="M630" i="1"/>
  <c r="M631" i="1"/>
  <c r="M632" i="1"/>
  <c r="N632" i="1" s="1"/>
  <c r="M633" i="1"/>
  <c r="N633" i="1" s="1"/>
  <c r="M634" i="1"/>
  <c r="M635" i="1"/>
  <c r="M636" i="1"/>
  <c r="N636" i="1" s="1"/>
  <c r="M637" i="1"/>
  <c r="N637" i="1" s="1"/>
  <c r="M638" i="1"/>
  <c r="M639" i="1"/>
  <c r="M640" i="1"/>
  <c r="N640" i="1" s="1"/>
  <c r="M641" i="1"/>
  <c r="N641" i="1" s="1"/>
  <c r="M642" i="1"/>
  <c r="M643" i="1"/>
  <c r="M644" i="1"/>
  <c r="N644" i="1" s="1"/>
  <c r="M645" i="1"/>
  <c r="N645" i="1" s="1"/>
  <c r="M646" i="1"/>
  <c r="M647" i="1"/>
  <c r="M648" i="1"/>
  <c r="N648" i="1" s="1"/>
  <c r="M649" i="1"/>
  <c r="N649" i="1" s="1"/>
  <c r="M650" i="1"/>
  <c r="N650" i="1" s="1"/>
  <c r="M651" i="1"/>
  <c r="M652" i="1"/>
  <c r="M653" i="1"/>
  <c r="N653" i="1" s="1"/>
  <c r="M654" i="1"/>
  <c r="M655" i="1"/>
  <c r="M656" i="1"/>
  <c r="M657" i="1"/>
  <c r="N657" i="1" s="1"/>
  <c r="M658" i="1"/>
  <c r="M659" i="1"/>
  <c r="M660" i="1"/>
  <c r="N660" i="1" s="1"/>
  <c r="M661" i="1"/>
  <c r="N661" i="1" s="1"/>
  <c r="M662" i="1"/>
  <c r="N662" i="1" s="1"/>
  <c r="M663" i="1"/>
  <c r="M664" i="1"/>
  <c r="N664" i="1" s="1"/>
  <c r="M665" i="1"/>
  <c r="N665" i="1" s="1"/>
  <c r="M666" i="1"/>
  <c r="M667" i="1"/>
  <c r="M668" i="1"/>
  <c r="N668" i="1" s="1"/>
  <c r="M669" i="1"/>
  <c r="N669" i="1" s="1"/>
  <c r="M670" i="1"/>
  <c r="M671" i="1"/>
  <c r="M672" i="1"/>
  <c r="N672" i="1" s="1"/>
  <c r="M673" i="1"/>
  <c r="N673" i="1" s="1"/>
  <c r="M674" i="1"/>
  <c r="N674" i="1" s="1"/>
  <c r="M675" i="1"/>
  <c r="M676" i="1"/>
  <c r="N676" i="1" s="1"/>
  <c r="M677" i="1"/>
  <c r="N677" i="1" s="1"/>
  <c r="M678" i="1"/>
  <c r="M679" i="1"/>
  <c r="M680" i="1"/>
  <c r="N680" i="1" s="1"/>
  <c r="M681" i="1"/>
  <c r="N681" i="1" s="1"/>
  <c r="M682" i="1"/>
  <c r="N682" i="1" s="1"/>
  <c r="M683" i="1"/>
  <c r="M684" i="1"/>
  <c r="N684" i="1" s="1"/>
  <c r="M685" i="1"/>
  <c r="N685" i="1" s="1"/>
  <c r="M686" i="1"/>
  <c r="M687" i="1"/>
  <c r="M688" i="1"/>
  <c r="N688" i="1" s="1"/>
  <c r="M689" i="1"/>
  <c r="N689" i="1" s="1"/>
  <c r="M690" i="1"/>
  <c r="M691" i="1"/>
  <c r="M692" i="1"/>
  <c r="N692" i="1" s="1"/>
  <c r="M693" i="1"/>
  <c r="N693" i="1" s="1"/>
  <c r="M694" i="1"/>
  <c r="M695" i="1"/>
  <c r="M696" i="1"/>
  <c r="N696" i="1" s="1"/>
  <c r="M697" i="1"/>
  <c r="N697" i="1" s="1"/>
  <c r="M698" i="1"/>
  <c r="M699" i="1"/>
  <c r="M700" i="1"/>
  <c r="N700" i="1" s="1"/>
  <c r="M701" i="1"/>
  <c r="N701" i="1" s="1"/>
  <c r="M702" i="1"/>
  <c r="M703" i="1"/>
  <c r="M704" i="1"/>
  <c r="M705" i="1"/>
  <c r="N705" i="1" s="1"/>
  <c r="M706" i="1"/>
  <c r="M707" i="1"/>
  <c r="M708" i="1"/>
  <c r="N708" i="1" s="1"/>
  <c r="M709" i="1"/>
  <c r="N709" i="1" s="1"/>
  <c r="M710" i="1"/>
  <c r="N710" i="1" s="1"/>
  <c r="M711" i="1"/>
  <c r="M712" i="1"/>
  <c r="N712" i="1" s="1"/>
  <c r="M713" i="1"/>
  <c r="N713" i="1" s="1"/>
  <c r="M714" i="1"/>
  <c r="M715" i="1"/>
  <c r="M716" i="1"/>
  <c r="N716" i="1" s="1"/>
  <c r="M717" i="1"/>
  <c r="N717" i="1" s="1"/>
  <c r="M718" i="1"/>
  <c r="N718" i="1" s="1"/>
  <c r="M719" i="1"/>
  <c r="M720" i="1"/>
  <c r="M721" i="1"/>
  <c r="N721" i="1" s="1"/>
  <c r="M722" i="1"/>
  <c r="M723" i="1"/>
  <c r="M724" i="1"/>
  <c r="N724" i="1" s="1"/>
  <c r="M725" i="1"/>
  <c r="N725" i="1" s="1"/>
  <c r="M726" i="1"/>
  <c r="M727" i="1"/>
  <c r="M728" i="1"/>
  <c r="N728" i="1" s="1"/>
  <c r="M729" i="1"/>
  <c r="N729" i="1" s="1"/>
  <c r="M730" i="1"/>
  <c r="M731" i="1"/>
  <c r="M732" i="1"/>
  <c r="N732" i="1" s="1"/>
  <c r="M733" i="1"/>
  <c r="N733" i="1" s="1"/>
  <c r="M734" i="1"/>
  <c r="M735" i="1"/>
  <c r="M736" i="1"/>
  <c r="N736" i="1" s="1"/>
  <c r="M737" i="1"/>
  <c r="N737" i="1" s="1"/>
  <c r="M738" i="1"/>
  <c r="N738" i="1" s="1"/>
  <c r="M739" i="1"/>
  <c r="M740" i="1"/>
  <c r="N740" i="1" s="1"/>
  <c r="M741" i="1"/>
  <c r="N741" i="1" s="1"/>
  <c r="M742" i="1"/>
  <c r="M743" i="1"/>
  <c r="M744" i="1"/>
  <c r="N744" i="1" s="1"/>
  <c r="M745" i="1"/>
  <c r="N745" i="1" s="1"/>
  <c r="M746" i="1"/>
  <c r="N746" i="1" s="1"/>
  <c r="M747" i="1"/>
  <c r="M748" i="1"/>
  <c r="N748" i="1" s="1"/>
  <c r="M749" i="1"/>
  <c r="N749" i="1" s="1"/>
  <c r="M750" i="1"/>
  <c r="M751" i="1"/>
  <c r="M752" i="1"/>
  <c r="N752" i="1" s="1"/>
  <c r="M753" i="1"/>
  <c r="N753" i="1" s="1"/>
  <c r="M754" i="1"/>
  <c r="M755" i="1"/>
  <c r="M756" i="1"/>
  <c r="N756" i="1" s="1"/>
  <c r="M757" i="1"/>
  <c r="N757" i="1" s="1"/>
  <c r="M758" i="1"/>
  <c r="M759" i="1"/>
  <c r="M760" i="1"/>
  <c r="N760" i="1" s="1"/>
  <c r="M761" i="1"/>
  <c r="N761" i="1" s="1"/>
  <c r="M762" i="1"/>
  <c r="M763" i="1"/>
  <c r="M764" i="1"/>
  <c r="N764" i="1" s="1"/>
  <c r="M765" i="1"/>
  <c r="N765" i="1" s="1"/>
  <c r="M766" i="1"/>
  <c r="M767" i="1"/>
  <c r="M768" i="1"/>
  <c r="M769" i="1"/>
  <c r="N769" i="1" s="1"/>
  <c r="M770" i="1"/>
  <c r="M771" i="1"/>
  <c r="M772" i="1"/>
  <c r="N772" i="1" s="1"/>
  <c r="M773" i="1"/>
  <c r="N773" i="1" s="1"/>
  <c r="M774" i="1"/>
  <c r="N774" i="1" s="1"/>
  <c r="M775" i="1"/>
  <c r="M776" i="1"/>
  <c r="N776" i="1" s="1"/>
  <c r="M777" i="1"/>
  <c r="N777" i="1" s="1"/>
  <c r="M778" i="1"/>
  <c r="M779" i="1"/>
  <c r="M780" i="1"/>
  <c r="N780" i="1" s="1"/>
  <c r="M781" i="1"/>
  <c r="N781" i="1" s="1"/>
  <c r="M782" i="1"/>
  <c r="N782" i="1" s="1"/>
  <c r="M783" i="1"/>
  <c r="M784" i="1"/>
  <c r="M785" i="1"/>
  <c r="N785" i="1" s="1"/>
  <c r="M786" i="1"/>
  <c r="M787" i="1"/>
  <c r="M788" i="1"/>
  <c r="N788" i="1" s="1"/>
  <c r="M789" i="1"/>
  <c r="N789" i="1" s="1"/>
  <c r="M790" i="1"/>
  <c r="M791" i="1"/>
  <c r="M792" i="1"/>
  <c r="N792" i="1" s="1"/>
  <c r="M793" i="1"/>
  <c r="N793" i="1" s="1"/>
  <c r="M794" i="1"/>
  <c r="M795" i="1"/>
  <c r="M796" i="1"/>
  <c r="N796" i="1" s="1"/>
  <c r="M797" i="1"/>
  <c r="N797" i="1" s="1"/>
  <c r="M798" i="1"/>
  <c r="M799" i="1"/>
  <c r="M800" i="1"/>
  <c r="N800" i="1" s="1"/>
  <c r="M801" i="1"/>
  <c r="N801" i="1" s="1"/>
  <c r="M802" i="1"/>
  <c r="N802" i="1" s="1"/>
  <c r="M803" i="1"/>
  <c r="M804" i="1"/>
  <c r="N804" i="1" s="1"/>
  <c r="M805" i="1"/>
  <c r="N805" i="1" s="1"/>
  <c r="M806" i="1"/>
  <c r="M807" i="1"/>
  <c r="M808" i="1"/>
  <c r="N808" i="1" s="1"/>
  <c r="M809" i="1"/>
  <c r="N809" i="1" s="1"/>
  <c r="M810" i="1"/>
  <c r="N810" i="1" s="1"/>
  <c r="M811" i="1"/>
  <c r="M812" i="1"/>
  <c r="N812" i="1" s="1"/>
  <c r="M813" i="1"/>
  <c r="N813" i="1" s="1"/>
  <c r="M814" i="1"/>
  <c r="M815" i="1"/>
  <c r="M816" i="1"/>
  <c r="N816" i="1" s="1"/>
  <c r="M817" i="1"/>
  <c r="N817" i="1" s="1"/>
  <c r="M818" i="1"/>
  <c r="M819" i="1"/>
  <c r="M820" i="1"/>
  <c r="N820" i="1" s="1"/>
  <c r="M821" i="1"/>
  <c r="N821" i="1" s="1"/>
  <c r="M822" i="1"/>
  <c r="M823" i="1"/>
  <c r="M824" i="1"/>
  <c r="N824" i="1" s="1"/>
  <c r="M825" i="1"/>
  <c r="N825" i="1" s="1"/>
  <c r="M826" i="1"/>
  <c r="M827" i="1"/>
  <c r="M828" i="1"/>
  <c r="N828" i="1" s="1"/>
  <c r="M829" i="1"/>
  <c r="N829" i="1" s="1"/>
  <c r="M830" i="1"/>
  <c r="M831" i="1"/>
  <c r="M832" i="1"/>
  <c r="M833" i="1"/>
  <c r="N833" i="1" s="1"/>
  <c r="M834" i="1"/>
  <c r="M835" i="1"/>
  <c r="M836" i="1"/>
  <c r="N836" i="1" s="1"/>
  <c r="M837" i="1"/>
  <c r="N837" i="1" s="1"/>
  <c r="M838" i="1"/>
  <c r="N838" i="1" s="1"/>
  <c r="M839" i="1"/>
  <c r="M840" i="1"/>
  <c r="N840" i="1" s="1"/>
  <c r="M841" i="1"/>
  <c r="N841" i="1" s="1"/>
  <c r="M842" i="1"/>
  <c r="M843" i="1"/>
  <c r="M844" i="1"/>
  <c r="N844" i="1" s="1"/>
  <c r="M845" i="1"/>
  <c r="N845" i="1" s="1"/>
  <c r="M846" i="1"/>
  <c r="N846" i="1" s="1"/>
  <c r="M847" i="1"/>
  <c r="M848" i="1"/>
  <c r="M849" i="1"/>
  <c r="N849" i="1" s="1"/>
  <c r="M850" i="1"/>
  <c r="M851" i="1"/>
  <c r="M852" i="1"/>
  <c r="N852" i="1" s="1"/>
  <c r="M853" i="1"/>
  <c r="N853" i="1" s="1"/>
  <c r="M854" i="1"/>
  <c r="M855" i="1"/>
  <c r="M856" i="1"/>
  <c r="N856" i="1" s="1"/>
  <c r="M857" i="1"/>
  <c r="N857" i="1" s="1"/>
  <c r="M858" i="1"/>
  <c r="M859" i="1"/>
  <c r="M860" i="1"/>
  <c r="N860" i="1" s="1"/>
  <c r="M861" i="1"/>
  <c r="N861" i="1" s="1"/>
  <c r="M862" i="1"/>
  <c r="M863" i="1"/>
  <c r="M864" i="1"/>
  <c r="N864" i="1" s="1"/>
  <c r="M865" i="1"/>
  <c r="N865" i="1" s="1"/>
  <c r="M866" i="1"/>
  <c r="N866" i="1" s="1"/>
  <c r="M867" i="1"/>
  <c r="M868" i="1"/>
  <c r="N868" i="1" s="1"/>
  <c r="M869" i="1"/>
  <c r="N869" i="1" s="1"/>
  <c r="M870" i="1"/>
  <c r="M871" i="1"/>
  <c r="M872" i="1"/>
  <c r="N872" i="1" s="1"/>
  <c r="M873" i="1"/>
  <c r="N873" i="1" s="1"/>
  <c r="M874" i="1"/>
  <c r="N874" i="1" s="1"/>
  <c r="M875" i="1"/>
  <c r="M876" i="1"/>
  <c r="N876" i="1" s="1"/>
  <c r="M877" i="1"/>
  <c r="N877" i="1" s="1"/>
  <c r="M878" i="1"/>
  <c r="M879" i="1"/>
  <c r="M880" i="1"/>
  <c r="N880" i="1" s="1"/>
  <c r="M881" i="1"/>
  <c r="N881" i="1" s="1"/>
  <c r="M882" i="1"/>
  <c r="M883" i="1"/>
  <c r="M884" i="1"/>
  <c r="N884" i="1" s="1"/>
  <c r="M885" i="1"/>
  <c r="N885" i="1" s="1"/>
  <c r="M886" i="1"/>
  <c r="M887" i="1"/>
  <c r="M888" i="1"/>
  <c r="N888" i="1" s="1"/>
  <c r="M889" i="1"/>
  <c r="N889" i="1" s="1"/>
  <c r="M890" i="1"/>
  <c r="M891" i="1"/>
  <c r="M892" i="1"/>
  <c r="N892" i="1" s="1"/>
  <c r="N2" i="1"/>
  <c r="N3" i="1"/>
  <c r="N6" i="1"/>
  <c r="N7" i="1"/>
  <c r="N8" i="1"/>
  <c r="N11" i="1"/>
  <c r="N12" i="1"/>
  <c r="N14" i="1"/>
  <c r="N15" i="1"/>
  <c r="N16" i="1"/>
  <c r="N18" i="1"/>
  <c r="N19" i="1"/>
  <c r="N22" i="1"/>
  <c r="N23" i="1"/>
  <c r="N24" i="1"/>
  <c r="N26" i="1"/>
  <c r="N27" i="1"/>
  <c r="N28" i="1"/>
  <c r="N30" i="1"/>
  <c r="N31" i="1"/>
  <c r="N32" i="1"/>
  <c r="N34" i="1"/>
  <c r="N35" i="1"/>
  <c r="N38" i="1"/>
  <c r="N39" i="1"/>
  <c r="N40" i="1"/>
  <c r="N42" i="1"/>
  <c r="N43" i="1"/>
  <c r="N44" i="1"/>
  <c r="N46" i="1"/>
  <c r="N47" i="1"/>
  <c r="N48" i="1"/>
  <c r="N50" i="1"/>
  <c r="N51" i="1"/>
  <c r="N54" i="1"/>
  <c r="N55" i="1"/>
  <c r="N56" i="1"/>
  <c r="N58" i="1"/>
  <c r="N59" i="1"/>
  <c r="N60" i="1"/>
  <c r="N62" i="1"/>
  <c r="N63" i="1"/>
  <c r="N64" i="1"/>
  <c r="N66" i="1"/>
  <c r="N67" i="1"/>
  <c r="N70" i="1"/>
  <c r="N71" i="1"/>
  <c r="N72" i="1"/>
  <c r="N74" i="1"/>
  <c r="N75" i="1"/>
  <c r="N76" i="1"/>
  <c r="N78" i="1"/>
  <c r="N79" i="1"/>
  <c r="N80" i="1"/>
  <c r="N82" i="1"/>
  <c r="N83" i="1"/>
  <c r="N86" i="1"/>
  <c r="N87" i="1"/>
  <c r="N88" i="1"/>
  <c r="N90" i="1"/>
  <c r="N91" i="1"/>
  <c r="N92" i="1"/>
  <c r="N94" i="1"/>
  <c r="N95" i="1"/>
  <c r="N96" i="1"/>
  <c r="N98" i="1"/>
  <c r="N99" i="1"/>
  <c r="N102" i="1"/>
  <c r="N103" i="1"/>
  <c r="N104" i="1"/>
  <c r="N106" i="1"/>
  <c r="N107" i="1"/>
  <c r="N108" i="1"/>
  <c r="N110" i="1"/>
  <c r="N111" i="1"/>
  <c r="N112" i="1"/>
  <c r="N114" i="1"/>
  <c r="N115" i="1"/>
  <c r="N118" i="1"/>
  <c r="N119" i="1"/>
  <c r="N120" i="1"/>
  <c r="N122" i="1"/>
  <c r="N123" i="1"/>
  <c r="N124" i="1"/>
  <c r="N126" i="1"/>
  <c r="N127" i="1"/>
  <c r="N128" i="1"/>
  <c r="N130" i="1"/>
  <c r="N131" i="1"/>
  <c r="N134" i="1"/>
  <c r="N135" i="1"/>
  <c r="N136" i="1"/>
  <c r="N138" i="1"/>
  <c r="N139" i="1"/>
  <c r="N140" i="1"/>
  <c r="N142" i="1"/>
  <c r="N143" i="1"/>
  <c r="N144" i="1"/>
  <c r="N146" i="1"/>
  <c r="N147" i="1"/>
  <c r="N150" i="1"/>
  <c r="N151" i="1"/>
  <c r="N152" i="1"/>
  <c r="N154" i="1"/>
  <c r="N155" i="1"/>
  <c r="N156" i="1"/>
  <c r="N158" i="1"/>
  <c r="N159" i="1"/>
  <c r="N160" i="1"/>
  <c r="N162" i="1"/>
  <c r="N163" i="1"/>
  <c r="N166" i="1"/>
  <c r="N167" i="1"/>
  <c r="N168" i="1"/>
  <c r="N170" i="1"/>
  <c r="N171" i="1"/>
  <c r="N172" i="1"/>
  <c r="N174" i="1"/>
  <c r="N175" i="1"/>
  <c r="N176" i="1"/>
  <c r="N178" i="1"/>
  <c r="N179" i="1"/>
  <c r="N182" i="1"/>
  <c r="N183" i="1"/>
  <c r="N184" i="1"/>
  <c r="N186" i="1"/>
  <c r="N187" i="1"/>
  <c r="N188" i="1"/>
  <c r="N190" i="1"/>
  <c r="N191" i="1"/>
  <c r="N192" i="1"/>
  <c r="N194" i="1"/>
  <c r="N195" i="1"/>
  <c r="N198" i="1"/>
  <c r="N199" i="1"/>
  <c r="N200" i="1"/>
  <c r="N202" i="1"/>
  <c r="N203" i="1"/>
  <c r="N204" i="1"/>
  <c r="N206" i="1"/>
  <c r="N207" i="1"/>
  <c r="N208" i="1"/>
  <c r="N210" i="1"/>
  <c r="N211" i="1"/>
  <c r="N214" i="1"/>
  <c r="N215" i="1"/>
  <c r="N216" i="1"/>
  <c r="N218" i="1"/>
  <c r="N219" i="1"/>
  <c r="N220" i="1"/>
  <c r="N222" i="1"/>
  <c r="N223" i="1"/>
  <c r="N224" i="1"/>
  <c r="N226" i="1"/>
  <c r="N227" i="1"/>
  <c r="N230" i="1"/>
  <c r="N231" i="1"/>
  <c r="N232" i="1"/>
  <c r="N234" i="1"/>
  <c r="N235" i="1"/>
  <c r="N236" i="1"/>
  <c r="N238" i="1"/>
  <c r="N239" i="1"/>
  <c r="N240" i="1"/>
  <c r="N242" i="1"/>
  <c r="N243" i="1"/>
  <c r="N246" i="1"/>
  <c r="N247" i="1"/>
  <c r="N250" i="1"/>
  <c r="N251" i="1"/>
  <c r="N252" i="1"/>
  <c r="N254" i="1"/>
  <c r="N255" i="1"/>
  <c r="N258" i="1"/>
  <c r="N259" i="1"/>
  <c r="N260" i="1"/>
  <c r="N262" i="1"/>
  <c r="N263" i="1"/>
  <c r="N266" i="1"/>
  <c r="N267" i="1"/>
  <c r="N270" i="1"/>
  <c r="N271" i="1"/>
  <c r="N272" i="1"/>
  <c r="N274" i="1"/>
  <c r="N275" i="1"/>
  <c r="N276" i="1"/>
  <c r="N278" i="1"/>
  <c r="N279" i="1"/>
  <c r="N282" i="1"/>
  <c r="N283" i="1"/>
  <c r="N284" i="1"/>
  <c r="N286" i="1"/>
  <c r="N287" i="1"/>
  <c r="N288" i="1"/>
  <c r="N290" i="1"/>
  <c r="N291" i="1"/>
  <c r="N292" i="1"/>
  <c r="N294" i="1"/>
  <c r="N295" i="1"/>
  <c r="N298" i="1"/>
  <c r="N299" i="1"/>
  <c r="N300" i="1"/>
  <c r="N302" i="1"/>
  <c r="N303" i="1"/>
  <c r="N304" i="1"/>
  <c r="N306" i="1"/>
  <c r="N307" i="1"/>
  <c r="N310" i="1"/>
  <c r="N311" i="1"/>
  <c r="N314" i="1"/>
  <c r="N315" i="1"/>
  <c r="N316" i="1"/>
  <c r="N318" i="1"/>
  <c r="N319" i="1"/>
  <c r="N322" i="1"/>
  <c r="N323" i="1"/>
  <c r="N324" i="1"/>
  <c r="N326" i="1"/>
  <c r="N327" i="1"/>
  <c r="N330" i="1"/>
  <c r="N331" i="1"/>
  <c r="N334" i="1"/>
  <c r="N335" i="1"/>
  <c r="N336" i="1"/>
  <c r="N338" i="1"/>
  <c r="N339" i="1"/>
  <c r="N340" i="1"/>
  <c r="N342" i="1"/>
  <c r="N343" i="1"/>
  <c r="N346" i="1"/>
  <c r="N347" i="1"/>
  <c r="N348" i="1"/>
  <c r="N350" i="1"/>
  <c r="N351" i="1"/>
  <c r="N352" i="1"/>
  <c r="N354" i="1"/>
  <c r="N355" i="1"/>
  <c r="N356" i="1"/>
  <c r="N358" i="1"/>
  <c r="N359" i="1"/>
  <c r="N362" i="1"/>
  <c r="N363" i="1"/>
  <c r="N364" i="1"/>
  <c r="N366" i="1"/>
  <c r="N367" i="1"/>
  <c r="N368" i="1"/>
  <c r="N370" i="1"/>
  <c r="N371" i="1"/>
  <c r="N374" i="1"/>
  <c r="N375" i="1"/>
  <c r="N378" i="1"/>
  <c r="N379" i="1"/>
  <c r="N380" i="1"/>
  <c r="N382" i="1"/>
  <c r="N383" i="1"/>
  <c r="N386" i="1"/>
  <c r="N387" i="1"/>
  <c r="N388" i="1"/>
  <c r="N390" i="1"/>
  <c r="N391" i="1"/>
  <c r="N394" i="1"/>
  <c r="N395" i="1"/>
  <c r="N398" i="1"/>
  <c r="N399" i="1"/>
  <c r="N400" i="1"/>
  <c r="N402" i="1"/>
  <c r="N403" i="1"/>
  <c r="N404" i="1"/>
  <c r="N406" i="1"/>
  <c r="N407" i="1"/>
  <c r="N410" i="1"/>
  <c r="N411" i="1"/>
  <c r="N412" i="1"/>
  <c r="N414" i="1"/>
  <c r="N415" i="1"/>
  <c r="N416" i="1"/>
  <c r="N418" i="1"/>
  <c r="N419" i="1"/>
  <c r="N420" i="1"/>
  <c r="N422" i="1"/>
  <c r="N423" i="1"/>
  <c r="N426" i="1"/>
  <c r="N427" i="1"/>
  <c r="N428" i="1"/>
  <c r="N430" i="1"/>
  <c r="N431" i="1"/>
  <c r="N432" i="1"/>
  <c r="N434" i="1"/>
  <c r="N435" i="1"/>
  <c r="N438" i="1"/>
  <c r="N439" i="1"/>
  <c r="N442" i="1"/>
  <c r="N443" i="1"/>
  <c r="N444" i="1"/>
  <c r="N446" i="1"/>
  <c r="N447" i="1"/>
  <c r="N450" i="1"/>
  <c r="N451" i="1"/>
  <c r="N452" i="1"/>
  <c r="N454" i="1"/>
  <c r="N455" i="1"/>
  <c r="N458" i="1"/>
  <c r="N459" i="1"/>
  <c r="N462" i="1"/>
  <c r="N463" i="1"/>
  <c r="N464" i="1"/>
  <c r="N466" i="1"/>
  <c r="N467" i="1"/>
  <c r="N468" i="1"/>
  <c r="N470" i="1"/>
  <c r="N471" i="1"/>
  <c r="N474" i="1"/>
  <c r="N475" i="1"/>
  <c r="N476" i="1"/>
  <c r="N478" i="1"/>
  <c r="N479" i="1"/>
  <c r="N480" i="1"/>
  <c r="N482" i="1"/>
  <c r="N483" i="1"/>
  <c r="N484" i="1"/>
  <c r="N486" i="1"/>
  <c r="N487" i="1"/>
  <c r="N490" i="1"/>
  <c r="N491" i="1"/>
  <c r="N492" i="1"/>
  <c r="N494" i="1"/>
  <c r="N495" i="1"/>
  <c r="N496" i="1"/>
  <c r="N498" i="1"/>
  <c r="N499" i="1"/>
  <c r="N502" i="1"/>
  <c r="N503" i="1"/>
  <c r="N506" i="1"/>
  <c r="N507" i="1"/>
  <c r="N510" i="1"/>
  <c r="N511" i="1"/>
  <c r="N512" i="1"/>
  <c r="N514" i="1"/>
  <c r="N515" i="1"/>
  <c r="N518" i="1"/>
  <c r="N519" i="1"/>
  <c r="N522" i="1"/>
  <c r="N523" i="1"/>
  <c r="N524" i="1"/>
  <c r="N526" i="1"/>
  <c r="N527" i="1"/>
  <c r="N528" i="1"/>
  <c r="N530" i="1"/>
  <c r="N531" i="1"/>
  <c r="N534" i="1"/>
  <c r="N535" i="1"/>
  <c r="N538" i="1"/>
  <c r="N539" i="1"/>
  <c r="N542" i="1"/>
  <c r="N543" i="1"/>
  <c r="N544" i="1"/>
  <c r="N546" i="1"/>
  <c r="N547" i="1"/>
  <c r="N550" i="1"/>
  <c r="N551" i="1"/>
  <c r="N554" i="1"/>
  <c r="N555" i="1"/>
  <c r="N556" i="1"/>
  <c r="N558" i="1"/>
  <c r="N559" i="1"/>
  <c r="N560" i="1"/>
  <c r="N562" i="1"/>
  <c r="N563" i="1"/>
  <c r="N566" i="1"/>
  <c r="N567" i="1"/>
  <c r="N570" i="1"/>
  <c r="N571" i="1"/>
  <c r="N574" i="1"/>
  <c r="N575" i="1"/>
  <c r="N576" i="1"/>
  <c r="N578" i="1"/>
  <c r="N579" i="1"/>
  <c r="N582" i="1"/>
  <c r="N583" i="1"/>
  <c r="N586" i="1"/>
  <c r="N587" i="1"/>
  <c r="N588" i="1"/>
  <c r="N590" i="1"/>
  <c r="N591" i="1"/>
  <c r="N592" i="1"/>
  <c r="N594" i="1"/>
  <c r="N595" i="1"/>
  <c r="N598" i="1"/>
  <c r="N599" i="1"/>
  <c r="N602" i="1"/>
  <c r="N603" i="1"/>
  <c r="N606" i="1"/>
  <c r="N607" i="1"/>
  <c r="N608" i="1"/>
  <c r="N610" i="1"/>
  <c r="N611" i="1"/>
  <c r="N614" i="1"/>
  <c r="N615" i="1"/>
  <c r="N618" i="1"/>
  <c r="N619" i="1"/>
  <c r="N620" i="1"/>
  <c r="N622" i="1"/>
  <c r="N623" i="1"/>
  <c r="N624" i="1"/>
  <c r="N626" i="1"/>
  <c r="N627" i="1"/>
  <c r="N630" i="1"/>
  <c r="N631" i="1"/>
  <c r="N634" i="1"/>
  <c r="N635" i="1"/>
  <c r="N638" i="1"/>
  <c r="N639" i="1"/>
  <c r="N642" i="1"/>
  <c r="N643" i="1"/>
  <c r="N646" i="1"/>
  <c r="N647" i="1"/>
  <c r="N651" i="1"/>
  <c r="N652" i="1"/>
  <c r="N654" i="1"/>
  <c r="N655" i="1"/>
  <c r="N656" i="1"/>
  <c r="N658" i="1"/>
  <c r="N659" i="1"/>
  <c r="N663" i="1"/>
  <c r="N666" i="1"/>
  <c r="N667" i="1"/>
  <c r="N670" i="1"/>
  <c r="N671" i="1"/>
  <c r="N675" i="1"/>
  <c r="N678" i="1"/>
  <c r="N679" i="1"/>
  <c r="N683" i="1"/>
  <c r="N686" i="1"/>
  <c r="N687" i="1"/>
  <c r="N690" i="1"/>
  <c r="N691" i="1"/>
  <c r="N694" i="1"/>
  <c r="N695" i="1"/>
  <c r="N698" i="1"/>
  <c r="N699" i="1"/>
  <c r="N702" i="1"/>
  <c r="N703" i="1"/>
  <c r="N704" i="1"/>
  <c r="N706" i="1"/>
  <c r="N707" i="1"/>
  <c r="N711" i="1"/>
  <c r="N714" i="1"/>
  <c r="N715" i="1"/>
  <c r="N719" i="1"/>
  <c r="N720" i="1"/>
  <c r="N722" i="1"/>
  <c r="N723" i="1"/>
  <c r="N726" i="1"/>
  <c r="N727" i="1"/>
  <c r="N730" i="1"/>
  <c r="N731" i="1"/>
  <c r="N734" i="1"/>
  <c r="N735" i="1"/>
  <c r="N739" i="1"/>
  <c r="N742" i="1"/>
  <c r="N743" i="1"/>
  <c r="N747" i="1"/>
  <c r="N750" i="1"/>
  <c r="N751" i="1"/>
  <c r="N754" i="1"/>
  <c r="N755" i="1"/>
  <c r="N758" i="1"/>
  <c r="N759" i="1"/>
  <c r="N762" i="1"/>
  <c r="N763" i="1"/>
  <c r="N766" i="1"/>
  <c r="N767" i="1"/>
  <c r="N768" i="1"/>
  <c r="N770" i="1"/>
  <c r="N771" i="1"/>
  <c r="N775" i="1"/>
  <c r="N778" i="1"/>
  <c r="N779" i="1"/>
  <c r="N783" i="1"/>
  <c r="N784" i="1"/>
  <c r="N786" i="1"/>
  <c r="N787" i="1"/>
  <c r="N790" i="1"/>
  <c r="N791" i="1"/>
  <c r="N794" i="1"/>
  <c r="N795" i="1"/>
  <c r="N798" i="1"/>
  <c r="N799" i="1"/>
  <c r="N803" i="1"/>
  <c r="N806" i="1"/>
  <c r="N807" i="1"/>
  <c r="N811" i="1"/>
  <c r="N814" i="1"/>
  <c r="N815" i="1"/>
  <c r="N818" i="1"/>
  <c r="N819" i="1"/>
  <c r="N822" i="1"/>
  <c r="N823" i="1"/>
  <c r="N826" i="1"/>
  <c r="N827" i="1"/>
  <c r="N830" i="1"/>
  <c r="N831" i="1"/>
  <c r="N832" i="1"/>
  <c r="N834" i="1"/>
  <c r="N835" i="1"/>
  <c r="N839" i="1"/>
  <c r="N842" i="1"/>
  <c r="N843" i="1"/>
  <c r="N847" i="1"/>
  <c r="N848" i="1"/>
  <c r="N850" i="1"/>
  <c r="N851" i="1"/>
  <c r="N854" i="1"/>
  <c r="N855" i="1"/>
  <c r="N858" i="1"/>
  <c r="N859" i="1"/>
  <c r="N862" i="1"/>
  <c r="N863" i="1"/>
  <c r="N867" i="1"/>
  <c r="N870" i="1"/>
  <c r="N871" i="1"/>
  <c r="N875" i="1"/>
  <c r="N878" i="1"/>
  <c r="N879" i="1"/>
  <c r="N882" i="1"/>
  <c r="N883" i="1"/>
  <c r="N886" i="1"/>
  <c r="N887" i="1"/>
  <c r="N890" i="1"/>
  <c r="N891"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P398" i="1" s="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O562" i="1"/>
  <c r="P562" i="1" s="1"/>
  <c r="O563" i="1"/>
  <c r="P563" i="1" s="1"/>
  <c r="O564" i="1"/>
  <c r="P564" i="1" s="1"/>
  <c r="O565" i="1"/>
  <c r="P565" i="1" s="1"/>
  <c r="O566" i="1"/>
  <c r="P566" i="1" s="1"/>
  <c r="O567" i="1"/>
  <c r="P567" i="1" s="1"/>
  <c r="O568" i="1"/>
  <c r="P568" i="1" s="1"/>
  <c r="O569" i="1"/>
  <c r="P569"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612" i="1"/>
  <c r="P612" i="1" s="1"/>
  <c r="O613" i="1"/>
  <c r="P613" i="1" s="1"/>
  <c r="O614" i="1"/>
  <c r="P614" i="1" s="1"/>
  <c r="O615" i="1"/>
  <c r="P615" i="1" s="1"/>
  <c r="O616" i="1"/>
  <c r="P616" i="1" s="1"/>
  <c r="O617" i="1"/>
  <c r="P617" i="1" s="1"/>
  <c r="O618" i="1"/>
  <c r="P618" i="1" s="1"/>
  <c r="O619" i="1"/>
  <c r="P619"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636" i="1"/>
  <c r="P636" i="1" s="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s="1"/>
  <c r="O649" i="1"/>
  <c r="P649" i="1" s="1"/>
  <c r="O650" i="1"/>
  <c r="P650" i="1" s="1"/>
  <c r="O651" i="1"/>
  <c r="P651" i="1" s="1"/>
  <c r="O652" i="1"/>
  <c r="P652" i="1" s="1"/>
  <c r="O653" i="1"/>
  <c r="P653" i="1" s="1"/>
  <c r="O654" i="1"/>
  <c r="P654" i="1" s="1"/>
  <c r="O655" i="1"/>
  <c r="P655" i="1" s="1"/>
  <c r="O656" i="1"/>
  <c r="P656" i="1" s="1"/>
  <c r="O657" i="1"/>
  <c r="P657" i="1" s="1"/>
  <c r="O658" i="1"/>
  <c r="P658" i="1" s="1"/>
  <c r="O659" i="1"/>
  <c r="P65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679" i="1"/>
  <c r="P679" i="1" s="1"/>
  <c r="O680" i="1"/>
  <c r="P680"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693" i="1"/>
  <c r="P693" i="1" s="1"/>
  <c r="O694" i="1"/>
  <c r="P694" i="1" s="1"/>
  <c r="O695" i="1"/>
  <c r="P695" i="1" s="1"/>
  <c r="O696" i="1"/>
  <c r="P696" i="1" s="1"/>
  <c r="O697" i="1"/>
  <c r="P697" i="1" s="1"/>
  <c r="O698" i="1"/>
  <c r="P698" i="1" s="1"/>
  <c r="O699" i="1"/>
  <c r="P699" i="1" s="1"/>
  <c r="O700" i="1"/>
  <c r="P700" i="1" s="1"/>
  <c r="O701" i="1"/>
  <c r="P701" i="1" s="1"/>
  <c r="O702" i="1"/>
  <c r="P702" i="1" s="1"/>
  <c r="O703" i="1"/>
  <c r="P703" i="1" s="1"/>
  <c r="O704" i="1"/>
  <c r="P704"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731" i="1"/>
  <c r="P731" i="1" s="1"/>
  <c r="O732" i="1"/>
  <c r="P732" i="1" s="1"/>
  <c r="O733" i="1"/>
  <c r="P733" i="1" s="1"/>
  <c r="O734" i="1"/>
  <c r="P734" i="1" s="1"/>
  <c r="O735" i="1"/>
  <c r="P735" i="1" s="1"/>
  <c r="O736" i="1"/>
  <c r="P736" i="1" s="1"/>
  <c r="O737" i="1"/>
  <c r="P737" i="1" s="1"/>
  <c r="O738" i="1"/>
  <c r="P73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769" i="1"/>
  <c r="P769" i="1" s="1"/>
  <c r="O770" i="1"/>
  <c r="P770" i="1" s="1"/>
  <c r="O771" i="1"/>
  <c r="P771" i="1" s="1"/>
  <c r="O772" i="1"/>
  <c r="P772" i="1" s="1"/>
  <c r="O773" i="1"/>
  <c r="P773" i="1" s="1"/>
  <c r="O774" i="1"/>
  <c r="P774" i="1" s="1"/>
  <c r="O775" i="1"/>
  <c r="P775" i="1" s="1"/>
  <c r="O776" i="1"/>
  <c r="P776" i="1" s="1"/>
  <c r="O777" i="1"/>
  <c r="P777" i="1" s="1"/>
  <c r="O778" i="1"/>
  <c r="P778" i="1" s="1"/>
  <c r="O779" i="1"/>
  <c r="P779" i="1" s="1"/>
  <c r="O780" i="1"/>
  <c r="P780" i="1" s="1"/>
  <c r="O781" i="1"/>
  <c r="P781" i="1" s="1"/>
  <c r="O782" i="1"/>
  <c r="P782" i="1" s="1"/>
  <c r="O783" i="1"/>
  <c r="P783" i="1" s="1"/>
  <c r="O784" i="1"/>
  <c r="P784" i="1" s="1"/>
  <c r="O785" i="1"/>
  <c r="P785" i="1" s="1"/>
  <c r="O786" i="1"/>
  <c r="P786" i="1" s="1"/>
  <c r="O787" i="1"/>
  <c r="P787" i="1" s="1"/>
  <c r="O788" i="1"/>
  <c r="P788" i="1" s="1"/>
  <c r="O789" i="1"/>
  <c r="P789" i="1" s="1"/>
  <c r="O790" i="1"/>
  <c r="P790" i="1" s="1"/>
  <c r="O791" i="1"/>
  <c r="P791" i="1" s="1"/>
  <c r="O792" i="1"/>
  <c r="P792"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804" i="1"/>
  <c r="P804" i="1" s="1"/>
  <c r="O805" i="1"/>
  <c r="P805" i="1" s="1"/>
  <c r="O806" i="1"/>
  <c r="P806" i="1" s="1"/>
  <c r="O807" i="1"/>
  <c r="P807" i="1" s="1"/>
  <c r="O808" i="1"/>
  <c r="P808" i="1" s="1"/>
  <c r="O809" i="1"/>
  <c r="P809" i="1" s="1"/>
  <c r="O810" i="1"/>
  <c r="P810" i="1" s="1"/>
  <c r="O811" i="1"/>
  <c r="P811" i="1" s="1"/>
  <c r="O812" i="1"/>
  <c r="P812" i="1" s="1"/>
  <c r="O813" i="1"/>
  <c r="P813"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830" i="1"/>
  <c r="P830" i="1" s="1"/>
  <c r="O831" i="1"/>
  <c r="P831" i="1" s="1"/>
  <c r="O832" i="1"/>
  <c r="P832"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54" i="1"/>
  <c r="P854" i="1" s="1"/>
  <c r="O855" i="1"/>
  <c r="P855" i="1" s="1"/>
  <c r="O856" i="1"/>
  <c r="P856" i="1" s="1"/>
  <c r="O857" i="1"/>
  <c r="P857" i="1" s="1"/>
  <c r="O858" i="1"/>
  <c r="P858" i="1" s="1"/>
  <c r="O859" i="1"/>
  <c r="P859" i="1" s="1"/>
  <c r="O860" i="1"/>
  <c r="P86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877" i="1"/>
  <c r="P877"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T2" i="1"/>
  <c r="T3" i="1"/>
  <c r="T4" i="1"/>
  <c r="T5" i="1"/>
  <c r="T6" i="1"/>
  <c r="T8" i="1"/>
  <c r="T9" i="1"/>
  <c r="T10" i="1"/>
  <c r="T11" i="1"/>
  <c r="T12" i="1"/>
  <c r="T13" i="1"/>
  <c r="T14" i="1"/>
  <c r="T15" i="1"/>
  <c r="T16" i="1"/>
  <c r="T17" i="1"/>
  <c r="T18" i="1"/>
  <c r="T20" i="1"/>
  <c r="T22" i="1"/>
  <c r="T23" i="1"/>
  <c r="T24" i="1"/>
  <c r="T25" i="1"/>
  <c r="T26" i="1"/>
  <c r="T27" i="1"/>
  <c r="T29" i="1"/>
  <c r="T32" i="1"/>
  <c r="T35" i="1"/>
  <c r="T36" i="1"/>
  <c r="T37" i="1"/>
  <c r="T39" i="1"/>
  <c r="T40" i="1"/>
  <c r="T41" i="1"/>
  <c r="T42" i="1"/>
  <c r="T43" i="1"/>
  <c r="T45" i="1"/>
  <c r="T46" i="1"/>
  <c r="T51" i="1"/>
  <c r="T52" i="1"/>
  <c r="T53" i="1"/>
  <c r="T54" i="1"/>
  <c r="T55" i="1"/>
  <c r="T56" i="1"/>
  <c r="T58" i="1"/>
  <c r="T59" i="1"/>
  <c r="T60" i="1"/>
  <c r="T61" i="1"/>
  <c r="T62" i="1"/>
  <c r="T63" i="1"/>
  <c r="T64" i="1"/>
  <c r="T65" i="1"/>
  <c r="T68" i="1"/>
  <c r="T69" i="1"/>
  <c r="T70" i="1"/>
  <c r="T71" i="1"/>
  <c r="T72" i="1"/>
  <c r="T73" i="1"/>
  <c r="T74" i="1"/>
  <c r="T75" i="1"/>
  <c r="T76" i="1"/>
  <c r="T77" i="1"/>
  <c r="T80" i="1"/>
  <c r="T81" i="1"/>
  <c r="T82" i="1"/>
  <c r="T83" i="1"/>
  <c r="T85" i="1"/>
  <c r="T86" i="1"/>
  <c r="T87" i="1"/>
  <c r="T88" i="1"/>
  <c r="T90" i="1"/>
  <c r="T91" i="1"/>
  <c r="T92" i="1"/>
  <c r="T93" i="1"/>
  <c r="T94" i="1"/>
  <c r="T95" i="1"/>
  <c r="T96" i="1"/>
  <c r="T98" i="1"/>
  <c r="T99" i="1"/>
  <c r="T100" i="1"/>
  <c r="T101" i="1"/>
  <c r="T102" i="1"/>
  <c r="T104" i="1"/>
  <c r="T105" i="1"/>
  <c r="T106" i="1"/>
  <c r="T107" i="1"/>
  <c r="T108" i="1"/>
  <c r="T110" i="1"/>
  <c r="T112" i="1"/>
  <c r="T113" i="1"/>
  <c r="T114" i="1"/>
  <c r="T115" i="1"/>
  <c r="T116" i="1"/>
  <c r="T117" i="1"/>
  <c r="T118" i="1"/>
  <c r="T119" i="1"/>
  <c r="T120" i="1"/>
  <c r="T121" i="1"/>
  <c r="T122" i="1"/>
  <c r="T124" i="1"/>
  <c r="T125" i="1"/>
  <c r="T126" i="1"/>
  <c r="T127" i="1"/>
  <c r="T129" i="1"/>
  <c r="T131" i="1"/>
  <c r="T132" i="1"/>
  <c r="T133" i="1"/>
  <c r="T134" i="1"/>
  <c r="T135" i="1"/>
  <c r="T136" i="1"/>
  <c r="T137" i="1"/>
  <c r="T138" i="1"/>
  <c r="T139" i="1"/>
  <c r="T140" i="1"/>
  <c r="T141" i="1"/>
  <c r="T143" i="1"/>
  <c r="T144" i="1"/>
  <c r="T145" i="1"/>
  <c r="T146" i="1"/>
  <c r="T147" i="1"/>
  <c r="T148" i="1"/>
  <c r="T149" i="1"/>
  <c r="T150" i="1"/>
  <c r="T151" i="1"/>
  <c r="T152" i="1"/>
  <c r="T153" i="1"/>
  <c r="T154" i="1"/>
  <c r="T155" i="1"/>
  <c r="T157" i="1"/>
  <c r="T158" i="1"/>
  <c r="T159" i="1"/>
  <c r="T162" i="1"/>
  <c r="T163" i="1"/>
  <c r="T164" i="1"/>
  <c r="T165" i="1"/>
  <c r="T166" i="1"/>
  <c r="T167" i="1"/>
  <c r="T169" i="1"/>
  <c r="T171" i="1"/>
  <c r="T172" i="1"/>
  <c r="T173" i="1"/>
  <c r="T174" i="1"/>
  <c r="T175" i="1"/>
  <c r="T176" i="1"/>
  <c r="T177" i="1"/>
  <c r="T179" i="1"/>
  <c r="T180" i="1"/>
  <c r="T181" i="1"/>
  <c r="T184" i="1"/>
  <c r="T185" i="1"/>
  <c r="T186" i="1"/>
  <c r="T189" i="1"/>
  <c r="T190" i="1"/>
  <c r="T191" i="1"/>
  <c r="T192" i="1"/>
  <c r="T193" i="1"/>
  <c r="T194" i="1"/>
  <c r="T195" i="1"/>
  <c r="T196" i="1"/>
  <c r="T197" i="1"/>
  <c r="T199" i="1"/>
  <c r="T201" i="1"/>
  <c r="T202" i="1"/>
  <c r="T204" i="1"/>
  <c r="T205" i="1"/>
  <c r="T206" i="1"/>
  <c r="T207" i="1"/>
  <c r="T208" i="1"/>
  <c r="T209" i="1"/>
  <c r="T210" i="1"/>
  <c r="T211" i="1"/>
  <c r="T212" i="1"/>
  <c r="T213" i="1"/>
  <c r="T214" i="1"/>
  <c r="T215" i="1"/>
  <c r="T217" i="1"/>
  <c r="T218" i="1"/>
  <c r="T219" i="1"/>
  <c r="T220" i="1"/>
  <c r="T221" i="1"/>
  <c r="T222" i="1"/>
  <c r="T223" i="1"/>
  <c r="T224" i="1"/>
  <c r="T226" i="1"/>
  <c r="T227" i="1"/>
  <c r="T228" i="1"/>
  <c r="T229" i="1"/>
  <c r="T230" i="1"/>
  <c r="T232" i="1"/>
  <c r="T233" i="1"/>
  <c r="T234" i="1"/>
  <c r="T235" i="1"/>
  <c r="T236" i="1"/>
  <c r="T238" i="1"/>
  <c r="T239" i="1"/>
  <c r="T240" i="1"/>
  <c r="T241" i="1"/>
  <c r="T244" i="1"/>
  <c r="T245" i="1"/>
  <c r="T246" i="1"/>
  <c r="T247" i="1"/>
  <c r="T248" i="1"/>
  <c r="T249" i="1"/>
  <c r="T250" i="1"/>
  <c r="T251" i="1"/>
  <c r="T253" i="1"/>
  <c r="T254" i="1"/>
  <c r="T255" i="1"/>
  <c r="T256" i="1"/>
  <c r="T257" i="1"/>
  <c r="T259" i="1"/>
  <c r="T260" i="1"/>
  <c r="T261" i="1"/>
  <c r="T263" i="1"/>
  <c r="T264" i="1"/>
  <c r="T265" i="1"/>
  <c r="T267" i="1"/>
  <c r="T268" i="1"/>
  <c r="T269" i="1"/>
  <c r="T270" i="1"/>
  <c r="T271" i="1"/>
  <c r="T273" i="1"/>
  <c r="T274" i="1"/>
  <c r="T275" i="1"/>
  <c r="T277" i="1"/>
  <c r="T278" i="1"/>
  <c r="T280" i="1"/>
  <c r="T281" i="1"/>
  <c r="T282" i="1"/>
  <c r="T283" i="1"/>
  <c r="T284" i="1"/>
  <c r="T285" i="1"/>
  <c r="T287" i="1"/>
  <c r="T288" i="1"/>
  <c r="T289" i="1"/>
  <c r="T290" i="1"/>
  <c r="T291" i="1"/>
  <c r="T292" i="1"/>
  <c r="T293" i="1"/>
  <c r="T294" i="1"/>
  <c r="T295" i="1"/>
  <c r="T296" i="1"/>
  <c r="T298" i="1"/>
  <c r="T299" i="1"/>
  <c r="T301" i="1"/>
  <c r="T304" i="1"/>
  <c r="T307" i="1"/>
  <c r="T309" i="1"/>
  <c r="T310" i="1"/>
  <c r="T311" i="1"/>
  <c r="T312" i="1"/>
  <c r="T313" i="1"/>
  <c r="T314" i="1"/>
  <c r="T315" i="1"/>
  <c r="T316" i="1"/>
  <c r="T317" i="1"/>
  <c r="T318" i="1"/>
  <c r="T319" i="1"/>
  <c r="T320" i="1"/>
  <c r="T321" i="1"/>
  <c r="T322" i="1"/>
  <c r="T323" i="1"/>
  <c r="T324" i="1"/>
  <c r="T325" i="1"/>
  <c r="T327" i="1"/>
  <c r="T328" i="1"/>
  <c r="T329" i="1"/>
  <c r="T330" i="1"/>
  <c r="T331" i="1"/>
  <c r="T333" i="1"/>
  <c r="T334" i="1"/>
  <c r="T335" i="1"/>
  <c r="T338" i="1"/>
  <c r="T339" i="1"/>
  <c r="T340" i="1"/>
  <c r="T341" i="1"/>
  <c r="T342" i="1"/>
  <c r="T343" i="1"/>
  <c r="T344" i="1"/>
  <c r="T345" i="1"/>
  <c r="T346" i="1"/>
  <c r="T347" i="1"/>
  <c r="T348" i="1"/>
  <c r="T350" i="1"/>
  <c r="T351" i="1"/>
  <c r="T352" i="1"/>
  <c r="T354" i="1"/>
  <c r="T355" i="1"/>
  <c r="T357" i="1"/>
  <c r="T358" i="1"/>
  <c r="T359" i="1"/>
  <c r="T362" i="1"/>
  <c r="T363" i="1"/>
  <c r="T364" i="1"/>
  <c r="T365" i="1"/>
  <c r="T367" i="1"/>
  <c r="T368" i="1"/>
  <c r="T371" i="1"/>
  <c r="T372" i="1"/>
  <c r="T373" i="1"/>
  <c r="T374" i="1"/>
  <c r="T375" i="1"/>
  <c r="T376" i="1"/>
  <c r="T378" i="1"/>
  <c r="T379" i="1"/>
  <c r="T380" i="1"/>
  <c r="T381" i="1"/>
  <c r="T382" i="1"/>
  <c r="T383" i="1"/>
  <c r="T384" i="1"/>
  <c r="T385" i="1"/>
  <c r="T387" i="1"/>
  <c r="T388" i="1"/>
  <c r="T389" i="1"/>
  <c r="T391" i="1"/>
  <c r="T392" i="1"/>
  <c r="T393" i="1"/>
  <c r="T394" i="1"/>
  <c r="T395" i="1"/>
  <c r="T396" i="1"/>
  <c r="T397" i="1"/>
  <c r="T398" i="1"/>
  <c r="T399" i="1"/>
  <c r="T400" i="1"/>
  <c r="T401" i="1"/>
  <c r="T402" i="1"/>
  <c r="T403" i="1"/>
  <c r="T404" i="1"/>
  <c r="T405" i="1"/>
  <c r="T406" i="1"/>
  <c r="T407" i="1"/>
  <c r="T408" i="1"/>
  <c r="T409" i="1"/>
  <c r="T410" i="1"/>
  <c r="T414" i="1"/>
  <c r="T416" i="1"/>
  <c r="T418" i="1"/>
  <c r="T419" i="1"/>
  <c r="T420" i="1"/>
  <c r="T421" i="1"/>
  <c r="T423" i="1"/>
  <c r="T424" i="1"/>
  <c r="T425" i="1"/>
  <c r="T426" i="1"/>
  <c r="T428" i="1"/>
  <c r="T429" i="1"/>
  <c r="T431" i="1"/>
  <c r="T432" i="1"/>
  <c r="T434" i="1"/>
  <c r="T435" i="1"/>
  <c r="T436" i="1"/>
  <c r="T437" i="1"/>
  <c r="T438" i="1"/>
  <c r="T439" i="1"/>
  <c r="T440" i="1"/>
  <c r="T441" i="1"/>
  <c r="T442" i="1"/>
  <c r="T443" i="1"/>
  <c r="T444" i="1"/>
  <c r="T445" i="1"/>
  <c r="T447" i="1"/>
  <c r="T448" i="1"/>
  <c r="T449" i="1"/>
  <c r="T450" i="1"/>
  <c r="T451" i="1"/>
  <c r="T452" i="1"/>
  <c r="T454" i="1"/>
  <c r="T455" i="1"/>
  <c r="T457" i="1"/>
  <c r="T458" i="1"/>
  <c r="T460" i="1"/>
  <c r="T462" i="1"/>
  <c r="T463" i="1"/>
  <c r="T464" i="1"/>
  <c r="T465" i="1"/>
  <c r="T467" i="1"/>
  <c r="T469" i="1"/>
  <c r="T471" i="1"/>
  <c r="T473" i="1"/>
  <c r="T474" i="1"/>
  <c r="T475" i="1"/>
  <c r="T476" i="1"/>
  <c r="T478" i="1"/>
  <c r="T479" i="1"/>
  <c r="T480" i="1"/>
  <c r="T481" i="1"/>
  <c r="T482" i="1"/>
  <c r="T484" i="1"/>
  <c r="T485" i="1"/>
  <c r="T486" i="1"/>
  <c r="T488" i="1"/>
  <c r="T489" i="1"/>
  <c r="T490" i="1"/>
  <c r="T491" i="1"/>
  <c r="T493" i="1"/>
  <c r="T494" i="1"/>
  <c r="T495" i="1"/>
  <c r="T496" i="1"/>
  <c r="T498" i="1"/>
  <c r="T500" i="1"/>
  <c r="T501" i="1"/>
  <c r="T502" i="1"/>
  <c r="T503" i="1"/>
  <c r="T505" i="1"/>
  <c r="T506" i="1"/>
  <c r="T507" i="1"/>
  <c r="T508" i="1"/>
  <c r="T510" i="1"/>
  <c r="T511" i="1"/>
  <c r="T512" i="1"/>
  <c r="T514" i="1"/>
  <c r="T515" i="1"/>
  <c r="T516" i="1"/>
  <c r="T517" i="1"/>
  <c r="T518" i="1"/>
  <c r="T520" i="1"/>
  <c r="T521" i="1"/>
  <c r="T522" i="1"/>
  <c r="T523" i="1"/>
  <c r="T525" i="1"/>
  <c r="T527" i="1"/>
  <c r="T528" i="1"/>
  <c r="T530" i="1"/>
  <c r="T531" i="1"/>
  <c r="T532" i="1"/>
  <c r="T534" i="1"/>
  <c r="T536" i="1"/>
  <c r="T537" i="1"/>
  <c r="T538" i="1"/>
  <c r="T539" i="1"/>
  <c r="T541" i="1"/>
  <c r="T542" i="1"/>
  <c r="T543" i="1"/>
  <c r="T544" i="1"/>
  <c r="T545" i="1"/>
  <c r="T546" i="1"/>
  <c r="T547" i="1"/>
  <c r="T548" i="1"/>
  <c r="T550" i="1"/>
  <c r="T551" i="1"/>
  <c r="T552" i="1"/>
  <c r="T553" i="1"/>
  <c r="T555" i="1"/>
  <c r="T556" i="1"/>
  <c r="T557" i="1"/>
  <c r="T558" i="1"/>
  <c r="T560" i="1"/>
  <c r="T561" i="1"/>
  <c r="T563" i="1"/>
  <c r="T564" i="1"/>
  <c r="T567" i="1"/>
  <c r="T568" i="1"/>
  <c r="T569" i="1"/>
  <c r="T571" i="1"/>
  <c r="T572" i="1"/>
  <c r="T573" i="1"/>
  <c r="T574" i="1"/>
  <c r="T576" i="1"/>
  <c r="T577" i="1"/>
  <c r="T578" i="1"/>
  <c r="T579" i="1"/>
  <c r="T581" i="1"/>
  <c r="T582" i="1"/>
  <c r="T583" i="1"/>
  <c r="T584" i="1"/>
  <c r="T585" i="1"/>
  <c r="T587" i="1"/>
  <c r="T588" i="1"/>
  <c r="T589" i="1"/>
  <c r="T590" i="1"/>
  <c r="T592" i="1"/>
  <c r="T593" i="1"/>
  <c r="T594" i="1"/>
  <c r="T596" i="1"/>
  <c r="T597" i="1"/>
  <c r="T599" i="1"/>
  <c r="T601" i="1"/>
  <c r="T602" i="1"/>
  <c r="T605" i="1"/>
  <c r="T606" i="1"/>
  <c r="T607" i="1"/>
  <c r="T608" i="1"/>
  <c r="T609" i="1"/>
  <c r="T610" i="1"/>
  <c r="T611" i="1"/>
  <c r="T612" i="1"/>
  <c r="T616" i="1"/>
  <c r="T617" i="1"/>
  <c r="T618" i="1"/>
  <c r="T619" i="1"/>
  <c r="T620" i="1"/>
  <c r="T621" i="1"/>
  <c r="T622" i="1"/>
  <c r="T623" i="1"/>
  <c r="T624" i="1"/>
  <c r="T625" i="1"/>
  <c r="T626" i="1"/>
  <c r="T627" i="1"/>
  <c r="T628" i="1"/>
  <c r="T629" i="1"/>
  <c r="T630" i="1"/>
  <c r="T632" i="1"/>
  <c r="T633" i="1"/>
  <c r="T634" i="1"/>
  <c r="T636" i="1"/>
  <c r="T637" i="1"/>
  <c r="T638" i="1"/>
  <c r="T639" i="1"/>
  <c r="T640" i="1"/>
  <c r="T642" i="1"/>
  <c r="T643" i="1"/>
  <c r="T644" i="1"/>
  <c r="T646" i="1"/>
  <c r="T647" i="1"/>
  <c r="T648" i="1"/>
  <c r="T649" i="1"/>
  <c r="T651" i="1"/>
  <c r="T653" i="1"/>
  <c r="T654" i="1"/>
  <c r="T656" i="1"/>
  <c r="T657" i="1"/>
  <c r="T659" i="1"/>
  <c r="T660" i="1"/>
  <c r="T661" i="1"/>
  <c r="T662" i="1"/>
  <c r="T663" i="1"/>
  <c r="T664" i="1"/>
  <c r="T665" i="1"/>
  <c r="T666" i="1"/>
  <c r="T667" i="1"/>
  <c r="T668" i="1"/>
  <c r="T670" i="1"/>
  <c r="T672" i="1"/>
  <c r="T673" i="1"/>
  <c r="T674" i="1"/>
  <c r="T675" i="1"/>
  <c r="T677" i="1"/>
  <c r="T678" i="1"/>
  <c r="T679" i="1"/>
  <c r="T680" i="1"/>
  <c r="T681" i="1"/>
  <c r="T683" i="1"/>
  <c r="T684" i="1"/>
  <c r="T685" i="1"/>
  <c r="T686" i="1"/>
  <c r="T687" i="1"/>
  <c r="T688" i="1"/>
  <c r="T689" i="1"/>
  <c r="T690" i="1"/>
  <c r="T691" i="1"/>
  <c r="T692" i="1"/>
  <c r="T693" i="1"/>
  <c r="T695" i="1"/>
  <c r="T696" i="1"/>
  <c r="T697" i="1"/>
  <c r="T698" i="1"/>
  <c r="T700" i="1"/>
  <c r="T701" i="1"/>
  <c r="T702" i="1"/>
  <c r="T703" i="1"/>
  <c r="T704" i="1"/>
  <c r="T705" i="1"/>
  <c r="T706" i="1"/>
  <c r="T707" i="1"/>
  <c r="T708" i="1"/>
  <c r="T709" i="1"/>
  <c r="T710" i="1"/>
  <c r="T712" i="1"/>
  <c r="T714" i="1"/>
  <c r="T715" i="1"/>
  <c r="T716" i="1"/>
  <c r="T717" i="1"/>
  <c r="T718" i="1"/>
  <c r="T719" i="1"/>
  <c r="T721" i="1"/>
  <c r="T722" i="1"/>
  <c r="T723" i="1"/>
  <c r="T724" i="1"/>
  <c r="T725" i="1"/>
  <c r="T726" i="1"/>
  <c r="T727" i="1"/>
  <c r="T728" i="1"/>
  <c r="T730" i="1"/>
  <c r="T731" i="1"/>
  <c r="T732" i="1"/>
  <c r="T733" i="1"/>
  <c r="T735" i="1"/>
  <c r="T736" i="1"/>
  <c r="T737" i="1"/>
  <c r="T738" i="1"/>
  <c r="T739" i="1"/>
  <c r="T743" i="1"/>
  <c r="T744" i="1"/>
  <c r="T745" i="1"/>
  <c r="T746" i="1"/>
  <c r="T747" i="1"/>
  <c r="T748" i="1"/>
  <c r="T749" i="1"/>
  <c r="T750" i="1"/>
  <c r="T751" i="1"/>
  <c r="T752" i="1"/>
  <c r="T753" i="1"/>
  <c r="T754" i="1"/>
  <c r="T755" i="1"/>
  <c r="T756" i="1"/>
  <c r="T757" i="1"/>
  <c r="T758" i="1"/>
  <c r="T759" i="1"/>
  <c r="T760" i="1"/>
  <c r="T761" i="1"/>
  <c r="T763" i="1"/>
  <c r="T764" i="1"/>
  <c r="T765" i="1"/>
  <c r="T766" i="1"/>
  <c r="T767" i="1"/>
  <c r="T769" i="1"/>
  <c r="T771" i="1"/>
  <c r="T772" i="1"/>
  <c r="T773" i="1"/>
  <c r="T774" i="1"/>
  <c r="T776" i="1"/>
  <c r="T777" i="1"/>
  <c r="T779" i="1"/>
  <c r="T781" i="1"/>
  <c r="T782" i="1"/>
  <c r="T783" i="1"/>
  <c r="T784" i="1"/>
  <c r="T786" i="1"/>
  <c r="T787" i="1"/>
  <c r="T788" i="1"/>
  <c r="T789" i="1"/>
  <c r="T790" i="1"/>
  <c r="T791" i="1"/>
  <c r="T793" i="1"/>
  <c r="T796" i="1"/>
  <c r="T797" i="1"/>
  <c r="T798" i="1"/>
  <c r="T799" i="1"/>
  <c r="T800" i="1"/>
  <c r="T801" i="1"/>
  <c r="T802" i="1"/>
  <c r="T803" i="1"/>
  <c r="T804" i="1"/>
  <c r="T805" i="1"/>
  <c r="T806" i="1"/>
  <c r="T807" i="1"/>
  <c r="T808" i="1"/>
  <c r="T809" i="1"/>
  <c r="T810" i="1"/>
  <c r="T811" i="1"/>
  <c r="T812" i="1"/>
  <c r="T813" i="1"/>
  <c r="T814" i="1"/>
  <c r="T815" i="1"/>
  <c r="T816" i="1"/>
  <c r="T818" i="1"/>
  <c r="T819" i="1"/>
  <c r="T820" i="1"/>
  <c r="T821" i="1"/>
  <c r="T822" i="1"/>
  <c r="T823" i="1"/>
  <c r="T824" i="1"/>
  <c r="T825" i="1"/>
  <c r="T826" i="1"/>
  <c r="T829" i="1"/>
  <c r="T831" i="1"/>
  <c r="T832" i="1"/>
  <c r="T833" i="1"/>
  <c r="T835" i="1"/>
  <c r="T836" i="1"/>
  <c r="T837" i="1"/>
  <c r="T838" i="1"/>
  <c r="T840" i="1"/>
  <c r="T842" i="1"/>
  <c r="T843" i="1"/>
  <c r="T844" i="1"/>
  <c r="T845" i="1"/>
  <c r="T846" i="1"/>
  <c r="T847" i="1"/>
  <c r="T849" i="1"/>
  <c r="T850" i="1"/>
  <c r="T852" i="1"/>
  <c r="T853" i="1"/>
  <c r="T854" i="1"/>
  <c r="T855" i="1"/>
  <c r="T856" i="1"/>
  <c r="T857" i="1"/>
  <c r="T858" i="1"/>
  <c r="T859" i="1"/>
  <c r="T860" i="1"/>
  <c r="T862" i="1"/>
  <c r="T863" i="1"/>
  <c r="T864" i="1"/>
  <c r="T866" i="1"/>
  <c r="T867" i="1"/>
  <c r="T868" i="1"/>
  <c r="T869" i="1"/>
  <c r="T871" i="1"/>
  <c r="T872" i="1"/>
  <c r="T873" i="1"/>
  <c r="T874" i="1"/>
  <c r="T875" i="1"/>
  <c r="T876" i="1"/>
  <c r="T877" i="1"/>
  <c r="T878" i="1"/>
  <c r="T879" i="1"/>
  <c r="T881" i="1"/>
  <c r="T882" i="1"/>
  <c r="T883" i="1"/>
  <c r="T884" i="1"/>
  <c r="T885" i="1"/>
  <c r="T886" i="1"/>
  <c r="T887" i="1"/>
  <c r="T888" i="1"/>
  <c r="T889" i="1"/>
  <c r="T891" i="1"/>
  <c r="T892"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X24" i="1"/>
  <c r="X23" i="1"/>
  <c r="Y13" i="1"/>
  <c r="Y12" i="1"/>
  <c r="Y11" i="1"/>
  <c r="X9" i="1"/>
  <c r="T31" i="1" s="1"/>
  <c r="X7" i="1"/>
  <c r="X6" i="1"/>
  <c r="X5" i="1"/>
  <c r="S283" i="1" s="1"/>
  <c r="AJ12" i="9" l="1"/>
  <c r="X28" i="1"/>
  <c r="S76" i="1"/>
  <c r="T817" i="1"/>
  <c r="T729" i="1"/>
  <c r="T497" i="1"/>
  <c r="T302" i="1"/>
  <c r="T187" i="1"/>
  <c r="T183" i="1"/>
  <c r="T67" i="1"/>
  <c r="T28" i="1"/>
  <c r="T19" i="1"/>
  <c r="T7" i="1"/>
  <c r="S827" i="1"/>
  <c r="S304" i="1"/>
  <c r="Y16" i="1"/>
  <c r="T841" i="1"/>
  <c r="T785" i="1"/>
  <c r="T669" i="1"/>
  <c r="T645" i="1"/>
  <c r="T641" i="1"/>
  <c r="T613" i="1"/>
  <c r="T533" i="1"/>
  <c r="T529" i="1"/>
  <c r="T477" i="1"/>
  <c r="T461" i="1"/>
  <c r="T79" i="1"/>
  <c r="S787" i="1"/>
  <c r="S4" i="1"/>
  <c r="Y19" i="1"/>
  <c r="T741" i="1"/>
  <c r="T565" i="1"/>
  <c r="T513" i="1"/>
  <c r="T509" i="1"/>
  <c r="T433" i="1"/>
  <c r="T413" i="1"/>
  <c r="T142" i="1"/>
  <c r="T130" i="1"/>
  <c r="S883" i="1"/>
  <c r="S775" i="1"/>
  <c r="S132" i="1"/>
  <c r="T865" i="1"/>
  <c r="T861" i="1"/>
  <c r="T713" i="1"/>
  <c r="T549" i="1"/>
  <c r="T453" i="1"/>
  <c r="T417" i="1"/>
  <c r="T203" i="1"/>
  <c r="T50" i="1"/>
  <c r="S835" i="1"/>
  <c r="S603" i="1"/>
  <c r="S889" i="1"/>
  <c r="S867" i="1"/>
  <c r="S851" i="1"/>
  <c r="S819" i="1"/>
  <c r="S803" i="1"/>
  <c r="S759" i="1"/>
  <c r="S709" i="1"/>
  <c r="S688" i="1"/>
  <c r="S624" i="1"/>
  <c r="S539" i="1"/>
  <c r="S475" i="1"/>
  <c r="S453" i="1"/>
  <c r="S389" i="1"/>
  <c r="S325" i="1"/>
  <c r="S240" i="1"/>
  <c r="S219" i="1"/>
  <c r="S155" i="1"/>
  <c r="S104" i="1"/>
  <c r="S47" i="1"/>
  <c r="T880" i="1"/>
  <c r="T848" i="1"/>
  <c r="T828" i="1"/>
  <c r="T792" i="1"/>
  <c r="T780" i="1"/>
  <c r="T768" i="1"/>
  <c r="T740" i="1"/>
  <c r="T720" i="1"/>
  <c r="T676" i="1"/>
  <c r="T652" i="1"/>
  <c r="T604" i="1"/>
  <c r="T600" i="1"/>
  <c r="T580" i="1"/>
  <c r="T540" i="1"/>
  <c r="T524" i="1"/>
  <c r="T504" i="1"/>
  <c r="T492" i="1"/>
  <c r="T472" i="1"/>
  <c r="T468" i="1"/>
  <c r="T456" i="1"/>
  <c r="T412" i="1"/>
  <c r="T366" i="1"/>
  <c r="T326" i="1"/>
  <c r="T306" i="1"/>
  <c r="T276" i="1"/>
  <c r="T272" i="1"/>
  <c r="T252" i="1"/>
  <c r="T231" i="1"/>
  <c r="T198" i="1"/>
  <c r="T182" i="1"/>
  <c r="T178" i="1"/>
  <c r="T170" i="1"/>
  <c r="T78" i="1"/>
  <c r="T66" i="1"/>
  <c r="T48" i="1"/>
  <c r="T44" i="1"/>
  <c r="S887" i="1"/>
  <c r="S881" i="1"/>
  <c r="S873" i="1"/>
  <c r="S865" i="1"/>
  <c r="S857" i="1"/>
  <c r="S849" i="1"/>
  <c r="S841" i="1"/>
  <c r="S833" i="1"/>
  <c r="S825" i="1"/>
  <c r="S817" i="1"/>
  <c r="S809" i="1"/>
  <c r="S801" i="1"/>
  <c r="S793" i="1"/>
  <c r="S785" i="1"/>
  <c r="S771" i="1"/>
  <c r="S755" i="1"/>
  <c r="S739" i="1"/>
  <c r="S723" i="1"/>
  <c r="S704" i="1"/>
  <c r="S683" i="1"/>
  <c r="S661" i="1"/>
  <c r="S640" i="1"/>
  <c r="S619" i="1"/>
  <c r="S597" i="1"/>
  <c r="S576" i="1"/>
  <c r="S555" i="1"/>
  <c r="S533" i="1"/>
  <c r="S512" i="1"/>
  <c r="S491" i="1"/>
  <c r="S469" i="1"/>
  <c r="S448" i="1"/>
  <c r="S427" i="1"/>
  <c r="S405" i="1"/>
  <c r="S384" i="1"/>
  <c r="S363" i="1"/>
  <c r="S341" i="1"/>
  <c r="S320" i="1"/>
  <c r="S299" i="1"/>
  <c r="S277" i="1"/>
  <c r="S256" i="1"/>
  <c r="S235" i="1"/>
  <c r="S213" i="1"/>
  <c r="S192" i="1"/>
  <c r="S171" i="1"/>
  <c r="S149" i="1"/>
  <c r="S126" i="1"/>
  <c r="S98" i="1"/>
  <c r="S68" i="1"/>
  <c r="S40" i="1"/>
  <c r="S12" i="1"/>
  <c r="S859" i="1"/>
  <c r="S795" i="1"/>
  <c r="S727" i="1"/>
  <c r="S645" i="1"/>
  <c r="S560" i="1"/>
  <c r="S517" i="1"/>
  <c r="S432" i="1"/>
  <c r="S347" i="1"/>
  <c r="S176" i="1"/>
  <c r="S19" i="1"/>
  <c r="T21" i="1"/>
  <c r="T33" i="1"/>
  <c r="T49" i="1"/>
  <c r="T57" i="1"/>
  <c r="T89" i="1"/>
  <c r="T97" i="1"/>
  <c r="T109" i="1"/>
  <c r="T161" i="1"/>
  <c r="T225" i="1"/>
  <c r="T237" i="1"/>
  <c r="T297" i="1"/>
  <c r="T305" i="1"/>
  <c r="T337" i="1"/>
  <c r="T349" i="1"/>
  <c r="T353" i="1"/>
  <c r="T361" i="1"/>
  <c r="T369" i="1"/>
  <c r="T377" i="1"/>
  <c r="T851" i="1"/>
  <c r="T839" i="1"/>
  <c r="T827" i="1"/>
  <c r="T795" i="1"/>
  <c r="T775" i="1"/>
  <c r="T711" i="1"/>
  <c r="T699" i="1"/>
  <c r="T671" i="1"/>
  <c r="T655" i="1"/>
  <c r="T635" i="1"/>
  <c r="T631" i="1"/>
  <c r="T615" i="1"/>
  <c r="T603" i="1"/>
  <c r="T595" i="1"/>
  <c r="T591" i="1"/>
  <c r="T575" i="1"/>
  <c r="T559" i="1"/>
  <c r="T535" i="1"/>
  <c r="T519" i="1"/>
  <c r="T499" i="1"/>
  <c r="T487" i="1"/>
  <c r="T483" i="1"/>
  <c r="T459" i="1"/>
  <c r="T427" i="1"/>
  <c r="T415" i="1"/>
  <c r="T411" i="1"/>
  <c r="T370" i="1"/>
  <c r="T360" i="1"/>
  <c r="T356" i="1"/>
  <c r="T300" i="1"/>
  <c r="T279" i="1"/>
  <c r="T243" i="1"/>
  <c r="T160" i="1"/>
  <c r="T156" i="1"/>
  <c r="T128" i="1"/>
  <c r="T103" i="1"/>
  <c r="T47" i="1"/>
  <c r="T30" i="1"/>
  <c r="S891" i="1"/>
  <c r="S886" i="1"/>
  <c r="S879" i="1"/>
  <c r="S871" i="1"/>
  <c r="S863" i="1"/>
  <c r="S855" i="1"/>
  <c r="S847" i="1"/>
  <c r="S839" i="1"/>
  <c r="S831" i="1"/>
  <c r="S823" i="1"/>
  <c r="S815" i="1"/>
  <c r="S807" i="1"/>
  <c r="S799" i="1"/>
  <c r="S791" i="1"/>
  <c r="S783" i="1"/>
  <c r="S767" i="1"/>
  <c r="S751" i="1"/>
  <c r="S735" i="1"/>
  <c r="S719" i="1"/>
  <c r="S699" i="1"/>
  <c r="S677" i="1"/>
  <c r="S656" i="1"/>
  <c r="S635" i="1"/>
  <c r="S613" i="1"/>
  <c r="S592" i="1"/>
  <c r="S571" i="1"/>
  <c r="S549" i="1"/>
  <c r="S528" i="1"/>
  <c r="S507" i="1"/>
  <c r="S485" i="1"/>
  <c r="S464" i="1"/>
  <c r="S443" i="1"/>
  <c r="S421" i="1"/>
  <c r="S400" i="1"/>
  <c r="S379" i="1"/>
  <c r="S357" i="1"/>
  <c r="S336" i="1"/>
  <c r="S315" i="1"/>
  <c r="S293" i="1"/>
  <c r="S272" i="1"/>
  <c r="S251" i="1"/>
  <c r="S229" i="1"/>
  <c r="S208" i="1"/>
  <c r="S187" i="1"/>
  <c r="S165" i="1"/>
  <c r="S144" i="1"/>
  <c r="S119" i="1"/>
  <c r="S90" i="1"/>
  <c r="S62" i="1"/>
  <c r="S34" i="1"/>
  <c r="S875" i="1"/>
  <c r="S843" i="1"/>
  <c r="S811" i="1"/>
  <c r="S743" i="1"/>
  <c r="S667" i="1"/>
  <c r="S581" i="1"/>
  <c r="S496" i="1"/>
  <c r="S411" i="1"/>
  <c r="S368" i="1"/>
  <c r="S261" i="1"/>
  <c r="S197" i="1"/>
  <c r="S5" i="1"/>
  <c r="S9" i="1"/>
  <c r="S13" i="1"/>
  <c r="S17" i="1"/>
  <c r="S21" i="1"/>
  <c r="S25" i="1"/>
  <c r="S29" i="1"/>
  <c r="S33" i="1"/>
  <c r="S37" i="1"/>
  <c r="S41" i="1"/>
  <c r="S45" i="1"/>
  <c r="S49" i="1"/>
  <c r="S53" i="1"/>
  <c r="S57" i="1"/>
  <c r="S61" i="1"/>
  <c r="S65" i="1"/>
  <c r="S69" i="1"/>
  <c r="S73" i="1"/>
  <c r="S77" i="1"/>
  <c r="S81" i="1"/>
  <c r="S85" i="1"/>
  <c r="S89" i="1"/>
  <c r="S93" i="1"/>
  <c r="S97" i="1"/>
  <c r="S101" i="1"/>
  <c r="S105" i="1"/>
  <c r="S109" i="1"/>
  <c r="S113" i="1"/>
  <c r="S117" i="1"/>
  <c r="S121" i="1"/>
  <c r="S125" i="1"/>
  <c r="S129" i="1"/>
  <c r="S133" i="1"/>
  <c r="S6" i="1"/>
  <c r="S11" i="1"/>
  <c r="S16" i="1"/>
  <c r="S22" i="1"/>
  <c r="S27" i="1"/>
  <c r="S32" i="1"/>
  <c r="S38" i="1"/>
  <c r="S43" i="1"/>
  <c r="S48" i="1"/>
  <c r="S54" i="1"/>
  <c r="S59" i="1"/>
  <c r="S64" i="1"/>
  <c r="S70" i="1"/>
  <c r="S75" i="1"/>
  <c r="S80" i="1"/>
  <c r="S86" i="1"/>
  <c r="S91" i="1"/>
  <c r="S96" i="1"/>
  <c r="S102" i="1"/>
  <c r="S107" i="1"/>
  <c r="S112" i="1"/>
  <c r="S118" i="1"/>
  <c r="S123" i="1"/>
  <c r="S128" i="1"/>
  <c r="S134" i="1"/>
  <c r="S138" i="1"/>
  <c r="S142" i="1"/>
  <c r="S146" i="1"/>
  <c r="S150" i="1"/>
  <c r="S154" i="1"/>
  <c r="S158" i="1"/>
  <c r="S162" i="1"/>
  <c r="S166" i="1"/>
  <c r="S170" i="1"/>
  <c r="S174" i="1"/>
  <c r="S178" i="1"/>
  <c r="S182" i="1"/>
  <c r="S186" i="1"/>
  <c r="S190" i="1"/>
  <c r="S194" i="1"/>
  <c r="S198" i="1"/>
  <c r="S202" i="1"/>
  <c r="S206" i="1"/>
  <c r="S210" i="1"/>
  <c r="S214" i="1"/>
  <c r="S218" i="1"/>
  <c r="S222" i="1"/>
  <c r="S226" i="1"/>
  <c r="S230" i="1"/>
  <c r="S234" i="1"/>
  <c r="S238" i="1"/>
  <c r="S242" i="1"/>
  <c r="S246" i="1"/>
  <c r="S250" i="1"/>
  <c r="S254" i="1"/>
  <c r="S258" i="1"/>
  <c r="S262" i="1"/>
  <c r="S266" i="1"/>
  <c r="S270" i="1"/>
  <c r="S274" i="1"/>
  <c r="S278" i="1"/>
  <c r="S282" i="1"/>
  <c r="S286" i="1"/>
  <c r="S290" i="1"/>
  <c r="S294" i="1"/>
  <c r="S298" i="1"/>
  <c r="S302" i="1"/>
  <c r="S306" i="1"/>
  <c r="S310" i="1"/>
  <c r="S314" i="1"/>
  <c r="S318" i="1"/>
  <c r="S322" i="1"/>
  <c r="S326" i="1"/>
  <c r="S330" i="1"/>
  <c r="S334" i="1"/>
  <c r="S338" i="1"/>
  <c r="S342" i="1"/>
  <c r="S346" i="1"/>
  <c r="S350" i="1"/>
  <c r="S354" i="1"/>
  <c r="S358" i="1"/>
  <c r="S362" i="1"/>
  <c r="S366" i="1"/>
  <c r="S370" i="1"/>
  <c r="S374" i="1"/>
  <c r="S378" i="1"/>
  <c r="S382" i="1"/>
  <c r="S386" i="1"/>
  <c r="S390" i="1"/>
  <c r="S394" i="1"/>
  <c r="S398" i="1"/>
  <c r="S402" i="1"/>
  <c r="S406" i="1"/>
  <c r="S410" i="1"/>
  <c r="S414" i="1"/>
  <c r="S418" i="1"/>
  <c r="S422" i="1"/>
  <c r="S426" i="1"/>
  <c r="S430" i="1"/>
  <c r="S434" i="1"/>
  <c r="S438" i="1"/>
  <c r="S442" i="1"/>
  <c r="S446" i="1"/>
  <c r="S450" i="1"/>
  <c r="S454" i="1"/>
  <c r="S458" i="1"/>
  <c r="S462" i="1"/>
  <c r="S466" i="1"/>
  <c r="S470" i="1"/>
  <c r="S474" i="1"/>
  <c r="S478" i="1"/>
  <c r="S482" i="1"/>
  <c r="S486" i="1"/>
  <c r="S490" i="1"/>
  <c r="S494" i="1"/>
  <c r="S498" i="1"/>
  <c r="S502" i="1"/>
  <c r="S506" i="1"/>
  <c r="S510" i="1"/>
  <c r="S514" i="1"/>
  <c r="S518" i="1"/>
  <c r="S522" i="1"/>
  <c r="S526" i="1"/>
  <c r="S530" i="1"/>
  <c r="S534" i="1"/>
  <c r="S538" i="1"/>
  <c r="S542" i="1"/>
  <c r="S546" i="1"/>
  <c r="S550" i="1"/>
  <c r="S554" i="1"/>
  <c r="S558" i="1"/>
  <c r="S562" i="1"/>
  <c r="S566" i="1"/>
  <c r="S570" i="1"/>
  <c r="S574" i="1"/>
  <c r="S578" i="1"/>
  <c r="S582" i="1"/>
  <c r="S586" i="1"/>
  <c r="S590" i="1"/>
  <c r="S594" i="1"/>
  <c r="S598" i="1"/>
  <c r="S602" i="1"/>
  <c r="S606" i="1"/>
  <c r="S610" i="1"/>
  <c r="S614" i="1"/>
  <c r="S618" i="1"/>
  <c r="S622" i="1"/>
  <c r="S626" i="1"/>
  <c r="S630" i="1"/>
  <c r="S634" i="1"/>
  <c r="S638" i="1"/>
  <c r="S642" i="1"/>
  <c r="S646" i="1"/>
  <c r="S650" i="1"/>
  <c r="S654" i="1"/>
  <c r="S658" i="1"/>
  <c r="S662" i="1"/>
  <c r="S666" i="1"/>
  <c r="S670" i="1"/>
  <c r="S674" i="1"/>
  <c r="S678" i="1"/>
  <c r="S682" i="1"/>
  <c r="S686" i="1"/>
  <c r="S690" i="1"/>
  <c r="S694" i="1"/>
  <c r="S698" i="1"/>
  <c r="S702" i="1"/>
  <c r="S706" i="1"/>
  <c r="S710" i="1"/>
  <c r="S714" i="1"/>
  <c r="S7" i="1"/>
  <c r="S14" i="1"/>
  <c r="S20" i="1"/>
  <c r="S28" i="1"/>
  <c r="S35" i="1"/>
  <c r="S42" i="1"/>
  <c r="S50" i="1"/>
  <c r="S56" i="1"/>
  <c r="S63" i="1"/>
  <c r="S71" i="1"/>
  <c r="S78" i="1"/>
  <c r="S84" i="1"/>
  <c r="S92" i="1"/>
  <c r="S99" i="1"/>
  <c r="S106" i="1"/>
  <c r="S114" i="1"/>
  <c r="S120" i="1"/>
  <c r="S127" i="1"/>
  <c r="S135" i="1"/>
  <c r="S140" i="1"/>
  <c r="S145" i="1"/>
  <c r="S151" i="1"/>
  <c r="S156" i="1"/>
  <c r="S161" i="1"/>
  <c r="S167" i="1"/>
  <c r="S172" i="1"/>
  <c r="S177" i="1"/>
  <c r="S183" i="1"/>
  <c r="S188" i="1"/>
  <c r="S193" i="1"/>
  <c r="S199" i="1"/>
  <c r="S204" i="1"/>
  <c r="S209" i="1"/>
  <c r="S215" i="1"/>
  <c r="S220" i="1"/>
  <c r="S225" i="1"/>
  <c r="S231" i="1"/>
  <c r="S236" i="1"/>
  <c r="S241" i="1"/>
  <c r="S247" i="1"/>
  <c r="S252" i="1"/>
  <c r="S257" i="1"/>
  <c r="S263" i="1"/>
  <c r="S268" i="1"/>
  <c r="S273" i="1"/>
  <c r="S279" i="1"/>
  <c r="S284" i="1"/>
  <c r="S289" i="1"/>
  <c r="S295" i="1"/>
  <c r="S300" i="1"/>
  <c r="S305" i="1"/>
  <c r="S311" i="1"/>
  <c r="S316" i="1"/>
  <c r="S321" i="1"/>
  <c r="S327" i="1"/>
  <c r="S332" i="1"/>
  <c r="S337" i="1"/>
  <c r="S343" i="1"/>
  <c r="S348" i="1"/>
  <c r="S353" i="1"/>
  <c r="S359" i="1"/>
  <c r="S364" i="1"/>
  <c r="S369" i="1"/>
  <c r="S375" i="1"/>
  <c r="S380" i="1"/>
  <c r="S385" i="1"/>
  <c r="S391" i="1"/>
  <c r="S396" i="1"/>
  <c r="S401" i="1"/>
  <c r="S407" i="1"/>
  <c r="S412" i="1"/>
  <c r="S417" i="1"/>
  <c r="S423" i="1"/>
  <c r="S428" i="1"/>
  <c r="S433" i="1"/>
  <c r="S439" i="1"/>
  <c r="S444" i="1"/>
  <c r="S449" i="1"/>
  <c r="S455" i="1"/>
  <c r="S460" i="1"/>
  <c r="S465" i="1"/>
  <c r="S471" i="1"/>
  <c r="S476" i="1"/>
  <c r="S481" i="1"/>
  <c r="S487" i="1"/>
  <c r="S492" i="1"/>
  <c r="S497" i="1"/>
  <c r="S503" i="1"/>
  <c r="S508" i="1"/>
  <c r="S513" i="1"/>
  <c r="S519" i="1"/>
  <c r="S524" i="1"/>
  <c r="S529" i="1"/>
  <c r="S535" i="1"/>
  <c r="S540" i="1"/>
  <c r="S545" i="1"/>
  <c r="S551" i="1"/>
  <c r="S556" i="1"/>
  <c r="S561" i="1"/>
  <c r="S567" i="1"/>
  <c r="S572" i="1"/>
  <c r="S577" i="1"/>
  <c r="S583" i="1"/>
  <c r="S588" i="1"/>
  <c r="S593" i="1"/>
  <c r="S599" i="1"/>
  <c r="S604" i="1"/>
  <c r="S609" i="1"/>
  <c r="S615" i="1"/>
  <c r="S620" i="1"/>
  <c r="S625" i="1"/>
  <c r="S631" i="1"/>
  <c r="S636" i="1"/>
  <c r="S641" i="1"/>
  <c r="S647" i="1"/>
  <c r="S652" i="1"/>
  <c r="S657" i="1"/>
  <c r="S663" i="1"/>
  <c r="S668" i="1"/>
  <c r="S673" i="1"/>
  <c r="S679" i="1"/>
  <c r="S684" i="1"/>
  <c r="S689" i="1"/>
  <c r="S695" i="1"/>
  <c r="S700" i="1"/>
  <c r="S705" i="1"/>
  <c r="S711" i="1"/>
  <c r="S716" i="1"/>
  <c r="S720" i="1"/>
  <c r="S724" i="1"/>
  <c r="S728" i="1"/>
  <c r="S732" i="1"/>
  <c r="S736" i="1"/>
  <c r="S740" i="1"/>
  <c r="S744" i="1"/>
  <c r="S748" i="1"/>
  <c r="S752" i="1"/>
  <c r="S756" i="1"/>
  <c r="S760" i="1"/>
  <c r="S764" i="1"/>
  <c r="S768" i="1"/>
  <c r="S772" i="1"/>
  <c r="S776" i="1"/>
  <c r="S780" i="1"/>
  <c r="S784" i="1"/>
  <c r="S788" i="1"/>
  <c r="S792" i="1"/>
  <c r="S796" i="1"/>
  <c r="S800" i="1"/>
  <c r="S804" i="1"/>
  <c r="S808" i="1"/>
  <c r="S812" i="1"/>
  <c r="S816" i="1"/>
  <c r="S820" i="1"/>
  <c r="S824" i="1"/>
  <c r="S828" i="1"/>
  <c r="S832" i="1"/>
  <c r="S836" i="1"/>
  <c r="S840" i="1"/>
  <c r="S844" i="1"/>
  <c r="S848" i="1"/>
  <c r="S852" i="1"/>
  <c r="S856" i="1"/>
  <c r="S860" i="1"/>
  <c r="S864" i="1"/>
  <c r="S868" i="1"/>
  <c r="S872" i="1"/>
  <c r="S876" i="1"/>
  <c r="S880" i="1"/>
  <c r="S884" i="1"/>
  <c r="S888" i="1"/>
  <c r="S892" i="1"/>
  <c r="S2" i="1"/>
  <c r="S8" i="1"/>
  <c r="S15" i="1"/>
  <c r="S23" i="1"/>
  <c r="S30" i="1"/>
  <c r="S36" i="1"/>
  <c r="S44" i="1"/>
  <c r="S51" i="1"/>
  <c r="S58" i="1"/>
  <c r="S66" i="1"/>
  <c r="S72" i="1"/>
  <c r="S79" i="1"/>
  <c r="S87" i="1"/>
  <c r="S94" i="1"/>
  <c r="S100" i="1"/>
  <c r="S108" i="1"/>
  <c r="S115" i="1"/>
  <c r="S122" i="1"/>
  <c r="S130" i="1"/>
  <c r="S136" i="1"/>
  <c r="S141" i="1"/>
  <c r="S147" i="1"/>
  <c r="S152" i="1"/>
  <c r="S157" i="1"/>
  <c r="S163" i="1"/>
  <c r="S168" i="1"/>
  <c r="S173" i="1"/>
  <c r="S179" i="1"/>
  <c r="S184" i="1"/>
  <c r="S189" i="1"/>
  <c r="S195" i="1"/>
  <c r="S200" i="1"/>
  <c r="S205" i="1"/>
  <c r="S211" i="1"/>
  <c r="S216" i="1"/>
  <c r="S221" i="1"/>
  <c r="S227" i="1"/>
  <c r="S232" i="1"/>
  <c r="S237" i="1"/>
  <c r="S243" i="1"/>
  <c r="S248" i="1"/>
  <c r="S253" i="1"/>
  <c r="S259" i="1"/>
  <c r="S264" i="1"/>
  <c r="S269" i="1"/>
  <c r="S275" i="1"/>
  <c r="S280" i="1"/>
  <c r="S285" i="1"/>
  <c r="S291" i="1"/>
  <c r="S296" i="1"/>
  <c r="S301" i="1"/>
  <c r="S307" i="1"/>
  <c r="S312" i="1"/>
  <c r="S317" i="1"/>
  <c r="S323" i="1"/>
  <c r="S328" i="1"/>
  <c r="S333" i="1"/>
  <c r="S339" i="1"/>
  <c r="S344" i="1"/>
  <c r="S349" i="1"/>
  <c r="S355" i="1"/>
  <c r="S360" i="1"/>
  <c r="S365" i="1"/>
  <c r="S371" i="1"/>
  <c r="S376" i="1"/>
  <c r="S381" i="1"/>
  <c r="S387" i="1"/>
  <c r="S392" i="1"/>
  <c r="S397" i="1"/>
  <c r="S403" i="1"/>
  <c r="S408" i="1"/>
  <c r="S413" i="1"/>
  <c r="S419" i="1"/>
  <c r="S424" i="1"/>
  <c r="S429" i="1"/>
  <c r="S435" i="1"/>
  <c r="S440" i="1"/>
  <c r="S445" i="1"/>
  <c r="S451" i="1"/>
  <c r="S456" i="1"/>
  <c r="S461" i="1"/>
  <c r="S467" i="1"/>
  <c r="S472" i="1"/>
  <c r="S477" i="1"/>
  <c r="S483" i="1"/>
  <c r="S488" i="1"/>
  <c r="S493" i="1"/>
  <c r="S499" i="1"/>
  <c r="S504" i="1"/>
  <c r="S509" i="1"/>
  <c r="S515" i="1"/>
  <c r="S520" i="1"/>
  <c r="S525" i="1"/>
  <c r="S531" i="1"/>
  <c r="S536" i="1"/>
  <c r="S541" i="1"/>
  <c r="S547" i="1"/>
  <c r="S552" i="1"/>
  <c r="S557" i="1"/>
  <c r="S563" i="1"/>
  <c r="S568" i="1"/>
  <c r="S573" i="1"/>
  <c r="S579" i="1"/>
  <c r="S584" i="1"/>
  <c r="S589" i="1"/>
  <c r="S595" i="1"/>
  <c r="S600" i="1"/>
  <c r="S605" i="1"/>
  <c r="S611" i="1"/>
  <c r="S616" i="1"/>
  <c r="S621" i="1"/>
  <c r="S627" i="1"/>
  <c r="S632" i="1"/>
  <c r="S637" i="1"/>
  <c r="S643" i="1"/>
  <c r="S648" i="1"/>
  <c r="S653" i="1"/>
  <c r="S659" i="1"/>
  <c r="S664" i="1"/>
  <c r="S669" i="1"/>
  <c r="S675" i="1"/>
  <c r="S680" i="1"/>
  <c r="S685" i="1"/>
  <c r="S691" i="1"/>
  <c r="S696" i="1"/>
  <c r="S701" i="1"/>
  <c r="S707" i="1"/>
  <c r="S712" i="1"/>
  <c r="S717" i="1"/>
  <c r="S721" i="1"/>
  <c r="S725" i="1"/>
  <c r="S729" i="1"/>
  <c r="S733" i="1"/>
  <c r="S737" i="1"/>
  <c r="S741" i="1"/>
  <c r="S745" i="1"/>
  <c r="S749" i="1"/>
  <c r="S753" i="1"/>
  <c r="S757" i="1"/>
  <c r="S761" i="1"/>
  <c r="S765" i="1"/>
  <c r="S769" i="1"/>
  <c r="S773" i="1"/>
  <c r="S777" i="1"/>
  <c r="S781" i="1"/>
  <c r="S3" i="1"/>
  <c r="S10" i="1"/>
  <c r="S18" i="1"/>
  <c r="S24" i="1"/>
  <c r="S31" i="1"/>
  <c r="S39" i="1"/>
  <c r="S46" i="1"/>
  <c r="S52" i="1"/>
  <c r="S60" i="1"/>
  <c r="S67" i="1"/>
  <c r="S74" i="1"/>
  <c r="S82" i="1"/>
  <c r="S88" i="1"/>
  <c r="S95" i="1"/>
  <c r="S103" i="1"/>
  <c r="S110" i="1"/>
  <c r="S116" i="1"/>
  <c r="S124" i="1"/>
  <c r="S131" i="1"/>
  <c r="S137" i="1"/>
  <c r="S143" i="1"/>
  <c r="S148" i="1"/>
  <c r="S153" i="1"/>
  <c r="S159" i="1"/>
  <c r="S164" i="1"/>
  <c r="S169" i="1"/>
  <c r="S175" i="1"/>
  <c r="S180" i="1"/>
  <c r="S185" i="1"/>
  <c r="S191" i="1"/>
  <c r="S196" i="1"/>
  <c r="S201" i="1"/>
  <c r="S207" i="1"/>
  <c r="S212" i="1"/>
  <c r="S217" i="1"/>
  <c r="S223" i="1"/>
  <c r="S228" i="1"/>
  <c r="S233" i="1"/>
  <c r="S239" i="1"/>
  <c r="S244" i="1"/>
  <c r="S249" i="1"/>
  <c r="S255" i="1"/>
  <c r="S260" i="1"/>
  <c r="S265" i="1"/>
  <c r="S271" i="1"/>
  <c r="S276" i="1"/>
  <c r="S281" i="1"/>
  <c r="S287" i="1"/>
  <c r="S292" i="1"/>
  <c r="S297" i="1"/>
  <c r="S303" i="1"/>
  <c r="S308" i="1"/>
  <c r="S313" i="1"/>
  <c r="S319" i="1"/>
  <c r="S324" i="1"/>
  <c r="S329" i="1"/>
  <c r="S335" i="1"/>
  <c r="S340" i="1"/>
  <c r="S345" i="1"/>
  <c r="S351" i="1"/>
  <c r="S356" i="1"/>
  <c r="S361" i="1"/>
  <c r="S367" i="1"/>
  <c r="S372" i="1"/>
  <c r="S377" i="1"/>
  <c r="S383" i="1"/>
  <c r="S388" i="1"/>
  <c r="S393" i="1"/>
  <c r="S399" i="1"/>
  <c r="S404" i="1"/>
  <c r="S409" i="1"/>
  <c r="S415" i="1"/>
  <c r="S420" i="1"/>
  <c r="S425" i="1"/>
  <c r="S431" i="1"/>
  <c r="S436" i="1"/>
  <c r="S441" i="1"/>
  <c r="S447" i="1"/>
  <c r="S452" i="1"/>
  <c r="S457" i="1"/>
  <c r="S463" i="1"/>
  <c r="S468" i="1"/>
  <c r="S473" i="1"/>
  <c r="S479" i="1"/>
  <c r="S484" i="1"/>
  <c r="S489" i="1"/>
  <c r="S495" i="1"/>
  <c r="S500" i="1"/>
  <c r="S505" i="1"/>
  <c r="S511" i="1"/>
  <c r="S516" i="1"/>
  <c r="S521" i="1"/>
  <c r="S527" i="1"/>
  <c r="S532" i="1"/>
  <c r="S537" i="1"/>
  <c r="S543" i="1"/>
  <c r="S548" i="1"/>
  <c r="S553" i="1"/>
  <c r="S559" i="1"/>
  <c r="S564" i="1"/>
  <c r="S569" i="1"/>
  <c r="S575" i="1"/>
  <c r="S580" i="1"/>
  <c r="S585" i="1"/>
  <c r="S591" i="1"/>
  <c r="S596" i="1"/>
  <c r="S601" i="1"/>
  <c r="S607" i="1"/>
  <c r="S612" i="1"/>
  <c r="S617" i="1"/>
  <c r="S623" i="1"/>
  <c r="S628" i="1"/>
  <c r="S633" i="1"/>
  <c r="S639" i="1"/>
  <c r="S644" i="1"/>
  <c r="S649" i="1"/>
  <c r="S655" i="1"/>
  <c r="S660" i="1"/>
  <c r="S665" i="1"/>
  <c r="S671" i="1"/>
  <c r="S676" i="1"/>
  <c r="S681" i="1"/>
  <c r="S687" i="1"/>
  <c r="S692" i="1"/>
  <c r="S697" i="1"/>
  <c r="S703" i="1"/>
  <c r="S708" i="1"/>
  <c r="S713" i="1"/>
  <c r="S718" i="1"/>
  <c r="S722" i="1"/>
  <c r="S726" i="1"/>
  <c r="S730" i="1"/>
  <c r="S734" i="1"/>
  <c r="S738" i="1"/>
  <c r="S742" i="1"/>
  <c r="S746" i="1"/>
  <c r="S750" i="1"/>
  <c r="S754" i="1"/>
  <c r="S758" i="1"/>
  <c r="S762" i="1"/>
  <c r="S766" i="1"/>
  <c r="S770" i="1"/>
  <c r="S774" i="1"/>
  <c r="S778" i="1"/>
  <c r="S782" i="1"/>
  <c r="S786" i="1"/>
  <c r="S790" i="1"/>
  <c r="S794" i="1"/>
  <c r="S798" i="1"/>
  <c r="S802" i="1"/>
  <c r="S806" i="1"/>
  <c r="S810" i="1"/>
  <c r="S814" i="1"/>
  <c r="S818" i="1"/>
  <c r="S822" i="1"/>
  <c r="S826" i="1"/>
  <c r="S830" i="1"/>
  <c r="S834" i="1"/>
  <c r="S838" i="1"/>
  <c r="S842" i="1"/>
  <c r="S846" i="1"/>
  <c r="S850" i="1"/>
  <c r="S854" i="1"/>
  <c r="S858" i="1"/>
  <c r="S862" i="1"/>
  <c r="S866" i="1"/>
  <c r="S870" i="1"/>
  <c r="S874" i="1"/>
  <c r="S878" i="1"/>
  <c r="S882" i="1"/>
  <c r="T890" i="1"/>
  <c r="T870" i="1"/>
  <c r="T834" i="1"/>
  <c r="T830" i="1"/>
  <c r="T794" i="1"/>
  <c r="T778" i="1"/>
  <c r="T770" i="1"/>
  <c r="T762" i="1"/>
  <c r="T742" i="1"/>
  <c r="T734" i="1"/>
  <c r="T694" i="1"/>
  <c r="T682" i="1"/>
  <c r="T658" i="1"/>
  <c r="T650" i="1"/>
  <c r="T614" i="1"/>
  <c r="T598" i="1"/>
  <c r="T586" i="1"/>
  <c r="T570" i="1"/>
  <c r="T566" i="1"/>
  <c r="T562" i="1"/>
  <c r="T554" i="1"/>
  <c r="T526" i="1"/>
  <c r="T470" i="1"/>
  <c r="T466" i="1"/>
  <c r="T446" i="1"/>
  <c r="T430" i="1"/>
  <c r="T422" i="1"/>
  <c r="T390" i="1"/>
  <c r="T386" i="1"/>
  <c r="T336" i="1"/>
  <c r="T332" i="1"/>
  <c r="T308" i="1"/>
  <c r="T303" i="1"/>
  <c r="T286" i="1"/>
  <c r="T266" i="1"/>
  <c r="T262" i="1"/>
  <c r="T258" i="1"/>
  <c r="T242" i="1"/>
  <c r="T216" i="1"/>
  <c r="T200" i="1"/>
  <c r="T188" i="1"/>
  <c r="T168" i="1"/>
  <c r="T123" i="1"/>
  <c r="T111" i="1"/>
  <c r="T84" i="1"/>
  <c r="T38" i="1"/>
  <c r="T34" i="1"/>
  <c r="S890" i="1"/>
  <c r="S885" i="1"/>
  <c r="S877" i="1"/>
  <c r="S869" i="1"/>
  <c r="S861" i="1"/>
  <c r="S853" i="1"/>
  <c r="S845" i="1"/>
  <c r="S837" i="1"/>
  <c r="S829" i="1"/>
  <c r="S821" i="1"/>
  <c r="S813" i="1"/>
  <c r="S805" i="1"/>
  <c r="S797" i="1"/>
  <c r="S789" i="1"/>
  <c r="S779" i="1"/>
  <c r="S763" i="1"/>
  <c r="S747" i="1"/>
  <c r="S731" i="1"/>
  <c r="S715" i="1"/>
  <c r="S693" i="1"/>
  <c r="S672" i="1"/>
  <c r="S651" i="1"/>
  <c r="S629" i="1"/>
  <c r="S608" i="1"/>
  <c r="S587" i="1"/>
  <c r="S565" i="1"/>
  <c r="S544" i="1"/>
  <c r="S523" i="1"/>
  <c r="S501" i="1"/>
  <c r="S480" i="1"/>
  <c r="S459" i="1"/>
  <c r="S437" i="1"/>
  <c r="S416" i="1"/>
  <c r="S395" i="1"/>
  <c r="S373" i="1"/>
  <c r="S352" i="1"/>
  <c r="S331" i="1"/>
  <c r="S309" i="1"/>
  <c r="S288" i="1"/>
  <c r="S267" i="1"/>
  <c r="S245" i="1"/>
  <c r="S224" i="1"/>
  <c r="S203" i="1"/>
  <c r="S181" i="1"/>
  <c r="S160" i="1"/>
  <c r="S139" i="1"/>
  <c r="S111" i="1"/>
  <c r="S83" i="1"/>
  <c r="S55" i="1"/>
  <c r="S26" i="1"/>
  <c r="Y17" i="1" l="1"/>
  <c r="Y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410CAB-DE11-354B-A7DB-30FFE0DA68A3}"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 id="2" xr16:uid="{B4320A41-43D0-0346-9B9D-E9AF677F1E08}" keepAlive="1" name="Query - train (2)" description="Connection to the 'train (2)' query in the workbook." type="5" refreshedVersion="8" background="1" saveData="1">
    <dbPr connection="Provider=Microsoft.Mashup.OleDb.1;Data Source=$Workbook$;Location=&quot;train (2)&quot;;Extended Properties=&quot;&quot;" command="SELECT * FROM [train (2)]"/>
  </connection>
</connections>
</file>

<file path=xl/sharedStrings.xml><?xml version="1.0" encoding="utf-8"?>
<sst xmlns="http://schemas.openxmlformats.org/spreadsheetml/2006/main" count="9133" uniqueCount="1861">
  <si>
    <t>PassengerId</t>
  </si>
  <si>
    <t>Survived</t>
  </si>
  <si>
    <t>Pclass</t>
  </si>
  <si>
    <t>Name</t>
  </si>
  <si>
    <t>Sex</t>
  </si>
  <si>
    <t>Age</t>
  </si>
  <si>
    <t>SibSp</t>
  </si>
  <si>
    <t>Parch</t>
  </si>
  <si>
    <t>Ticket</t>
  </si>
  <si>
    <t>Fare</t>
  </si>
  <si>
    <t>Cabin</t>
  </si>
  <si>
    <t>Embarked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</si>
  <si>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</si>
  <si>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</si>
  <si>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</si>
  <si>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</si>
  <si>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</si>
  <si>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</si>
  <si>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</si>
  <si>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</si>
  <si>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</si>
  <si>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</si>
  <si>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</si>
  <si>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</si>
  <si>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</si>
  <si>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</si>
  <si>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</si>
  <si>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</si>
  <si>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</si>
  <si>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</si>
  <si>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</si>
  <si>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</si>
  <si>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</si>
  <si>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</si>
  <si>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</si>
  <si>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</si>
  <si>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</si>
  <si>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</si>
  <si>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</si>
  <si>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</si>
  <si>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</si>
  <si>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</si>
  <si>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</si>
  <si>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</si>
  <si>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</si>
  <si>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</si>
  <si>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</si>
  <si>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</si>
  <si>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</si>
  <si>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</si>
  <si>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</si>
  <si>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</si>
  <si>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</si>
  <si>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</si>
  <si>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</si>
  <si>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</si>
  <si>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</si>
  <si>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</si>
  <si>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</si>
  <si>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</si>
  <si>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</si>
  <si>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</si>
  <si>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</si>
  <si>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</si>
  <si>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</si>
  <si>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</si>
  <si>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</si>
  <si>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</si>
  <si>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</si>
  <si>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</si>
  <si>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</si>
  <si>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</si>
  <si>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</si>
  <si>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</si>
  <si>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</si>
  <si>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</si>
  <si>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</si>
  <si>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</si>
  <si>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</si>
  <si>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</si>
  <si>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</si>
  <si>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</si>
  <si>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</si>
  <si>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</si>
  <si>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</si>
  <si>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</si>
  <si>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</si>
  <si>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</si>
  <si>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</si>
  <si>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</si>
  <si>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</si>
  <si>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</si>
  <si>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</si>
  <si>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</si>
  <si>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</si>
  <si>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</si>
  <si>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</si>
  <si>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</si>
  <si>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</si>
  <si>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</si>
  <si>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</si>
  <si>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</si>
  <si>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</si>
  <si>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</si>
  <si>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</si>
  <si>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</si>
  <si>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</si>
  <si>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</si>
  <si>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</si>
  <si>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</si>
  <si>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</si>
  <si>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</si>
  <si>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</si>
  <si>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</si>
  <si>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</si>
  <si>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</si>
  <si>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</si>
  <si>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</si>
  <si>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</si>
  <si>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</si>
  <si>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</si>
  <si>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</si>
  <si>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</si>
  <si>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</si>
  <si>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</si>
  <si>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</si>
  <si>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</si>
  <si>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</si>
  <si>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</si>
  <si>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</si>
  <si>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</si>
  <si>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</si>
  <si>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</si>
  <si>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</si>
  <si>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</si>
  <si>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</si>
  <si>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</si>
  <si>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</si>
  <si>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</si>
  <si>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</si>
  <si>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</si>
  <si>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</si>
  <si>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</si>
  <si>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</si>
  <si>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</si>
  <si>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</si>
  <si>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</si>
  <si>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</si>
  <si>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</si>
  <si>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</si>
  <si>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</si>
  <si>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</si>
  <si>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</si>
  <si>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</si>
  <si>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</si>
  <si>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</si>
  <si>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</si>
  <si>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</si>
  <si>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</si>
  <si>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</si>
  <si>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</si>
  <si>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</si>
  <si>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</si>
  <si>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</si>
  <si>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</si>
  <si>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</si>
  <si>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</si>
  <si>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</si>
  <si>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</si>
  <si>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</si>
  <si>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</si>
  <si>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</si>
  <si>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</si>
  <si>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</si>
  <si>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</si>
  <si>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</si>
  <si>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</si>
  <si>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</si>
  <si>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</si>
  <si>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</si>
  <si>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</si>
  <si>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</si>
  <si>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</si>
  <si>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</si>
  <si>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</si>
  <si>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</si>
  <si>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</si>
  <si>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</si>
  <si>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</si>
  <si>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</si>
  <si>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</si>
  <si>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</si>
  <si>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</si>
  <si>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</si>
  <si>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</si>
  <si>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</si>
  <si>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</si>
  <si>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</si>
  <si>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</si>
  <si>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</si>
  <si>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</si>
  <si>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</si>
  <si>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</si>
  <si>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</si>
  <si>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</si>
  <si>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</si>
  <si>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</si>
  <si>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</si>
  <si>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</si>
  <si>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</si>
  <si>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</si>
  <si>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</si>
  <si>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</si>
  <si>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</si>
  <si>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</si>
  <si>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</si>
  <si>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</si>
  <si>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</si>
  <si>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</si>
  <si>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</si>
  <si>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</si>
  <si>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</si>
  <si>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</si>
  <si>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</si>
  <si>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</si>
  <si>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</si>
  <si>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</si>
  <si>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</si>
  <si>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</si>
  <si>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</si>
  <si>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</si>
  <si>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</si>
  <si>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</si>
  <si>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</si>
  <si>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</si>
  <si>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</si>
  <si>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</si>
  <si>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</si>
  <si>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</si>
  <si>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</si>
  <si>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</si>
  <si>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</si>
  <si>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</si>
  <si>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</si>
  <si>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</si>
  <si>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</si>
  <si>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</si>
  <si>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</si>
  <si>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</si>
  <si>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</si>
  <si>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</si>
  <si>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</si>
  <si>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</si>
  <si>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</si>
  <si>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</si>
  <si>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</si>
  <si>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</si>
  <si>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</si>
  <si>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</si>
  <si>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</si>
  <si>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</si>
  <si>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</si>
  <si>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</si>
  <si>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</si>
  <si>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</si>
  <si>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</si>
  <si>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</si>
  <si>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</si>
  <si>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</si>
  <si>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</si>
  <si>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</si>
  <si>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</si>
  <si>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</si>
  <si>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</si>
  <si>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</si>
  <si>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</si>
  <si>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</si>
  <si>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</si>
  <si>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</si>
  <si>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</si>
  <si>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</si>
  <si>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</si>
  <si>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</si>
  <si>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</si>
  <si>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</si>
  <si>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</si>
  <si>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</si>
  <si>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</si>
  <si>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</si>
  <si>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</si>
  <si>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</si>
  <si>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</si>
  <si>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</si>
  <si>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</si>
  <si>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</si>
  <si>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</si>
  <si>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</si>
  <si>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</si>
  <si>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</si>
  <si>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</si>
  <si>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</si>
  <si>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</si>
  <si>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</si>
  <si>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</si>
  <si>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</si>
  <si>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</si>
  <si>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</si>
  <si>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</si>
  <si>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</si>
  <si>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</si>
  <si>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</si>
  <si>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</si>
  <si>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</si>
  <si>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</si>
  <si>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</si>
  <si>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</si>
  <si>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</si>
  <si>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</si>
  <si>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</si>
  <si>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</si>
  <si>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</si>
  <si>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</si>
  <si>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</si>
  <si>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</si>
  <si>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</si>
  <si>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</si>
  <si>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</si>
  <si>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</si>
  <si>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</si>
  <si>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</si>
  <si>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</si>
  <si>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</si>
  <si>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</si>
  <si>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</si>
  <si>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</si>
  <si>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</si>
  <si>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</si>
  <si>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</si>
  <si>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</si>
  <si>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</si>
  <si>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</si>
  <si>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</si>
  <si>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</si>
  <si>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</si>
  <si>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</si>
  <si>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</si>
  <si>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</si>
  <si>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</si>
  <si>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</si>
  <si>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</si>
  <si>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</si>
  <si>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</si>
  <si>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</si>
  <si>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</si>
  <si>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</si>
  <si>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</si>
  <si>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</si>
  <si>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</si>
  <si>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</si>
  <si>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</si>
  <si>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</si>
  <si>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</si>
  <si>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</si>
  <si>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</si>
  <si>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</si>
  <si>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</si>
  <si>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</si>
  <si>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</si>
  <si>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</si>
  <si>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</si>
  <si>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</si>
  <si>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</si>
  <si>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</si>
  <si>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</si>
  <si>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</si>
  <si>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</si>
  <si>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</si>
  <si>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</si>
  <si>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</si>
  <si>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</si>
  <si>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</si>
  <si>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</si>
  <si>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</si>
  <si>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</si>
  <si>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</si>
  <si>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</si>
  <si>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</si>
  <si>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</si>
  <si>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</si>
  <si>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</si>
  <si>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</si>
  <si>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</si>
  <si>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</si>
  <si>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</si>
  <si>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</si>
  <si>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</si>
  <si>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</si>
  <si>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</si>
  <si>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</si>
  <si>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</si>
  <si>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</si>
  <si>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</si>
  <si>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</si>
  <si>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</si>
  <si>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</si>
  <si>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</si>
  <si>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</si>
  <si>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</si>
  <si>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</si>
  <si>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</si>
  <si>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</si>
  <si>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</si>
  <si>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</si>
  <si>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</si>
  <si>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</si>
  <si>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</si>
  <si>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</si>
  <si>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</si>
  <si>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</si>
  <si>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</si>
  <si>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</si>
  <si>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</si>
  <si>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</si>
  <si>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</si>
  <si>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</si>
  <si>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</si>
  <si>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</si>
  <si>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</si>
  <si>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</si>
  <si>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</si>
  <si>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</si>
  <si>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</si>
  <si>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</si>
  <si>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</si>
  <si>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</si>
  <si>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</si>
  <si>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</si>
  <si>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</si>
  <si>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</si>
  <si>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</si>
  <si>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</si>
  <si>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</si>
  <si>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</si>
  <si>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</si>
  <si>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</si>
  <si>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</si>
  <si>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</si>
  <si>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</si>
  <si>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</si>
  <si>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</si>
  <si>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</si>
  <si>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</si>
  <si>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</si>
  <si>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</si>
  <si>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</si>
  <si>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</si>
  <si>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</si>
  <si>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</si>
  <si>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</si>
  <si>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</si>
  <si>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</si>
  <si>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</si>
  <si>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</si>
  <si>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</si>
  <si>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</si>
  <si>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</si>
  <si>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</si>
  <si>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</si>
  <si>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</si>
  <si>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</si>
  <si>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</si>
  <si>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</si>
  <si>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</si>
  <si>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</si>
  <si>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</si>
  <si>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</si>
  <si>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</si>
  <si>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</si>
  <si>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</si>
  <si>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</si>
  <si>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</si>
  <si>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</si>
  <si>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</si>
  <si>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</si>
  <si>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</si>
  <si>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</si>
  <si>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</si>
  <si>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</si>
  <si>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</si>
  <si>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</si>
  <si>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</si>
  <si>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</si>
  <si>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</si>
  <si>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</si>
  <si>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</si>
  <si>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</si>
  <si>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</si>
  <si>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</si>
  <si>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</si>
  <si>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</si>
  <si>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</si>
  <si>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</si>
  <si>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</si>
  <si>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</si>
  <si>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</si>
  <si>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</si>
  <si>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</si>
  <si>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</si>
  <si>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</si>
  <si>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</si>
  <si>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</si>
  <si>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</si>
  <si>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</si>
  <si>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</si>
  <si>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</si>
  <si>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</si>
  <si>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</si>
  <si>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</si>
  <si>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</si>
  <si>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</si>
  <si>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</si>
  <si>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</si>
  <si>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</si>
  <si>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</si>
  <si>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</si>
  <si>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</si>
  <si>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</si>
  <si>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</si>
  <si>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</si>
  <si>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</si>
  <si>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</si>
  <si>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</si>
  <si>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</si>
  <si>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</si>
  <si>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</si>
  <si>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</si>
  <si>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</si>
  <si>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</si>
  <si>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</si>
  <si>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</si>
  <si>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</si>
  <si>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</si>
  <si>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</si>
  <si>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</si>
  <si>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</si>
  <si>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</si>
  <si>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</si>
  <si>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</si>
  <si>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</si>
  <si>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</si>
  <si>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</si>
  <si>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</si>
  <si>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</si>
  <si>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</si>
  <si>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</si>
  <si>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</si>
  <si>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</si>
  <si>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</si>
  <si>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</si>
  <si>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</si>
  <si>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</si>
  <si>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</si>
  <si>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</si>
  <si>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</si>
  <si>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</si>
  <si>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</si>
  <si>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</si>
  <si>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</si>
  <si>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</si>
  <si>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</si>
  <si>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</si>
  <si>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</si>
  <si>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</si>
  <si>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</si>
  <si>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</si>
  <si>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</si>
  <si>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</si>
  <si>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</si>
  <si>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</si>
  <si>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</si>
  <si>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</si>
  <si>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</si>
  <si>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</si>
  <si>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</si>
  <si>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</si>
  <si>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</si>
  <si>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</si>
  <si>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</si>
  <si>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</si>
  <si>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</si>
  <si>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</si>
  <si>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</si>
  <si>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</si>
  <si>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</si>
  <si>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</si>
  <si>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</si>
  <si>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</si>
  <si>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</si>
  <si>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</si>
  <si>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</si>
  <si>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</si>
  <si>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</si>
  <si>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</si>
  <si>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</si>
  <si>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</si>
  <si>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</si>
  <si>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</si>
  <si>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</si>
  <si>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</si>
  <si>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</si>
  <si>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</si>
  <si>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</si>
  <si>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</si>
  <si>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</si>
  <si>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</si>
  <si>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</si>
  <si>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</si>
  <si>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</si>
  <si>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</si>
  <si>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</si>
  <si>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</si>
  <si>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</si>
  <si>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</si>
  <si>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</si>
  <si>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</si>
  <si>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</si>
  <si>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</si>
  <si>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</si>
  <si>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</si>
  <si>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</si>
  <si>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</si>
  <si>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</si>
  <si>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</si>
  <si>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</si>
  <si>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</si>
  <si>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</si>
  <si>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</si>
  <si>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</si>
  <si>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</si>
  <si>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</si>
  <si>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</si>
  <si>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</si>
  <si>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</si>
  <si>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</si>
  <si>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</si>
  <si>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</si>
  <si>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</si>
  <si>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</si>
  <si>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</si>
  <si>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</si>
  <si>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</si>
  <si>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</si>
  <si>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</si>
  <si>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</si>
  <si>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</si>
  <si>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</si>
  <si>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</si>
  <si>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</si>
  <si>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</si>
  <si>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</si>
  <si>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</si>
  <si>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</si>
  <si>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</si>
  <si>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</si>
  <si>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</si>
  <si>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</si>
  <si>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</si>
  <si>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</si>
  <si>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</si>
  <si>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</si>
  <si>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</si>
  <si>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</si>
  <si>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</si>
  <si>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</si>
  <si>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</si>
  <si>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</si>
  <si>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</si>
  <si>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</si>
  <si>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</si>
  <si>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</si>
  <si>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</si>
  <si>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</si>
  <si>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</si>
  <si>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</si>
  <si>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</si>
  <si>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</si>
  <si>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</si>
  <si>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</si>
  <si>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</si>
  <si>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</si>
  <si>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</si>
  <si>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</si>
  <si>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</si>
  <si>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</si>
  <si>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</si>
  <si>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</si>
  <si>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</si>
  <si>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</si>
  <si>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</si>
  <si>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</si>
  <si>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</si>
  <si>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</si>
  <si>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</si>
  <si>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</si>
  <si>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</si>
  <si>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</si>
  <si>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</si>
  <si>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</si>
  <si>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</si>
  <si>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</si>
  <si>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</si>
  <si>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</si>
  <si>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</si>
  <si>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</si>
  <si>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</si>
  <si>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</si>
  <si>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</si>
  <si>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</si>
  <si>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</si>
  <si>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</si>
  <si>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</si>
  <si>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</si>
  <si>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</si>
  <si>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</si>
  <si>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</si>
  <si>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</si>
  <si>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</si>
  <si>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</si>
  <si>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</si>
  <si>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</si>
  <si>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</si>
  <si>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</si>
  <si>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</si>
  <si>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</si>
  <si>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</si>
  <si>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</si>
  <si>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</si>
  <si>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</si>
  <si>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</si>
  <si>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</si>
  <si>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</si>
  <si>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</si>
  <si>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</si>
  <si>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</si>
  <si>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</si>
  <si>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</si>
  <si>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</si>
  <si>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</si>
  <si>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</si>
  <si>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</si>
  <si>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</si>
  <si>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</si>
  <si>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</si>
  <si>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</si>
  <si>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</si>
  <si>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</si>
  <si>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</si>
  <si>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</si>
  <si>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</si>
  <si>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</si>
  <si>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</si>
  <si>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</si>
  <si>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</si>
  <si>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</si>
  <si>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</si>
  <si>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</si>
  <si>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</si>
  <si>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</si>
  <si>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</si>
  <si>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</si>
  <si>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</si>
  <si>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</si>
  <si>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</si>
  <si>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</si>
  <si>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</si>
  <si>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</si>
  <si>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</si>
  <si>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</si>
  <si>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</si>
  <si>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</si>
  <si>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</si>
  <si>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</si>
  <si>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</si>
  <si>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</si>
  <si>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</si>
  <si>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</si>
  <si>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</si>
  <si>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</si>
  <si>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</si>
  <si>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</si>
  <si>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</si>
  <si>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</si>
  <si>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</si>
  <si>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</si>
  <si>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</si>
  <si>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</si>
  <si>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</si>
  <si>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</si>
  <si>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</si>
  <si>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</si>
  <si>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</si>
  <si>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</si>
  <si>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</si>
  <si>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</si>
  <si>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</si>
  <si>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</si>
  <si>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</si>
  <si>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</si>
  <si>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</si>
  <si>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</si>
  <si>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</si>
  <si>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</si>
  <si>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</si>
  <si>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</si>
  <si>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</si>
  <si>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</si>
  <si>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</si>
  <si>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</si>
  <si>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</si>
  <si>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</si>
  <si>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</si>
  <si>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</si>
  <si>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</si>
  <si>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</si>
  <si>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</si>
  <si>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</si>
  <si>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</si>
  <si>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</si>
  <si>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</si>
  <si>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</si>
  <si>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</si>
  <si>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</si>
  <si>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</si>
  <si>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</si>
  <si>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</si>
  <si>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</si>
  <si>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</si>
  <si>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</si>
  <si>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</si>
  <si>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</si>
  <si>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</si>
  <si>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</si>
  <si>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</si>
  <si>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</si>
  <si>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</si>
  <si>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</si>
  <si>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</si>
  <si>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</si>
  <si>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</si>
  <si>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</si>
  <si>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</si>
  <si>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</si>
  <si>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</si>
  <si>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</si>
  <si>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</si>
  <si>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</si>
  <si>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</si>
  <si>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</si>
  <si>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</si>
  <si>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</si>
  <si>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</si>
  <si>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</si>
  <si>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</si>
  <si>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</si>
  <si>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</si>
  <si>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</si>
  <si>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</si>
  <si>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</si>
  <si>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</si>
  <si>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</si>
  <si>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</si>
  <si>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</si>
  <si>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</si>
  <si>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</si>
  <si>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</si>
  <si>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</si>
  <si>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</si>
  <si>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</si>
  <si>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</si>
  <si>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</si>
  <si>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</si>
  <si>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</si>
  <si>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</si>
  <si>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</si>
  <si>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</si>
  <si>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</si>
  <si>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</si>
  <si>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</si>
  <si>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</si>
  <si>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</si>
  <si>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</si>
  <si>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</si>
  <si>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</si>
  <si>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</si>
  <si>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</si>
  <si>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</si>
  <si>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</si>
  <si>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</si>
  <si>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</si>
  <si>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</si>
  <si>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</si>
  <si>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</si>
  <si>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</si>
  <si>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</si>
  <si>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</si>
  <si>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</si>
  <si>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</si>
  <si>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</si>
  <si>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</si>
  <si>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</si>
  <si>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</si>
  <si>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</si>
  <si>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</si>
  <si>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</si>
  <si>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</si>
  <si>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</si>
  <si>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</si>
  <si>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</si>
  <si>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</si>
  <si>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</si>
  <si>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</si>
  <si>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</si>
  <si>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</si>
  <si>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</si>
  <si>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</si>
  <si>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</si>
  <si>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</si>
  <si>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</si>
  <si>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</si>
  <si>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</si>
  <si>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</si>
  <si>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</si>
  <si>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</si>
  <si>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</si>
  <si>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</si>
  <si>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</si>
  <si>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</si>
  <si>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</si>
  <si>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</si>
  <si>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</si>
  <si>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</si>
  <si>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</si>
  <si>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</si>
  <si>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</si>
  <si>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</si>
  <si>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</si>
  <si>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</si>
  <si>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</si>
  <si>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</si>
  <si>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</si>
  <si>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</si>
  <si>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</si>
  <si>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</si>
  <si>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</si>
  <si>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</si>
  <si>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</si>
  <si>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</si>
  <si>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</si>
  <si>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</si>
  <si>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</si>
  <si>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</si>
  <si>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</si>
  <si>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</si>
  <si>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</si>
  <si>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</si>
  <si>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</si>
  <si>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</si>
  <si>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</si>
  <si>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</si>
  <si>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</si>
  <si>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</si>
  <si>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</si>
  <si>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</si>
  <si>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</si>
  <si>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</si>
  <si>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</si>
  <si>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</si>
  <si>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</si>
  <si>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</si>
  <si>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</si>
  <si>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</si>
  <si>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</si>
  <si>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</si>
  <si>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</si>
  <si>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</si>
  <si>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</si>
  <si>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</si>
  <si>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</si>
  <si>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</si>
  <si>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</si>
  <si>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</si>
  <si>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</si>
  <si>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</si>
  <si>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</si>
  <si>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</si>
  <si>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</si>
  <si>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</si>
  <si>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</si>
  <si>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</si>
  <si>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</si>
  <si>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</si>
  <si>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</si>
  <si>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</si>
  <si>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</si>
  <si>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</si>
  <si>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</si>
  <si>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</si>
  <si>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</si>
  <si>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</si>
  <si>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</si>
  <si>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</si>
  <si>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</si>
  <si>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</si>
  <si>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</si>
  <si>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</si>
  <si>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</si>
  <si>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</si>
  <si>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</si>
  <si>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</si>
  <si>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</si>
  <si>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</si>
  <si>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</si>
  <si>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</si>
  <si>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</si>
  <si>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</si>
  <si>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</si>
  <si>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</si>
  <si>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</si>
  <si>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</si>
  <si>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</si>
  <si>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</si>
  <si>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</si>
  <si>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</si>
  <si>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</si>
  <si>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</si>
  <si>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</si>
  <si>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</si>
  <si>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</si>
  <si>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</si>
  <si>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</si>
  <si>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</si>
  <si>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</si>
  <si>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</si>
  <si>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</si>
  <si>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</si>
  <si>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</si>
  <si>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</si>
  <si>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</si>
  <si>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</si>
  <si>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</si>
  <si>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</si>
  <si>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</si>
  <si>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</si>
  <si>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</si>
  <si>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</si>
  <si>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</si>
  <si>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</si>
  <si>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</si>
  <si>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</si>
  <si>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</si>
  <si>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</si>
  <si>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</si>
  <si>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</si>
  <si>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</si>
  <si>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</si>
  <si>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</si>
  <si>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</si>
  <si>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</si>
  <si>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</si>
  <si>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</si>
  <si>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</si>
  <si>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</si>
  <si>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</si>
  <si>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</si>
  <si>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</si>
  <si>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</si>
  <si>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</si>
  <si>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</si>
  <si>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</si>
  <si>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</si>
  <si>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</si>
  <si>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</si>
  <si>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</si>
  <si>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</si>
  <si>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</si>
  <si>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</si>
  <si>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</si>
  <si>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</si>
  <si>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</si>
  <si>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</si>
  <si>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</si>
  <si>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</si>
  <si>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</si>
  <si>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</si>
  <si>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</si>
  <si>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</si>
  <si>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</si>
  <si>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</si>
  <si>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</si>
  <si>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</si>
  <si>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</si>
  <si>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</si>
  <si>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</si>
  <si>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</si>
  <si>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</si>
  <si>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</si>
  <si>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</si>
  <si>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</si>
  <si>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</si>
  <si>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</si>
  <si>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</si>
  <si>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</si>
  <si>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</si>
  <si>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</si>
  <si>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</si>
  <si>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</si>
  <si>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</si>
  <si>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</si>
  <si>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</si>
  <si>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</si>
  <si>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</si>
  <si>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</si>
  <si>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</si>
  <si>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</si>
  <si>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</si>
  <si>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</si>
  <si>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</si>
  <si>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</si>
  <si>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</si>
  <si>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</si>
  <si>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</si>
  <si>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</si>
  <si>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</si>
  <si>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</si>
  <si>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</si>
  <si>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</si>
  <si>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</si>
  <si>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</si>
  <si>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</si>
  <si>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</si>
  <si>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</si>
  <si>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</si>
  <si>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</si>
  <si>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</si>
  <si>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</si>
  <si>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</si>
  <si>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</si>
  <si>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</si>
  <si>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</si>
  <si>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</si>
  <si>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</si>
  <si>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</si>
  <si>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</si>
  <si>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</si>
  <si>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</si>
  <si>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</si>
  <si>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</si>
  <si>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</si>
  <si>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</si>
  <si>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</si>
  <si>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</si>
  <si>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</si>
  <si>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</si>
  <si>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</si>
  <si>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</si>
  <si>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</si>
  <si>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</si>
  <si>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</si>
  <si>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</si>
  <si>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</si>
  <si>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</si>
  <si>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</si>
  <si>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</si>
  <si>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</si>
  <si>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</si>
  <si>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</si>
  <si>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</si>
  <si>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</si>
  <si>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</si>
  <si>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</si>
  <si>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</si>
  <si>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</si>
  <si>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</si>
  <si>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</si>
  <si>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</si>
  <si>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</si>
  <si>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</si>
  <si>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</si>
  <si>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</si>
  <si>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</si>
  <si>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</si>
  <si>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</si>
  <si>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</si>
  <si>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</si>
  <si>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</si>
  <si>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</si>
  <si>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</si>
  <si>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</si>
  <si>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</si>
  <si>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</si>
  <si>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</si>
  <si>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</si>
  <si>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</si>
  <si>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</si>
  <si>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</si>
  <si>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</si>
  <si>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</si>
  <si>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</si>
  <si>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</si>
  <si>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</si>
  <si>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</si>
  <si>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</si>
  <si>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</si>
  <si>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</si>
  <si>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</si>
  <si>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</si>
  <si>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</si>
  <si>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</si>
  <si>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</si>
  <si>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</si>
  <si>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</si>
  <si>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</si>
  <si>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</si>
  <si>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</si>
  <si>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</si>
  <si>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</si>
  <si>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</si>
  <si>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</si>
  <si>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</si>
  <si>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</si>
  <si>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</si>
  <si>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</si>
  <si>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</si>
  <si>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</si>
  <si>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</si>
  <si>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</si>
  <si>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</si>
  <si>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</si>
  <si>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</si>
  <si>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</si>
  <si>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</si>
  <si>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</si>
  <si>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</si>
  <si>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</si>
  <si>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</si>
  <si>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</si>
  <si>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</si>
  <si>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</si>
  <si>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</si>
  <si>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</si>
  <si>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</si>
  <si>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</si>
  <si>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</si>
  <si>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</si>
  <si>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</si>
  <si>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</si>
  <si>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</si>
  <si>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</si>
  <si>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</si>
  <si>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</si>
  <si>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</si>
  <si>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</si>
  <si>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</si>
  <si>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</si>
  <si>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</si>
  <si>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</si>
  <si>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</si>
  <si>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</si>
  <si>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</si>
  <si>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</si>
  <si>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</si>
  <si>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</si>
  <si>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</si>
  <si>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</si>
  <si>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</si>
  <si>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</si>
  <si>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</si>
  <si>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</si>
  <si>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</si>
  <si>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</si>
  <si>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</si>
  <si>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</si>
  <si>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</si>
  <si>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</si>
  <si>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</si>
  <si>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</si>
  <si>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</si>
  <si>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</si>
  <si>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</si>
  <si>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</si>
  <si>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</si>
  <si>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</si>
  <si>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</si>
  <si>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</si>
  <si>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</si>
  <si>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</si>
  <si>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</si>
  <si>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</si>
  <si>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</si>
  <si>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</si>
  <si>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</si>
  <si>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</si>
  <si>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</si>
  <si>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</si>
  <si>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</si>
  <si>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</si>
  <si>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</si>
  <si>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</si>
  <si>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</si>
  <si>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</si>
  <si>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</si>
  <si>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</si>
  <si>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</si>
  <si>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</si>
  <si>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</si>
  <si>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</si>
  <si>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</si>
  <si>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</si>
  <si>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</si>
  <si>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</si>
  <si>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</si>
  <si>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</si>
  <si>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</si>
  <si>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</si>
  <si>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</si>
  <si>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</si>
  <si>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</si>
  <si>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</si>
  <si>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</si>
  <si>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</si>
  <si>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</si>
  <si>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</si>
  <si>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</si>
  <si>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</si>
  <si>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</si>
  <si>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</si>
  <si>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</si>
  <si>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</si>
  <si>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</si>
  <si>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</si>
  <si>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</si>
  <si>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</si>
  <si>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</si>
  <si>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</si>
  <si>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</si>
  <si>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</si>
  <si>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</si>
  <si>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</si>
  <si>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</si>
  <si>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</si>
  <si>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</si>
  <si>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</si>
  <si>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</si>
  <si>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</si>
  <si>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</si>
  <si>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</si>
  <si>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</si>
  <si>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</si>
  <si>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</si>
  <si>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</si>
  <si>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</si>
  <si>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</si>
  <si>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</si>
  <si>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</si>
  <si>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</si>
  <si>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</si>
  <si>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</si>
  <si>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</si>
  <si>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</si>
  <si>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</si>
  <si>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</si>
  <si>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</si>
  <si>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</si>
  <si>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</si>
  <si>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</si>
  <si>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</si>
  <si>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</si>
  <si>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</si>
  <si>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</si>
  <si>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</si>
  <si>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</si>
  <si>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</si>
  <si>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</si>
  <si>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</si>
  <si>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</si>
  <si>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</si>
  <si>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</si>
  <si>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</si>
  <si>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</si>
  <si>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</si>
  <si>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</si>
  <si>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</si>
  <si>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</si>
  <si>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</si>
  <si>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</si>
  <si>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</si>
  <si>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</si>
  <si>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</si>
  <si>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</si>
  <si>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</si>
  <si>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</si>
  <si>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</si>
  <si>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</si>
  <si>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</si>
  <si>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</si>
  <si>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</si>
  <si>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</si>
  <si>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</si>
  <si>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</si>
  <si>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</si>
  <si>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</si>
  <si>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</si>
  <si>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</si>
  <si>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</si>
  <si>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</si>
  <si>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</si>
  <si>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</si>
  <si>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</si>
  <si>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</si>
  <si>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</si>
  <si>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</si>
  <si>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</si>
  <si>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</si>
  <si>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</si>
  <si>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</si>
  <si>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</si>
  <si>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</si>
  <si>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</si>
  <si>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</si>
  <si>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</si>
  <si>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</si>
  <si>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</si>
  <si>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</si>
  <si>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</si>
  <si>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</si>
  <si>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</si>
  <si>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</si>
  <si>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</si>
  <si>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</si>
  <si>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</si>
  <si>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</si>
  <si>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</si>
  <si>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</si>
  <si>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</si>
  <si>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</si>
  <si>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</si>
  <si>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</si>
  <si>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</si>
  <si>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</si>
  <si>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</si>
  <si>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</si>
  <si>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</si>
  <si>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</si>
  <si>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</si>
  <si>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</si>
  <si>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</si>
  <si>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</si>
  <si>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</si>
  <si>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</si>
  <si>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</si>
  <si>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</si>
  <si>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</si>
  <si>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</si>
  <si>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</si>
  <si>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</si>
  <si>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</si>
  <si>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</si>
  <si>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</si>
  <si>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</si>
  <si>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</si>
  <si>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</si>
  <si>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</si>
  <si>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</si>
  <si>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</si>
  <si>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</si>
  <si>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</si>
  <si>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</si>
  <si>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</si>
  <si>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</si>
  <si>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</si>
  <si>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</si>
  <si>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</si>
  <si>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</si>
  <si>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</si>
  <si>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</si>
  <si>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</si>
  <si>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</si>
  <si>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</si>
  <si>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</si>
  <si>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</si>
  <si>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</si>
  <si>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</si>
  <si>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</si>
  <si>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</si>
  <si>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</si>
  <si>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</si>
  <si>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</si>
  <si>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</si>
  <si>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</si>
  <si>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</si>
  <si>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</si>
  <si>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</si>
  <si>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</si>
  <si>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</si>
  <si>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</si>
  <si>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</si>
  <si>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</si>
  <si>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</si>
  <si>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</si>
  <si>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</si>
  <si>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</si>
  <si>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</si>
  <si>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</si>
  <si>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</si>
  <si>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</si>
  <si>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</si>
  <si>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</si>
  <si>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</si>
  <si>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</si>
  <si>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</si>
  <si>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</si>
  <si>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</si>
  <si>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</si>
  <si>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</si>
  <si>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</si>
  <si>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</si>
  <si>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</si>
  <si>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</si>
  <si>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</si>
  <si>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</si>
  <si>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</si>
  <si>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</si>
  <si>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</si>
  <si>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</si>
  <si>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</si>
  <si>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</si>
  <si>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</si>
  <si>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</si>
  <si>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</si>
  <si>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</si>
  <si>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</si>
  <si>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</si>
  <si>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</si>
  <si>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</si>
  <si>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</si>
  <si>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</si>
  <si>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</si>
  <si>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</si>
  <si>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</si>
  <si>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</si>
  <si>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</si>
  <si>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</si>
  <si>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</si>
  <si>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</si>
  <si>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</si>
  <si>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</si>
  <si>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</si>
  <si>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</si>
  <si>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</si>
  <si>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</si>
  <si>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</si>
  <si>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</si>
  <si>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</si>
  <si>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</si>
  <si>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</si>
  <si>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</si>
  <si>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</si>
  <si>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</si>
  <si>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</si>
  <si>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</si>
  <si>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</si>
  <si>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</si>
  <si>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</si>
  <si>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</si>
  <si>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</si>
  <si>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</si>
  <si>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</si>
  <si>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</si>
  <si>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</si>
  <si>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</si>
  <si>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</si>
  <si>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</si>
  <si>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</si>
  <si>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</si>
  <si>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</si>
  <si>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</si>
  <si>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</si>
  <si>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</si>
  <si>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</si>
  <si>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</si>
  <si>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</si>
  <si>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</si>
  <si>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</si>
  <si>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</si>
  <si>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</si>
  <si>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</si>
  <si>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</si>
  <si>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</si>
  <si>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</si>
  <si>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</si>
  <si>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</si>
  <si>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</si>
  <si>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</si>
  <si>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</si>
  <si>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</si>
  <si>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</si>
  <si>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</si>
  <si>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</si>
  <si>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</si>
  <si>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</si>
  <si>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</si>
  <si>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</si>
  <si>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</si>
  <si>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</si>
  <si>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</si>
  <si>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</si>
  <si>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</si>
  <si>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</si>
  <si>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</si>
  <si>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</si>
  <si>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</si>
  <si>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</si>
  <si>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</si>
  <si>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</si>
  <si>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</si>
  <si>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</si>
  <si>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</si>
  <si>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</si>
  <si>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</si>
  <si>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</si>
  <si>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</si>
  <si>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</si>
  <si>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</si>
  <si>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</si>
  <si>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</si>
  <si>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</si>
  <si>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</si>
  <si>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</si>
  <si>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</si>
  <si>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</si>
  <si>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</si>
  <si>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</si>
  <si>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</si>
  <si>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</si>
  <si>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</si>
  <si>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</si>
  <si>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</si>
  <si>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</si>
  <si>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</si>
  <si>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</si>
  <si>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</si>
  <si>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</si>
  <si>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</si>
  <si>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</si>
  <si>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</si>
  <si>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</si>
  <si>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</si>
  <si>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</si>
  <si>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</si>
  <si>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</si>
  <si>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</si>
  <si>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</si>
  <si>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</si>
  <si>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</si>
  <si>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</si>
  <si>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</si>
  <si>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</si>
  <si>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</si>
  <si>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</si>
  <si>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</si>
  <si>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</si>
  <si>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</si>
  <si>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</si>
  <si>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</si>
  <si>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</si>
  <si>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</si>
  <si>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</si>
  <si>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</si>
  <si>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</si>
  <si>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</si>
  <si>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</si>
  <si>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</si>
  <si>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</si>
  <si>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</si>
  <si>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</si>
  <si>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</si>
  <si>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</si>
  <si>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</si>
  <si>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</si>
  <si>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</si>
  <si>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</si>
  <si>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</si>
  <si>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</si>
  <si>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</si>
  <si>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</si>
  <si>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</si>
  <si>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</si>
  <si>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</si>
  <si>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</si>
  <si>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</si>
  <si>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</si>
  <si>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</si>
  <si>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</si>
  <si>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</si>
  <si>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</si>
  <si>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</si>
  <si>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</si>
  <si>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</si>
  <si>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</si>
  <si>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</si>
  <si>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</si>
  <si>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</si>
  <si>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</si>
  <si>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</si>
  <si>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</si>
  <si>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</si>
  <si>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</si>
  <si>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</si>
  <si>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</si>
  <si>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</si>
  <si>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</si>
  <si>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</si>
  <si>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</si>
  <si>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</si>
  <si>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</si>
  <si>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</si>
  <si>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</si>
  <si>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</si>
  <si>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</si>
  <si>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</si>
  <si>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</si>
  <si>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</si>
  <si>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</si>
  <si>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</si>
  <si>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</si>
  <si>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</si>
  <si>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</si>
  <si>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FamilySize</t>
  </si>
  <si>
    <t>Title</t>
  </si>
  <si>
    <t>Deck</t>
  </si>
  <si>
    <t>AgeGroup</t>
  </si>
  <si>
    <t>FareCategory (quartiles)</t>
  </si>
  <si>
    <t>QUARTILE.INC(tblTitanic[Fare];3)</t>
  </si>
  <si>
    <t>QUARTILE.INC(tblTitanic[Fare];2)</t>
  </si>
  <si>
    <t>QUARTILE.INC(tblTitanic[Fare];1)</t>
  </si>
  <si>
    <t>FareCategories</t>
  </si>
  <si>
    <t>Low</t>
  </si>
  <si>
    <t>&lt;=</t>
  </si>
  <si>
    <t>Mediım</t>
  </si>
  <si>
    <t>Very High</t>
  </si>
  <si>
    <t>Median_Age</t>
  </si>
  <si>
    <t>Age_Cleaned</t>
  </si>
  <si>
    <t>Number of S</t>
  </si>
  <si>
    <t>Number of C</t>
  </si>
  <si>
    <t>Number of Q</t>
  </si>
  <si>
    <t>Mod_Embarked = S</t>
  </si>
  <si>
    <t>Embarked_Cleaned</t>
  </si>
  <si>
    <t>Verify Cleaning</t>
  </si>
  <si>
    <t>DONE</t>
  </si>
  <si>
    <t>Filled blanks with median (≈28)</t>
  </si>
  <si>
    <t>Replaced blanks with “Unknown”</t>
  </si>
  <si>
    <t>Filled blanks with “S” mod</t>
  </si>
  <si>
    <t>(No missing)</t>
  </si>
  <si>
    <t>METRIC</t>
  </si>
  <si>
    <t>RESULT</t>
  </si>
  <si>
    <t>Total Passengers</t>
  </si>
  <si>
    <t>Survival Rate</t>
  </si>
  <si>
    <t>About 38% of passengers survived</t>
  </si>
  <si>
    <t>Row Labels</t>
  </si>
  <si>
    <t>Grand Total</t>
  </si>
  <si>
    <t>Column Labels</t>
  </si>
  <si>
    <t>Count of PassengerId</t>
  </si>
  <si>
    <t>Gender</t>
  </si>
  <si>
    <t>Survival Rates</t>
  </si>
  <si>
    <t>Survival Rate by Gender</t>
  </si>
  <si>
    <t>Shows socioeconomic bias in rescue priority and cabin location.</t>
  </si>
  <si>
    <t>Higher-class passengers had better survival odds: 1st class survived 63%, 3rd class only 25%.</t>
  </si>
  <si>
    <t>Survival by Passenger Class (Socioeconomic Status)</t>
  </si>
  <si>
    <t>Adult</t>
  </si>
  <si>
    <t>Child</t>
  </si>
  <si>
    <t>Senior</t>
  </si>
  <si>
    <t>Teen</t>
  </si>
  <si>
    <t>Unknown</t>
  </si>
  <si>
    <t xml:space="preserve">Women survived at a rate of 74%, while men only 19%. </t>
  </si>
  <si>
    <t>Strong gender-based difference due to evacuation priority: "women and children first".</t>
  </si>
  <si>
    <t>Age Gropus</t>
  </si>
  <si>
    <t>“Women and children first” again reflected.</t>
  </si>
  <si>
    <t>Medium</t>
  </si>
  <si>
    <t>Mrs</t>
  </si>
  <si>
    <t>High</t>
  </si>
  <si>
    <t>Miss</t>
  </si>
  <si>
    <t>Children had the highest survival rate (~58%).</t>
  </si>
  <si>
    <t>Survival Rate by Age Group</t>
  </si>
  <si>
    <t>FamilySize_Type</t>
  </si>
  <si>
    <t>Alone</t>
  </si>
  <si>
    <t>Large (4+)</t>
  </si>
  <si>
    <t>Small (1-3)</t>
  </si>
  <si>
    <t>Survival by Family Size</t>
  </si>
  <si>
    <t>Passengers traveling alone had a much lower survival rate.</t>
  </si>
  <si>
    <t>Having a small family increased chances of survival.</t>
  </si>
  <si>
    <t>Survival by Embarkation Port</t>
  </si>
  <si>
    <t>possibly because more first-class passengers embarked there.</t>
  </si>
  <si>
    <t>Passengers boarding at Cherbourg (C) had higher survival (~55%)</t>
  </si>
  <si>
    <t>Fare vs Survival</t>
  </si>
  <si>
    <t>Higher fare = higher survival odds.</t>
  </si>
  <si>
    <t>Wealthier passengers were mostly in first-class cabins, rescued earlier.</t>
  </si>
  <si>
    <t>Survival by Title (Role)</t>
  </si>
  <si>
    <t>Title_Group</t>
  </si>
  <si>
    <t>Professional</t>
  </si>
  <si>
    <t>Uruchurtu, Mr. Manuel E</t>
  </si>
  <si>
    <t>Duff Gordon, Mr. Cosmo Edmund ("Mr Morgan")</t>
  </si>
  <si>
    <t>“Mrs” and “Miss” titles had highest survival, “Mr” had lowest.</t>
  </si>
  <si>
    <r>
      <t xml:space="preserve">Titles effectively encode gender </t>
    </r>
    <r>
      <rPr>
        <b/>
        <i/>
        <sz val="11"/>
        <color theme="1"/>
        <rFont val="Gill Sans MT"/>
        <family val="2"/>
      </rPr>
      <t>and age indirectly.</t>
    </r>
  </si>
  <si>
    <t>Category</t>
  </si>
  <si>
    <t>Key Finding</t>
  </si>
  <si>
    <t>Possible Explanation</t>
  </si>
  <si>
    <t>74% of women survived vs 19% of men</t>
  </si>
  <si>
    <t>Evacuation priority (“women and children first”)</t>
  </si>
  <si>
    <t>Class</t>
  </si>
  <si>
    <t>Lifeboat proximity, deck position</t>
  </si>
  <si>
    <t>Children survived more</t>
  </si>
  <si>
    <t>Social rescue norms</t>
  </si>
  <si>
    <t>Family</t>
  </si>
  <si>
    <t>Small families survived better</t>
  </si>
  <si>
    <t>Mutual aid vs chaos in large groups</t>
  </si>
  <si>
    <t>Higher fare → higher survival</t>
  </si>
  <si>
    <t>Wealth correlated with class/cabin position</t>
  </si>
  <si>
    <t>Cherbourg passengers survived more</t>
  </si>
  <si>
    <t>More first-class travelers</t>
  </si>
  <si>
    <t>“Mr” lowest, “Mrs/Miss” higher</t>
  </si>
  <si>
    <t>Encodes gender and social status</t>
  </si>
  <si>
    <t xml:space="preserve">1st class: 63% survived, 3rd: 25% </t>
  </si>
  <si>
    <t>Female Survival Rate</t>
  </si>
  <si>
    <t>1st Class Survival Rate</t>
  </si>
  <si>
    <t>Children Survival</t>
  </si>
  <si>
    <t>Survived Count</t>
  </si>
  <si>
    <t>Overall survival %</t>
  </si>
  <si>
    <t>Classes</t>
  </si>
  <si>
    <t xml:space="preserve"> Gender Distribution of Passengers</t>
  </si>
  <si>
    <t>Distribution of Passenger Classes</t>
  </si>
  <si>
    <t xml:space="preserve">Title </t>
  </si>
  <si>
    <t>Survival Rate by Title</t>
  </si>
  <si>
    <t>“Mrs” and “Miss” titles had highest survival, “Mr” had lowest. Titles effectively encode gender and age indirectly.</t>
  </si>
  <si>
    <t>Survival Rate by Class &amp; Sex</t>
  </si>
  <si>
    <t>Survived Passengers</t>
  </si>
  <si>
    <t>1st Class</t>
  </si>
  <si>
    <t>2nd Class</t>
  </si>
  <si>
    <t>3rd Class</t>
  </si>
  <si>
    <t>1 (Survived)</t>
  </si>
  <si>
    <t>0 (Not Survived)</t>
  </si>
  <si>
    <t>Passenger Ages (Avg)</t>
  </si>
  <si>
    <t>Death Count</t>
  </si>
  <si>
    <t>Children show higher survival.</t>
  </si>
  <si>
    <t>Survival Rate by Family Size</t>
  </si>
  <si>
    <t>Survival Rate vs Fare Group</t>
  </si>
  <si>
    <t>Higher fare = higher survival odds. Wealthier passengers were mostly in first-class cabins, rescued earlier.</t>
  </si>
  <si>
    <t>C (Cherbourg)</t>
  </si>
  <si>
    <t>Q (Queenstown)</t>
  </si>
  <si>
    <t>S (Southampton)</t>
  </si>
  <si>
    <t>Survival Rate by Embarkation Port</t>
  </si>
  <si>
    <t>Passengers boarding at Cherbourg (C) had higher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</si>
</sst>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theme="1"/>
      <name val="Aptos Narrow"/>
      <family val="2"/>
      <scheme val="minor"/>
    </font>
    <font>
      <sz val="12"/>
      <color theme="1"/>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2"/>
      <color theme="1"/>
      <name val="Gill Sans MT"/>
      <family val="2"/>
    </font>
    <font>
      <b/>
      <sz val="11"/>
      <color theme="1"/>
      <name val="Gill Sans MT"/>
      <family val="2"/>
    </font>
    <font>
      <sz val="12"/>
      <color rgb="FF291F35"/>
      <name val="Aptos Narrow"/>
      <family val="2"/>
      <scheme val="minor"/>
    </font>
    <font>
      <b/>
      <sz val="12"/>
      <color rgb="FF291F35"/>
      <name val="Aptos Narrow"/>
      <family val="2"/>
      <scheme val="minor"/>
    </font>
    <font>
      <b/>
      <i/>
      <sz val="11"/>
      <color theme="1"/>
      <name val="Gill Sans MT"/>
      <family val="2"/>
    </font>
    <font>
      <sz val="16"/>
      <color theme="1"/>
      <name val="Gill Sans MT"/>
      <family val="2"/>
    </font>
    <font>
      <b/>
      <sz val="16"/>
      <color theme="1"/>
      <name val="Gill Sans MT"/>
      <family val="2"/>
    </font>
    <font>
      <sz val="12"/>
      <color theme="1"/>
      <name val="Iowan Old Style Bold"/>
    </font>
    <font>
      <sz val="12"/>
      <color rgb="FFEAEFEF"/>
      <name val="Aptos Narrow"/>
      <family val="2"/>
      <scheme val="minor"/>
    </font>
    <font>
      <sz val="14"/>
      <color theme="1"/>
      <name val="Aptos Narrow"/>
      <family val="2"/>
      <scheme val="minor"/>
    </font>
    <font>
      <sz val="28"/>
      <color theme="0"/>
      <name val="Bodoni 72 Oldstyle Book"/>
    </font>
    <font>
      <sz val="14"/>
      <color rgb="FF234C6A"/>
      <name val="Iowan Old Style Roman"/>
    </font>
    <font>
      <sz val="12"/>
      <color rgb="FF234C6A"/>
      <name val="Aptos Narrow"/>
      <family val="2"/>
      <scheme val="minor"/>
    </font>
    <font>
      <sz val="28"/>
      <color rgb="FF234C6A"/>
      <name val="Bodoni 72 Oldstyle Book"/>
    </font>
    <font>
      <sz val="16"/>
      <color rgb="FFEAEFEF"/>
      <name val="Bodoni 72 Oldstyle Book"/>
    </font>
    <font>
      <sz val="16"/>
      <color rgb="FF234C6A"/>
      <name val="Aptos Narrow"/>
      <family val="2"/>
      <scheme val="minor"/>
    </font>
    <font>
      <sz val="16"/>
      <color rgb="FF508C9B"/>
      <name val="Aptos Narrow"/>
      <family val="2"/>
      <scheme val="minor"/>
    </font>
    <font>
      <sz val="28"/>
      <color rgb="FF526D82"/>
      <name val="Bodoni 72 Oldstyle Book"/>
    </font>
    <font>
      <sz val="22"/>
      <color theme="1"/>
      <name val="Gill Sans MT"/>
      <family val="2"/>
    </font>
    <font>
      <sz val="28"/>
      <color rgb="FFCBDCEB"/>
      <name val="Bodoni 72 Oldstyle Book"/>
    </font>
    <font>
      <sz val="28"/>
      <color rgb="FFEAEFEF"/>
      <name val="Bodoni 72 Oldstyle Book"/>
    </font>
  </fonts>
  <fills count="10">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234C6A"/>
        <bgColor indexed="64"/>
      </patternFill>
    </fill>
    <fill>
      <patternFill patternType="solid">
        <fgColor rgb="FFF5EFE6"/>
        <bgColor indexed="64"/>
      </patternFill>
    </fill>
    <fill>
      <patternFill patternType="solid">
        <fgColor rgb="FFEAEFEF"/>
        <bgColor indexed="64"/>
      </patternFill>
    </fill>
    <fill>
      <patternFill patternType="solid">
        <fgColor rgb="FFCBDCEB"/>
        <bgColor indexed="64"/>
      </patternFill>
    </fill>
    <fill>
      <patternFill patternType="solid">
        <fgColor rgb="FF508C9B"/>
        <bgColor indexed="64"/>
      </patternFill>
    </fill>
    <fill>
      <patternFill patternType="solid">
        <fgColor rgb="FF526D8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28">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0" xfId="0" applyAlignment="1">
      <alignment horizontal="center" vertical="center"/>
    </xf>
    <xf numFmtId="0" fontId="0" fillId="0" borderId="12" xfId="0" applyBorder="1"/>
    <xf numFmtId="9" fontId="0" fillId="0" borderId="12" xfId="1" applyFont="1" applyBorder="1"/>
    <xf numFmtId="0" fontId="3" fillId="2" borderId="12" xfId="0" applyFont="1" applyFill="1" applyBorder="1" applyAlignment="1">
      <alignment horizontal="center" vertical="center"/>
    </xf>
    <xf numFmtId="0" fontId="3" fillId="2" borderId="0" xfId="0" applyFont="1" applyFill="1"/>
    <xf numFmtId="0" fontId="0" fillId="0" borderId="9" xfId="0" applyBorder="1" applyAlignment="1">
      <alignment horizontal="center" vertical="center"/>
    </xf>
    <xf numFmtId="0" fontId="0" fillId="3" borderId="2" xfId="0" applyFill="1" applyBorder="1"/>
    <xf numFmtId="0" fontId="0" fillId="3" borderId="8"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0" xfId="0" applyFill="1" applyAlignment="1">
      <alignment horizontal="center" vertical="center"/>
    </xf>
    <xf numFmtId="164" fontId="0" fillId="3" borderId="0" xfId="0" applyNumberFormat="1" applyFill="1" applyAlignment="1">
      <alignment horizontal="center" vertical="center"/>
    </xf>
    <xf numFmtId="0" fontId="0" fillId="3" borderId="0" xfId="0" applyFill="1" applyAlignment="1">
      <alignment horizontal="left"/>
    </xf>
    <xf numFmtId="164" fontId="4" fillId="3" borderId="0" xfId="0" applyNumberFormat="1" applyFont="1" applyFill="1"/>
    <xf numFmtId="0" fontId="0" fillId="3" borderId="6" xfId="0" applyFill="1" applyBorder="1"/>
    <xf numFmtId="0" fontId="0" fillId="3" borderId="9" xfId="0" applyFill="1" applyBorder="1"/>
    <xf numFmtId="0" fontId="0" fillId="3" borderId="7" xfId="0" applyFill="1" applyBorder="1"/>
    <xf numFmtId="0" fontId="5" fillId="3" borderId="0" xfId="0" applyFont="1" applyFill="1"/>
    <xf numFmtId="0" fontId="6" fillId="3" borderId="5" xfId="0" applyFont="1" applyFill="1" applyBorder="1" applyAlignment="1">
      <alignment horizontal="left" vertical="center" wrapText="1"/>
    </xf>
    <xf numFmtId="0" fontId="6" fillId="3" borderId="5" xfId="0" applyFont="1" applyFill="1" applyBorder="1" applyAlignment="1">
      <alignment horizontal="left" vertical="center"/>
    </xf>
    <xf numFmtId="1" fontId="0" fillId="0" borderId="0" xfId="0" applyNumberFormat="1" applyAlignment="1">
      <alignment horizontal="center" vertical="center"/>
    </xf>
    <xf numFmtId="0" fontId="6" fillId="3" borderId="0" xfId="0" applyFont="1" applyFill="1" applyAlignment="1">
      <alignment horizontal="left" vertical="center" wrapText="1"/>
    </xf>
    <xf numFmtId="0" fontId="6" fillId="3" borderId="0" xfId="0" applyFont="1" applyFill="1" applyAlignment="1">
      <alignment horizontal="left" vertical="center"/>
    </xf>
    <xf numFmtId="164" fontId="0" fillId="3" borderId="0" xfId="0" applyNumberFormat="1" applyFill="1"/>
    <xf numFmtId="0" fontId="0" fillId="3" borderId="1" xfId="0" applyFill="1" applyBorder="1"/>
    <xf numFmtId="0" fontId="0" fillId="3" borderId="10" xfId="0" applyFill="1" applyBorder="1"/>
    <xf numFmtId="0" fontId="0" fillId="3" borderId="11" xfId="0" applyFill="1" applyBorder="1"/>
    <xf numFmtId="0" fontId="0" fillId="3" borderId="13" xfId="0" applyFill="1" applyBorder="1" applyAlignment="1">
      <alignment horizontal="left"/>
    </xf>
    <xf numFmtId="164" fontId="0" fillId="3" borderId="2" xfId="0" applyNumberFormat="1" applyFill="1" applyBorder="1"/>
    <xf numFmtId="164" fontId="0" fillId="3" borderId="8" xfId="0" applyNumberFormat="1" applyFill="1" applyBorder="1"/>
    <xf numFmtId="164" fontId="0" fillId="3" borderId="3" xfId="0" applyNumberFormat="1" applyFill="1" applyBorder="1"/>
    <xf numFmtId="0" fontId="0" fillId="3" borderId="14" xfId="0" applyFill="1" applyBorder="1" applyAlignment="1">
      <alignment horizontal="left"/>
    </xf>
    <xf numFmtId="164" fontId="0" fillId="3" borderId="4" xfId="0" applyNumberFormat="1" applyFill="1" applyBorder="1"/>
    <xf numFmtId="164" fontId="0" fillId="3" borderId="5" xfId="0" applyNumberFormat="1" applyFill="1" applyBorder="1"/>
    <xf numFmtId="0" fontId="0" fillId="3" borderId="15" xfId="0" applyFill="1" applyBorder="1" applyAlignment="1">
      <alignment horizontal="left"/>
    </xf>
    <xf numFmtId="0" fontId="0" fillId="3" borderId="1" xfId="0" applyFill="1" applyBorder="1" applyAlignment="1">
      <alignment horizontal="left"/>
    </xf>
    <xf numFmtId="164" fontId="0" fillId="3" borderId="6" xfId="0" applyNumberFormat="1" applyFill="1" applyBorder="1"/>
    <xf numFmtId="164" fontId="0" fillId="3" borderId="9" xfId="0" applyNumberFormat="1" applyFill="1" applyBorder="1"/>
    <xf numFmtId="164" fontId="0" fillId="3" borderId="7" xfId="0" applyNumberFormat="1" applyFill="1" applyBorder="1"/>
    <xf numFmtId="0" fontId="7" fillId="3" borderId="1" xfId="0" applyFont="1" applyFill="1" applyBorder="1"/>
    <xf numFmtId="0" fontId="7" fillId="3" borderId="10" xfId="0" applyFont="1" applyFill="1" applyBorder="1"/>
    <xf numFmtId="0" fontId="7" fillId="3" borderId="11" xfId="0" applyFont="1" applyFill="1" applyBorder="1"/>
    <xf numFmtId="0" fontId="7" fillId="3" borderId="1" xfId="0" applyFont="1" applyFill="1" applyBorder="1" applyAlignment="1">
      <alignment horizontal="left"/>
    </xf>
    <xf numFmtId="164" fontId="7" fillId="3" borderId="6" xfId="0" applyNumberFormat="1" applyFont="1" applyFill="1" applyBorder="1"/>
    <xf numFmtId="164" fontId="7" fillId="3" borderId="9" xfId="0" applyNumberFormat="1" applyFont="1" applyFill="1" applyBorder="1"/>
    <xf numFmtId="164" fontId="7" fillId="3" borderId="7" xfId="0" applyNumberFormat="1" applyFont="1" applyFill="1" applyBorder="1"/>
    <xf numFmtId="0" fontId="8" fillId="3" borderId="1" xfId="0" applyFont="1" applyFill="1" applyBorder="1"/>
    <xf numFmtId="0" fontId="8" fillId="3" borderId="13" xfId="0" applyFont="1" applyFill="1" applyBorder="1" applyAlignment="1">
      <alignment horizontal="left"/>
    </xf>
    <xf numFmtId="0" fontId="8" fillId="3" borderId="14" xfId="0" applyFont="1" applyFill="1" applyBorder="1" applyAlignment="1">
      <alignment horizontal="left"/>
    </xf>
    <xf numFmtId="0" fontId="8" fillId="3" borderId="15" xfId="0" applyFont="1" applyFill="1" applyBorder="1" applyAlignment="1">
      <alignment horizontal="left"/>
    </xf>
    <xf numFmtId="164" fontId="8" fillId="3" borderId="2" xfId="0" applyNumberFormat="1" applyFont="1" applyFill="1" applyBorder="1"/>
    <xf numFmtId="164" fontId="8" fillId="3" borderId="8" xfId="0" applyNumberFormat="1" applyFont="1" applyFill="1" applyBorder="1"/>
    <xf numFmtId="164" fontId="8" fillId="3" borderId="3" xfId="0" applyNumberFormat="1" applyFont="1" applyFill="1" applyBorder="1"/>
    <xf numFmtId="164" fontId="8" fillId="3" borderId="4" xfId="0" applyNumberFormat="1" applyFont="1" applyFill="1" applyBorder="1"/>
    <xf numFmtId="164" fontId="8" fillId="3" borderId="5" xfId="0" applyNumberFormat="1" applyFont="1" applyFill="1" applyBorder="1"/>
    <xf numFmtId="164" fontId="0" fillId="3" borderId="5" xfId="0" applyNumberFormat="1" applyFill="1" applyBorder="1" applyAlignment="1">
      <alignment horizontal="center" vertical="center"/>
    </xf>
    <xf numFmtId="164" fontId="0" fillId="3" borderId="9" xfId="0" applyNumberFormat="1" applyFill="1" applyBorder="1" applyAlignment="1">
      <alignment horizontal="center" vertical="center"/>
    </xf>
    <xf numFmtId="164" fontId="0" fillId="3" borderId="7" xfId="0" applyNumberFormat="1" applyFill="1" applyBorder="1" applyAlignment="1">
      <alignment horizontal="center" vertical="center"/>
    </xf>
    <xf numFmtId="164" fontId="0" fillId="3" borderId="2" xfId="0" applyNumberFormat="1" applyFill="1" applyBorder="1" applyAlignment="1">
      <alignment horizontal="center" vertical="center"/>
    </xf>
    <xf numFmtId="164" fontId="0" fillId="3" borderId="8"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3" borderId="6" xfId="0" applyNumberFormat="1" applyFill="1" applyBorder="1" applyAlignment="1">
      <alignment horizontal="center" vertical="center"/>
    </xf>
    <xf numFmtId="0" fontId="0" fillId="3" borderId="13" xfId="0" applyFill="1" applyBorder="1" applyAlignment="1">
      <alignment horizontal="left" vertic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0" fillId="3" borderId="1" xfId="0" applyFill="1" applyBorder="1" applyAlignment="1">
      <alignment horizontal="left" vertical="center"/>
    </xf>
    <xf numFmtId="164" fontId="2" fillId="3" borderId="8" xfId="0" applyNumberFormat="1" applyFont="1" applyFill="1" applyBorder="1" applyAlignment="1">
      <alignment horizontal="center" vertical="center"/>
    </xf>
    <xf numFmtId="10" fontId="0" fillId="3" borderId="6" xfId="0" applyNumberFormat="1" applyFill="1" applyBorder="1"/>
    <xf numFmtId="10" fontId="0" fillId="3" borderId="9" xfId="0" applyNumberFormat="1" applyFill="1" applyBorder="1"/>
    <xf numFmtId="10" fontId="0" fillId="3" borderId="7" xfId="0" applyNumberFormat="1" applyFill="1" applyBorder="1"/>
    <xf numFmtId="0" fontId="10" fillId="0" borderId="0" xfId="0" applyFont="1"/>
    <xf numFmtId="0" fontId="11" fillId="0" borderId="0" xfId="0" applyFont="1"/>
    <xf numFmtId="9" fontId="0" fillId="0" borderId="0" xfId="1" applyFont="1" applyBorder="1"/>
    <xf numFmtId="0" fontId="0" fillId="4" borderId="0" xfId="0" applyFill="1"/>
    <xf numFmtId="0" fontId="0" fillId="6" borderId="0" xfId="0" applyFill="1"/>
    <xf numFmtId="0" fontId="12" fillId="4" borderId="0" xfId="0" applyFont="1" applyFill="1"/>
    <xf numFmtId="0" fontId="13" fillId="4" borderId="0" xfId="0" applyFont="1" applyFill="1"/>
    <xf numFmtId="0" fontId="13" fillId="6" borderId="0" xfId="0" applyFont="1" applyFill="1"/>
    <xf numFmtId="0" fontId="13" fillId="7" borderId="0" xfId="0" applyFont="1" applyFill="1"/>
    <xf numFmtId="0" fontId="0" fillId="8" borderId="0" xfId="0" applyFill="1"/>
    <xf numFmtId="0" fontId="13" fillId="8" borderId="0" xfId="0" applyFont="1" applyFill="1"/>
    <xf numFmtId="0" fontId="0" fillId="9" borderId="0" xfId="0" applyFill="1"/>
    <xf numFmtId="0" fontId="0" fillId="7" borderId="0" xfId="0" applyFill="1"/>
    <xf numFmtId="2" fontId="0" fillId="6" borderId="0" xfId="0" applyNumberFormat="1" applyFill="1"/>
    <xf numFmtId="0" fontId="0" fillId="3" borderId="9" xfId="0" applyFill="1" applyBorder="1" applyAlignment="1">
      <alignment horizontal="left"/>
    </xf>
    <xf numFmtId="0" fontId="14" fillId="3" borderId="0" xfId="0" applyFont="1" applyFill="1"/>
    <xf numFmtId="0" fontId="14" fillId="3" borderId="0" xfId="0" applyFont="1" applyFill="1" applyAlignment="1">
      <alignment horizontal="left"/>
    </xf>
    <xf numFmtId="0" fontId="15" fillId="4" borderId="0" xfId="0" applyFont="1" applyFill="1"/>
    <xf numFmtId="0" fontId="16" fillId="5" borderId="0" xfId="0" applyFont="1" applyFill="1" applyAlignment="1">
      <alignment horizontal="left"/>
    </xf>
    <xf numFmtId="0" fontId="16" fillId="5" borderId="0" xfId="0" applyFont="1" applyFill="1"/>
    <xf numFmtId="0" fontId="16" fillId="7" borderId="0" xfId="0" applyFont="1" applyFill="1" applyAlignment="1">
      <alignment horizontal="left"/>
    </xf>
    <xf numFmtId="0" fontId="16" fillId="7" borderId="0" xfId="0" applyFont="1" applyFill="1"/>
    <xf numFmtId="0" fontId="17" fillId="6" borderId="0" xfId="0" applyFont="1" applyFill="1"/>
    <xf numFmtId="0" fontId="17" fillId="7" borderId="0" xfId="0" applyFont="1" applyFill="1"/>
    <xf numFmtId="0" fontId="18" fillId="7" borderId="0" xfId="0" applyFont="1" applyFill="1"/>
    <xf numFmtId="0" fontId="15" fillId="8" borderId="0" xfId="0" applyFont="1" applyFill="1"/>
    <xf numFmtId="0" fontId="19" fillId="8" borderId="0" xfId="0" applyFont="1" applyFill="1"/>
    <xf numFmtId="0" fontId="21" fillId="8" borderId="0" xfId="0" applyFont="1" applyFill="1" applyAlignment="1">
      <alignment vertical="center"/>
    </xf>
    <xf numFmtId="0" fontId="20" fillId="8" borderId="0" xfId="0" applyFont="1" applyFill="1" applyAlignment="1">
      <alignment vertical="center"/>
    </xf>
    <xf numFmtId="0" fontId="15" fillId="9" borderId="0" xfId="0" applyFont="1" applyFill="1"/>
    <xf numFmtId="10" fontId="0" fillId="3" borderId="0" xfId="0" applyNumberFormat="1" applyFill="1"/>
    <xf numFmtId="10" fontId="0" fillId="3" borderId="0" xfId="0" applyNumberFormat="1" applyFill="1" applyAlignment="1">
      <alignment horizontal="center" vertical="center"/>
    </xf>
    <xf numFmtId="2" fontId="0" fillId="3" borderId="0" xfId="0" applyNumberFormat="1" applyFill="1" applyAlignment="1">
      <alignment horizontal="left"/>
    </xf>
    <xf numFmtId="1" fontId="0" fillId="6" borderId="0" xfId="0" applyNumberFormat="1" applyFill="1"/>
    <xf numFmtId="0" fontId="22" fillId="7" borderId="0" xfId="0" applyFont="1" applyFill="1"/>
    <xf numFmtId="0" fontId="23" fillId="6" borderId="0" xfId="0" applyFont="1" applyFill="1" applyAlignment="1">
      <alignment vertical="center"/>
    </xf>
    <xf numFmtId="0" fontId="24" fillId="4" borderId="0" xfId="0" applyFont="1" applyFill="1"/>
    <xf numFmtId="0" fontId="25" fillId="8" borderId="0" xfId="0" applyFont="1" applyFill="1"/>
    <xf numFmtId="164" fontId="8" fillId="3" borderId="0" xfId="0" applyNumberFormat="1" applyFont="1" applyFill="1"/>
    <xf numFmtId="0" fontId="10" fillId="6" borderId="0" xfId="0" applyFont="1" applyFill="1" applyAlignment="1">
      <alignment horizontal="left" vertical="center"/>
    </xf>
    <xf numFmtId="0" fontId="10" fillId="6" borderId="0" xfId="0" applyFont="1" applyFill="1" applyAlignment="1">
      <alignment horizontal="right" vertical="center"/>
    </xf>
    <xf numFmtId="0" fontId="23" fillId="6" borderId="0" xfId="0" applyFont="1" applyFill="1" applyAlignment="1">
      <alignment horizontal="center" vertical="center"/>
    </xf>
    <xf numFmtId="0" fontId="20" fillId="8" borderId="0" xfId="0" applyFont="1" applyFill="1" applyAlignment="1">
      <alignment horizontal="center" vertical="center"/>
    </xf>
    <xf numFmtId="0" fontId="0" fillId="0" borderId="2" xfId="0" applyBorder="1" applyAlignment="1">
      <alignment horizontal="center"/>
    </xf>
    <xf numFmtId="0" fontId="0" fillId="0" borderId="8" xfId="0" applyBorder="1" applyAlignment="1">
      <alignment horizontal="center"/>
    </xf>
    <xf numFmtId="0" fontId="0" fillId="0" borderId="3" xfId="0" applyBorder="1" applyAlignment="1">
      <alignment horizontal="center"/>
    </xf>
  </cellXfs>
  <cellStyles count="2">
    <cellStyle name="Normal" xfId="0" builtinId="0"/>
    <cellStyle name="Percent" xfId="1" builtinId="5"/>
  </cellStyles>
  <dxfs count="375">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vertical="center"/>
    </dxf>
    <dxf>
      <alignment vertical="center"/>
    </dxf>
    <dxf>
      <alignment vertical="center"/>
    </dxf>
    <dxf>
      <alignment horizontal="center"/>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4"/>
      </font>
    </dxf>
    <dxf>
      <font>
        <sz val="14"/>
      </font>
    </dxf>
    <dxf>
      <font>
        <sz val="14"/>
      </font>
    </dxf>
    <dxf>
      <font>
        <sz val="14"/>
      </font>
    </dxf>
    <dxf>
      <font>
        <sz val="14"/>
      </font>
    </dxf>
    <dxf>
      <font>
        <sz val="1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4"/>
      </font>
    </dxf>
    <dxf>
      <font>
        <sz val="14"/>
      </font>
    </dxf>
    <dxf>
      <font>
        <sz val="14"/>
      </font>
    </dxf>
    <dxf>
      <font>
        <sz val="14"/>
      </font>
    </dxf>
    <dxf>
      <font>
        <sz val="14"/>
      </font>
    </dxf>
    <dxf>
      <font>
        <sz val="1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font>
    </dxf>
    <dxf>
      <font>
        <b/>
      </font>
    </dxf>
    <dxf>
      <font>
        <color rgb="FF291F35"/>
      </font>
    </dxf>
    <dxf>
      <font>
        <color rgb="FF291F35"/>
      </font>
    </dxf>
    <dxf>
      <font>
        <color rgb="FF291F35"/>
      </font>
    </dxf>
    <dxf>
      <font>
        <color rgb="FF291F35"/>
      </font>
    </dxf>
    <dxf>
      <font>
        <color rgb="FF291F35"/>
      </font>
    </dxf>
    <dxf>
      <font>
        <color rgb="FF291F35"/>
      </font>
    </dxf>
    <dxf>
      <font>
        <color rgb="FF291F35"/>
      </font>
    </dxf>
    <dxf>
      <font>
        <color rgb="FF291F35"/>
      </font>
    </dxf>
    <dxf>
      <font>
        <color rgb="FF291F35"/>
      </font>
    </dxf>
    <dxf>
      <font>
        <color rgb="FF291F35"/>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left"/>
    </dxf>
    <dxf>
      <alignment horizontal="left"/>
    </dxf>
    <dxf>
      <alignment vertical="cent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font>
        <b val="0"/>
      </font>
    </dxf>
    <dxf>
      <font>
        <b/>
      </font>
    </dxf>
    <dxf>
      <numFmt numFmtId="164" formatCode="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vertical="center"/>
    </dxf>
    <dxf>
      <alignment horizontal="center"/>
    </dxf>
    <dxf>
      <alignment horizontal="center"/>
    </dxf>
    <dxf>
      <alignment vertical="center"/>
    </dxf>
    <dxf>
      <alignment vertic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4"/>
      </font>
    </dxf>
    <dxf>
      <font>
        <sz val="14"/>
      </font>
    </dxf>
    <dxf>
      <font>
        <sz val="14"/>
      </font>
    </dxf>
    <dxf>
      <font>
        <sz val="14"/>
      </font>
    </dxf>
    <dxf>
      <font>
        <sz val="14"/>
      </font>
    </dxf>
    <dxf>
      <font>
        <sz val="1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outline val="0"/>
        <shadow val="0"/>
        <u val="none"/>
        <vertAlign val="baseline"/>
        <sz val="16"/>
        <color theme="1"/>
        <name val="Gill Sans MT"/>
        <family val="2"/>
        <scheme val="none"/>
      </font>
    </dxf>
    <dxf>
      <font>
        <strike val="0"/>
        <outline val="0"/>
        <shadow val="0"/>
        <u val="none"/>
        <vertAlign val="baseline"/>
        <sz val="16"/>
        <color theme="1"/>
        <name val="Gill Sans MT"/>
        <family val="2"/>
        <scheme val="none"/>
      </font>
    </dxf>
    <dxf>
      <font>
        <strike val="0"/>
        <outline val="0"/>
        <shadow val="0"/>
        <u val="none"/>
        <vertAlign val="baseline"/>
        <sz val="16"/>
        <color theme="1"/>
        <name val="Gill Sans MT"/>
        <family val="2"/>
        <scheme val="none"/>
      </font>
    </dxf>
    <dxf>
      <font>
        <strike val="0"/>
        <outline val="0"/>
        <shadow val="0"/>
        <u val="none"/>
        <vertAlign val="baseline"/>
        <sz val="16"/>
        <color theme="1"/>
        <name val="Gill Sans MT"/>
        <family val="2"/>
        <scheme val="none"/>
      </font>
    </dxf>
    <dxf>
      <font>
        <b/>
        <i val="0"/>
        <strike val="0"/>
        <condense val="0"/>
        <extend val="0"/>
        <outline val="0"/>
        <shadow val="0"/>
        <u val="none"/>
        <vertAlign val="baseline"/>
        <sz val="16"/>
        <color theme="1"/>
        <name val="Gill Sans MT"/>
        <family val="2"/>
        <scheme val="none"/>
      </font>
    </dxf>
  </dxfs>
  <tableStyles count="0" defaultTableStyle="TableStyleMedium2" defaultPivotStyle="PivotStyleLight16"/>
  <colors>
    <mruColors>
      <color rgb="FFCBDCEB"/>
      <color rgb="FF526D82"/>
      <color rgb="FF234C6A"/>
      <color rgb="FFEAEFEF"/>
      <color rgb="FF508C9B"/>
      <color rgb="FFF5EFE6"/>
      <color rgb="FF154D71"/>
      <color rgb="FFD2C1B6"/>
      <color rgb="FF4C5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[titanic_analysis.xlsx]EDA!Gender Counts</c:name>
    <c:fmtId val="9"/>
  </c:pivotSource>
  <c:chart>
    <c:autoTitleDeleted val="1"/>
    <c:pivotFmts>
      <c:pivotFmt>
        <c:idx val="0"/>
        <c:spPr>
          <a:solidFill>
            <a:srgbClr val="F5EFE6"/>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5EFE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BDCEB"/>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5EF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5EFE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CBDCEB"/>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5EF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5EFE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CBDCEB"/>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794076756670723"/>
          <c:y val="9.2713681896200967E-2"/>
          <c:w val="0.70166862426800869"/>
          <c:h val="0.80464333268135124"/>
        </c:manualLayout>
      </c:layout>
      <c:doughnutChart>
        <c:varyColors val="1"/>
        <c:ser>
          <c:idx val="0"/>
          <c:order val="0"/>
          <c:tx>
            <c:strRef>
              <c:f>EDA!$C$99</c:f>
              <c:strCache>
                <c:ptCount val="1"/>
                <c:pt idx="0">
                  <c:v>Total</c:v>
                </c:pt>
              </c:strCache>
            </c:strRef>
          </c:tx>
          <c:spPr>
            <a:solidFill>
              <a:srgbClr val="F5EFE6"/>
            </a:solidFill>
          </c:spPr>
          <c:dPt>
            <c:idx val="0"/>
            <c:bubble3D val="0"/>
            <c:spPr>
              <a:solidFill>
                <a:srgbClr val="F5EFE6"/>
              </a:solidFill>
              <a:ln>
                <a:noFill/>
              </a:ln>
              <a:effectLst/>
            </c:spPr>
            <c:extLst>
              <c:ext xmlns:c16="http://schemas.microsoft.com/office/drawing/2014/chart" uri="{C3380CC4-5D6E-409C-BE32-E72D297353CC}">
                <c16:uniqueId val="{00000001-B608-B246-B6AB-7EEFDE92A64F}"/>
              </c:ext>
            </c:extLst>
          </c:dPt>
          <c:dPt>
            <c:idx val="1"/>
            <c:bubble3D val="0"/>
            <c:explosion val="14"/>
            <c:spPr>
              <a:solidFill>
                <a:srgbClr val="F5EFE6"/>
              </a:solidFill>
              <a:ln>
                <a:noFill/>
              </a:ln>
              <a:effectLst/>
            </c:spPr>
            <c:extLst>
              <c:ext xmlns:c16="http://schemas.microsoft.com/office/drawing/2014/chart" uri="{C3380CC4-5D6E-409C-BE32-E72D297353CC}">
                <c16:uniqueId val="{00000003-B608-B246-B6AB-7EEFDE92A64F}"/>
              </c:ext>
            </c:extLst>
          </c:dPt>
          <c:dLbls>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Iowan Old Style Roman" panose="02040602040506020204" pitchFamily="18" charset="77"/>
                      <a:ea typeface="+mn-ea"/>
                      <a:cs typeface="+mn-cs"/>
                    </a:defRPr>
                  </a:pPr>
                  <a:endParaRPr lang="en-TR"/>
                </a:p>
              </c:txPr>
              <c:showLegendKey val="0"/>
              <c:showVal val="0"/>
              <c:showCatName val="0"/>
              <c:showSerName val="0"/>
              <c:showPercent val="1"/>
              <c:showBubbleSize val="0"/>
              <c:extLst>
                <c:ext xmlns:c16="http://schemas.microsoft.com/office/drawing/2014/chart" uri="{C3380CC4-5D6E-409C-BE32-E72D297353CC}">
                  <c16:uniqueId val="{00000001-B608-B246-B6AB-7EEFDE92A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EDA!$B$100:$B$101</c:f>
              <c:strCache>
                <c:ptCount val="1"/>
                <c:pt idx="0">
                  <c:v>female</c:v>
                </c:pt>
              </c:strCache>
            </c:strRef>
          </c:cat>
          <c:val>
            <c:numRef>
              <c:f>EDA!$C$100:$C$101</c:f>
              <c:numCache>
                <c:formatCode>General</c:formatCode>
                <c:ptCount val="1"/>
                <c:pt idx="0">
                  <c:v>314</c:v>
                </c:pt>
              </c:numCache>
            </c:numRef>
          </c:val>
          <c:extLst>
            <c:ext xmlns:c16="http://schemas.microsoft.com/office/drawing/2014/chart" uri="{C3380CC4-5D6E-409C-BE32-E72D297353CC}">
              <c16:uniqueId val="{00000004-B608-B246-B6AB-7EEFDE92A64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34C6A"/>
    </a:solidFill>
    <a:ln w="9525" cap="flat" cmpd="sng" algn="ctr">
      <a:noFill/>
      <a:round/>
    </a:ln>
    <a:effectLst>
      <a:outerShdw blurRad="260596" dist="226253" dir="1860000" sx="54000" sy="54000" algn="ctr" rotWithShape="0">
        <a:srgbClr val="000000"/>
      </a:outerShdw>
      <a:softEdge rad="0"/>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[titanic_analysis.xlsx]EDA!PivotTable7</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72774562725673E-2"/>
          <c:y val="6.5712775022677694E-2"/>
          <c:w val="0.87459431824112843"/>
          <c:h val="0.86745875569367892"/>
        </c:manualLayout>
      </c:layout>
      <c:barChart>
        <c:barDir val="col"/>
        <c:grouping val="clustered"/>
        <c:varyColors val="0"/>
        <c:ser>
          <c:idx val="0"/>
          <c:order val="0"/>
          <c:tx>
            <c:strRef>
              <c:f>EDA!$D$38:$D$39</c:f>
              <c:strCache>
                <c:ptCount val="1"/>
                <c:pt idx="0">
                  <c:v>0</c:v>
                </c:pt>
              </c:strCache>
            </c:strRef>
          </c:tx>
          <c:spPr>
            <a:solidFill>
              <a:schemeClr val="accent3">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EDA!$C$40:$C$43</c:f>
              <c:strCache>
                <c:ptCount val="3"/>
                <c:pt idx="0">
                  <c:v>1</c:v>
                </c:pt>
                <c:pt idx="1">
                  <c:v>2</c:v>
                </c:pt>
                <c:pt idx="2">
                  <c:v>3</c:v>
                </c:pt>
              </c:strCache>
            </c:strRef>
          </c:cat>
          <c:val>
            <c:numRef>
              <c:f>EDA!$D$40:$D$43</c:f>
              <c:numCache>
                <c:formatCode>0.0%</c:formatCode>
                <c:ptCount val="3"/>
                <c:pt idx="0">
                  <c:v>3.1914893617021274E-2</c:v>
                </c:pt>
                <c:pt idx="1">
                  <c:v>7.8947368421052627E-2</c:v>
                </c:pt>
                <c:pt idx="2">
                  <c:v>0.5</c:v>
                </c:pt>
              </c:numCache>
            </c:numRef>
          </c:val>
          <c:extLst>
            <c:ext xmlns:c16="http://schemas.microsoft.com/office/drawing/2014/chart" uri="{C3380CC4-5D6E-409C-BE32-E72D297353CC}">
              <c16:uniqueId val="{00000000-0874-314E-8636-5A4FC96E5E51}"/>
            </c:ext>
          </c:extLst>
        </c:ser>
        <c:ser>
          <c:idx val="1"/>
          <c:order val="1"/>
          <c:tx>
            <c:strRef>
              <c:f>EDA!$E$38:$E$39</c:f>
              <c:strCache>
                <c:ptCount val="1"/>
                <c:pt idx="0">
                  <c:v>1</c:v>
                </c:pt>
              </c:strCache>
            </c:strRef>
          </c:tx>
          <c:spPr>
            <a:solidFill>
              <a:schemeClr val="accent3">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EDA!$C$40:$C$43</c:f>
              <c:strCache>
                <c:ptCount val="3"/>
                <c:pt idx="0">
                  <c:v>1</c:v>
                </c:pt>
                <c:pt idx="1">
                  <c:v>2</c:v>
                </c:pt>
                <c:pt idx="2">
                  <c:v>3</c:v>
                </c:pt>
              </c:strCache>
            </c:strRef>
          </c:cat>
          <c:val>
            <c:numRef>
              <c:f>EDA!$E$40:$E$43</c:f>
              <c:numCache>
                <c:formatCode>0.0%</c:formatCode>
                <c:ptCount val="3"/>
                <c:pt idx="0">
                  <c:v>0.96808510638297873</c:v>
                </c:pt>
                <c:pt idx="1">
                  <c:v>0.92105263157894735</c:v>
                </c:pt>
                <c:pt idx="2">
                  <c:v>0.5</c:v>
                </c:pt>
              </c:numCache>
            </c:numRef>
          </c:val>
          <c:extLst>
            <c:ext xmlns:c16="http://schemas.microsoft.com/office/drawing/2014/chart" uri="{C3380CC4-5D6E-409C-BE32-E72D297353CC}">
              <c16:uniqueId val="{00000000-DCBE-FC49-A864-B57457771670}"/>
            </c:ext>
          </c:extLst>
        </c:ser>
        <c:dLbls>
          <c:dLblPos val="outEnd"/>
          <c:showLegendKey val="0"/>
          <c:showVal val="1"/>
          <c:showCatName val="0"/>
          <c:showSerName val="0"/>
          <c:showPercent val="0"/>
          <c:showBubbleSize val="0"/>
        </c:dLbls>
        <c:gapWidth val="444"/>
        <c:overlap val="-90"/>
        <c:axId val="662228320"/>
        <c:axId val="690864848"/>
      </c:barChart>
      <c:catAx>
        <c:axId val="66222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TR"/>
          </a:p>
        </c:txPr>
        <c:crossAx val="690864848"/>
        <c:crosses val="autoZero"/>
        <c:auto val="1"/>
        <c:lblAlgn val="ctr"/>
        <c:lblOffset val="100"/>
        <c:noMultiLvlLbl val="0"/>
      </c:catAx>
      <c:valAx>
        <c:axId val="690864848"/>
        <c:scaling>
          <c:orientation val="minMax"/>
        </c:scaling>
        <c:delete val="1"/>
        <c:axPos val="l"/>
        <c:numFmt formatCode="0.0%" sourceLinked="1"/>
        <c:majorTickMark val="none"/>
        <c:minorTickMark val="none"/>
        <c:tickLblPos val="nextTo"/>
        <c:crossAx val="66222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[titanic_analysis.xlsx]EDA!PivotTable9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Survival Rate by Age</a:t>
            </a:r>
            <a:r>
              <a:rPr lang="en-US" baseline="0">
                <a:solidFill>
                  <a:schemeClr val="tx1"/>
                </a:solidFill>
              </a:rPr>
              <a:t> Group</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EDA!$L$5:$L$6</c:f>
              <c:strCache>
                <c:ptCount val="1"/>
                <c:pt idx="0">
                  <c:v>0</c:v>
                </c:pt>
              </c:strCache>
            </c:strRef>
          </c:tx>
          <c:spPr>
            <a:solidFill>
              <a:schemeClr val="accent1">
                <a:shade val="76000"/>
              </a:schemeClr>
            </a:solidFill>
            <a:ln>
              <a:noFill/>
            </a:ln>
            <a:effectLst/>
          </c:spPr>
          <c:invertIfNegative val="0"/>
          <c:cat>
            <c:strRef>
              <c:f>EDA!$K$7:$K$12</c:f>
              <c:strCache>
                <c:ptCount val="5"/>
                <c:pt idx="0">
                  <c:v>Adult</c:v>
                </c:pt>
                <c:pt idx="1">
                  <c:v>Child</c:v>
                </c:pt>
                <c:pt idx="2">
                  <c:v>Senior</c:v>
                </c:pt>
                <c:pt idx="3">
                  <c:v>Teen</c:v>
                </c:pt>
                <c:pt idx="4">
                  <c:v>Unknown</c:v>
                </c:pt>
              </c:strCache>
            </c:strRef>
          </c:cat>
          <c:val>
            <c:numRef>
              <c:f>EDA!$L$7:$L$12</c:f>
              <c:numCache>
                <c:formatCode>0.0%</c:formatCode>
                <c:ptCount val="5"/>
                <c:pt idx="0">
                  <c:v>0.21379310344827587</c:v>
                </c:pt>
                <c:pt idx="1">
                  <c:v>0.40625</c:v>
                </c:pt>
                <c:pt idx="2">
                  <c:v>0.22916666666666666</c:v>
                </c:pt>
                <c:pt idx="3">
                  <c:v>0.25</c:v>
                </c:pt>
                <c:pt idx="4">
                  <c:v>0.32075471698113206</c:v>
                </c:pt>
              </c:numCache>
            </c:numRef>
          </c:val>
          <c:extLst>
            <c:ext xmlns:c16="http://schemas.microsoft.com/office/drawing/2014/chart" uri="{C3380CC4-5D6E-409C-BE32-E72D297353CC}">
              <c16:uniqueId val="{00000000-7B09-4446-AC4F-B0267AB054F0}"/>
            </c:ext>
          </c:extLst>
        </c:ser>
        <c:ser>
          <c:idx val="1"/>
          <c:order val="1"/>
          <c:tx>
            <c:strRef>
              <c:f>EDA!$M$5:$M$6</c:f>
              <c:strCache>
                <c:ptCount val="1"/>
                <c:pt idx="0">
                  <c:v>1</c:v>
                </c:pt>
              </c:strCache>
            </c:strRef>
          </c:tx>
          <c:spPr>
            <a:solidFill>
              <a:schemeClr val="accent1">
                <a:tint val="77000"/>
              </a:schemeClr>
            </a:solidFill>
            <a:ln>
              <a:noFill/>
            </a:ln>
            <a:effectLst/>
          </c:spPr>
          <c:invertIfNegative val="0"/>
          <c:cat>
            <c:strRef>
              <c:f>EDA!$K$7:$K$12</c:f>
              <c:strCache>
                <c:ptCount val="5"/>
                <c:pt idx="0">
                  <c:v>Adult</c:v>
                </c:pt>
                <c:pt idx="1">
                  <c:v>Child</c:v>
                </c:pt>
                <c:pt idx="2">
                  <c:v>Senior</c:v>
                </c:pt>
                <c:pt idx="3">
                  <c:v>Teen</c:v>
                </c:pt>
                <c:pt idx="4">
                  <c:v>Unknown</c:v>
                </c:pt>
              </c:strCache>
            </c:strRef>
          </c:cat>
          <c:val>
            <c:numRef>
              <c:f>EDA!$M$7:$M$12</c:f>
              <c:numCache>
                <c:formatCode>0.0%</c:formatCode>
                <c:ptCount val="5"/>
                <c:pt idx="0">
                  <c:v>0.78620689655172415</c:v>
                </c:pt>
                <c:pt idx="1">
                  <c:v>0.59375</c:v>
                </c:pt>
                <c:pt idx="2">
                  <c:v>0.77083333333333337</c:v>
                </c:pt>
                <c:pt idx="3">
                  <c:v>0.75</c:v>
                </c:pt>
                <c:pt idx="4">
                  <c:v>0.67924528301886788</c:v>
                </c:pt>
              </c:numCache>
            </c:numRef>
          </c:val>
          <c:extLst>
            <c:ext xmlns:c16="http://schemas.microsoft.com/office/drawing/2014/chart" uri="{C3380CC4-5D6E-409C-BE32-E72D297353CC}">
              <c16:uniqueId val="{00000000-87A3-8B49-ABC2-3AAEE547139B}"/>
            </c:ext>
          </c:extLst>
        </c:ser>
        <c:dLbls>
          <c:showLegendKey val="0"/>
          <c:showVal val="0"/>
          <c:showCatName val="0"/>
          <c:showSerName val="0"/>
          <c:showPercent val="0"/>
          <c:showBubbleSize val="0"/>
        </c:dLbls>
        <c:gapWidth val="150"/>
        <c:axId val="718698272"/>
        <c:axId val="690219824"/>
      </c:barChart>
      <c:catAx>
        <c:axId val="7186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690219824"/>
        <c:crosses val="autoZero"/>
        <c:auto val="1"/>
        <c:lblAlgn val="ctr"/>
        <c:lblOffset val="100"/>
        <c:noMultiLvlLbl val="0"/>
      </c:catAx>
      <c:valAx>
        <c:axId val="69021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Survival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T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TR"/>
          </a:p>
        </c:txPr>
        <c:crossAx val="71869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[titanic_analysis.xlsx]EDA!PivotTable10</c:name>
    <c:fmtId val="0"/>
  </c:pivotSource>
  <c:chart>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EDA!$L$38:$L$39</c:f>
              <c:strCache>
                <c:ptCount val="1"/>
                <c:pt idx="0">
                  <c:v>0 (Not Survived)</c:v>
                </c:pt>
              </c:strCache>
            </c:strRef>
          </c:tx>
          <c:spPr>
            <a:solidFill>
              <a:schemeClr val="accent2">
                <a:shade val="76000"/>
              </a:schemeClr>
            </a:solidFill>
            <a:ln>
              <a:noFill/>
            </a:ln>
            <a:effectLst/>
            <a:sp3d/>
          </c:spPr>
          <c:invertIfNegative val="0"/>
          <c:cat>
            <c:strRef>
              <c:f>EDA!$K$40:$K$43</c:f>
              <c:strCache>
                <c:ptCount val="3"/>
                <c:pt idx="0">
                  <c:v>Alone</c:v>
                </c:pt>
                <c:pt idx="1">
                  <c:v>Large (4+)</c:v>
                </c:pt>
                <c:pt idx="2">
                  <c:v>Small (1-3)</c:v>
                </c:pt>
              </c:strCache>
            </c:strRef>
          </c:cat>
          <c:val>
            <c:numRef>
              <c:f>EDA!$L$40:$L$43</c:f>
              <c:numCache>
                <c:formatCode>0.0%</c:formatCode>
                <c:ptCount val="3"/>
                <c:pt idx="0">
                  <c:v>0.21428571428571427</c:v>
                </c:pt>
                <c:pt idx="1">
                  <c:v>0.72727272727272729</c:v>
                </c:pt>
                <c:pt idx="2">
                  <c:v>0.19354838709677419</c:v>
                </c:pt>
              </c:numCache>
            </c:numRef>
          </c:val>
          <c:extLst>
            <c:ext xmlns:c16="http://schemas.microsoft.com/office/drawing/2014/chart" uri="{C3380CC4-5D6E-409C-BE32-E72D297353CC}">
              <c16:uniqueId val="{00000000-664F-0C47-BB85-4EA90DBA0D14}"/>
            </c:ext>
          </c:extLst>
        </c:ser>
        <c:ser>
          <c:idx val="1"/>
          <c:order val="1"/>
          <c:tx>
            <c:strRef>
              <c:f>EDA!$M$38:$M$39</c:f>
              <c:strCache>
                <c:ptCount val="1"/>
                <c:pt idx="0">
                  <c:v>1 (Survived)</c:v>
                </c:pt>
              </c:strCache>
            </c:strRef>
          </c:tx>
          <c:spPr>
            <a:solidFill>
              <a:schemeClr val="accent2">
                <a:tint val="77000"/>
              </a:schemeClr>
            </a:solidFill>
            <a:ln>
              <a:noFill/>
            </a:ln>
            <a:effectLst/>
            <a:sp3d/>
          </c:spPr>
          <c:invertIfNegative val="0"/>
          <c:cat>
            <c:strRef>
              <c:f>EDA!$K$40:$K$43</c:f>
              <c:strCache>
                <c:ptCount val="3"/>
                <c:pt idx="0">
                  <c:v>Alone</c:v>
                </c:pt>
                <c:pt idx="1">
                  <c:v>Large (4+)</c:v>
                </c:pt>
                <c:pt idx="2">
                  <c:v>Small (1-3)</c:v>
                </c:pt>
              </c:strCache>
            </c:strRef>
          </c:cat>
          <c:val>
            <c:numRef>
              <c:f>EDA!$M$40:$M$43</c:f>
              <c:numCache>
                <c:formatCode>0.0%</c:formatCode>
                <c:ptCount val="3"/>
                <c:pt idx="0">
                  <c:v>0.7857142857142857</c:v>
                </c:pt>
                <c:pt idx="1">
                  <c:v>0.27272727272727271</c:v>
                </c:pt>
                <c:pt idx="2">
                  <c:v>0.80645161290322576</c:v>
                </c:pt>
              </c:numCache>
            </c:numRef>
          </c:val>
          <c:extLst>
            <c:ext xmlns:c16="http://schemas.microsoft.com/office/drawing/2014/chart" uri="{C3380CC4-5D6E-409C-BE32-E72D297353CC}">
              <c16:uniqueId val="{00000000-D2C4-4344-9DE7-10138210E7B1}"/>
            </c:ext>
          </c:extLst>
        </c:ser>
        <c:dLbls>
          <c:showLegendKey val="0"/>
          <c:showVal val="0"/>
          <c:showCatName val="0"/>
          <c:showSerName val="0"/>
          <c:showPercent val="0"/>
          <c:showBubbleSize val="0"/>
        </c:dLbls>
        <c:gapWidth val="150"/>
        <c:shape val="box"/>
        <c:axId val="740561376"/>
        <c:axId val="740354192"/>
        <c:axId val="0"/>
      </c:bar3DChart>
      <c:catAx>
        <c:axId val="7405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40354192"/>
        <c:crosses val="autoZero"/>
        <c:auto val="1"/>
        <c:lblAlgn val="ctr"/>
        <c:lblOffset val="100"/>
        <c:noMultiLvlLbl val="0"/>
      </c:catAx>
      <c:valAx>
        <c:axId val="74035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4056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[titanic_analysis.xlsx]EDA!PivotTable11</c:name>
    <c:fmtId val="0"/>
  </c:pivotSource>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dLbl>
          <c:idx val="0"/>
          <c:layout>
            <c:manualLayout>
              <c:x val="-2.382891663425393E-3"/>
              <c:y val="-1.2717343998044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20000"/>
              <a:lumOff val="80000"/>
            </a:schemeClr>
          </a:solidFill>
          <a:ln>
            <a:noFill/>
          </a:ln>
          <a:effectLst/>
        </c:spPr>
        <c:dLbl>
          <c:idx val="0"/>
          <c:layout>
            <c:manualLayout>
              <c:x val="-2.3828916634253713E-3"/>
              <c:y val="3.12010145941436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dLbl>
          <c:idx val="0"/>
          <c:layout>
            <c:manualLayout>
              <c:x val="-2.3828916634253713E-3"/>
              <c:y val="-4.7387632077450898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c:spPr>
        <c:dLbl>
          <c:idx val="0"/>
          <c:layout>
            <c:manualLayout>
              <c:x val="-2.3828916634253713E-3"/>
              <c:y val="-6.38236581506097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layout>
            <c:manualLayout>
              <c:x val="-4.7657833268508294E-3"/>
              <c:y val="3.12010145941435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dLbl>
          <c:idx val="0"/>
          <c:layout>
            <c:manualLayout>
              <c:x val="0"/>
              <c:y val="-4.7387632077494449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47615476637518E-2"/>
          <c:y val="5.2791890833020702E-2"/>
          <c:w val="0.88107969983507695"/>
          <c:h val="0.89351989932129161"/>
        </c:manualLayout>
      </c:layout>
      <c:barChart>
        <c:barDir val="col"/>
        <c:grouping val="stacked"/>
        <c:varyColors val="0"/>
        <c:ser>
          <c:idx val="0"/>
          <c:order val="0"/>
          <c:tx>
            <c:strRef>
              <c:f>EDA!$D$68:$D$69</c:f>
              <c:strCache>
                <c:ptCount val="1"/>
                <c:pt idx="0">
                  <c:v>0 (Not Survived)</c:v>
                </c:pt>
              </c:strCache>
            </c:strRef>
          </c:tx>
          <c:spPr>
            <a:solidFill>
              <a:schemeClr val="accent5">
                <a:lumMod val="60000"/>
                <a:lumOff val="4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1F6-364A-832B-F02C655C52F5}"/>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1F6-364A-832B-F02C655C52F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1F6-364A-832B-F02C655C52F5}"/>
              </c:ext>
            </c:extLst>
          </c:dPt>
          <c:dLbls>
            <c:dLbl>
              <c:idx val="0"/>
              <c:layout>
                <c:manualLayout>
                  <c:x val="-2.382891663425393E-3"/>
                  <c:y val="-1.2717343998044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F6-364A-832B-F02C655C52F5}"/>
                </c:ext>
              </c:extLst>
            </c:dLbl>
            <c:dLbl>
              <c:idx val="1"/>
              <c:layout>
                <c:manualLayout>
                  <c:x val="-2.3828916634253713E-3"/>
                  <c:y val="-4.7387632077450898E-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F6-364A-832B-F02C655C52F5}"/>
                </c:ext>
              </c:extLst>
            </c:dLbl>
            <c:dLbl>
              <c:idx val="2"/>
              <c:layout>
                <c:manualLayout>
                  <c:x val="-4.7657833268508294E-3"/>
                  <c:y val="3.12010145941435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F6-364A-832B-F02C655C52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EDA!$C$70:$C$73</c:f>
              <c:strCache>
                <c:ptCount val="3"/>
                <c:pt idx="0">
                  <c:v>C (Cherbourg)</c:v>
                </c:pt>
                <c:pt idx="1">
                  <c:v>Q (Queenstown)</c:v>
                </c:pt>
                <c:pt idx="2">
                  <c:v>S (Southampton)</c:v>
                </c:pt>
              </c:strCache>
            </c:strRef>
          </c:cat>
          <c:val>
            <c:numRef>
              <c:f>EDA!$D$70:$D$73</c:f>
              <c:numCache>
                <c:formatCode>0.0%</c:formatCode>
                <c:ptCount val="3"/>
                <c:pt idx="0">
                  <c:v>0.12328767123287671</c:v>
                </c:pt>
                <c:pt idx="1">
                  <c:v>0.25</c:v>
                </c:pt>
                <c:pt idx="2">
                  <c:v>0.3073170731707317</c:v>
                </c:pt>
              </c:numCache>
            </c:numRef>
          </c:val>
          <c:extLst>
            <c:ext xmlns:c16="http://schemas.microsoft.com/office/drawing/2014/chart" uri="{C3380CC4-5D6E-409C-BE32-E72D297353CC}">
              <c16:uniqueId val="{00000000-D1F6-364A-832B-F02C655C52F5}"/>
            </c:ext>
          </c:extLst>
        </c:ser>
        <c:ser>
          <c:idx val="1"/>
          <c:order val="1"/>
          <c:tx>
            <c:strRef>
              <c:f>EDA!$E$68:$E$69</c:f>
              <c:strCache>
                <c:ptCount val="1"/>
                <c:pt idx="0">
                  <c:v>1 (Survived)</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8074-7742-89A1-11CD11E357E0}"/>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074-7742-89A1-11CD11E357E0}"/>
              </c:ext>
            </c:extLst>
          </c:dPt>
          <c:dPt>
            <c:idx val="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074-7742-89A1-11CD11E357E0}"/>
              </c:ext>
            </c:extLst>
          </c:dPt>
          <c:dLbls>
            <c:dLbl>
              <c:idx val="0"/>
              <c:layout>
                <c:manualLayout>
                  <c:x val="-2.3828916634253713E-3"/>
                  <c:y val="3.12010145941436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74-7742-89A1-11CD11E357E0}"/>
                </c:ext>
              </c:extLst>
            </c:dLbl>
            <c:dLbl>
              <c:idx val="1"/>
              <c:layout>
                <c:manualLayout>
                  <c:x val="-2.3828916634253713E-3"/>
                  <c:y val="-6.38236581506097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74-7742-89A1-11CD11E357E0}"/>
                </c:ext>
              </c:extLst>
            </c:dLbl>
            <c:dLbl>
              <c:idx val="2"/>
              <c:layout>
                <c:manualLayout>
                  <c:x val="0"/>
                  <c:y val="-4.7387632077494449E-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74-7742-89A1-11CD11E35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EDA!$C$70:$C$73</c:f>
              <c:strCache>
                <c:ptCount val="3"/>
                <c:pt idx="0">
                  <c:v>C (Cherbourg)</c:v>
                </c:pt>
                <c:pt idx="1">
                  <c:v>Q (Queenstown)</c:v>
                </c:pt>
                <c:pt idx="2">
                  <c:v>S (Southampton)</c:v>
                </c:pt>
              </c:strCache>
            </c:strRef>
          </c:cat>
          <c:val>
            <c:numRef>
              <c:f>EDA!$E$70:$E$73</c:f>
              <c:numCache>
                <c:formatCode>0.0%</c:formatCode>
                <c:ptCount val="3"/>
                <c:pt idx="0">
                  <c:v>0.87671232876712324</c:v>
                </c:pt>
                <c:pt idx="1">
                  <c:v>0.75</c:v>
                </c:pt>
                <c:pt idx="2">
                  <c:v>0.69268292682926824</c:v>
                </c:pt>
              </c:numCache>
            </c:numRef>
          </c:val>
          <c:extLst>
            <c:ext xmlns:c16="http://schemas.microsoft.com/office/drawing/2014/chart" uri="{C3380CC4-5D6E-409C-BE32-E72D297353CC}">
              <c16:uniqueId val="{0000000C-7FAE-7E46-83C8-AC8055614CBE}"/>
            </c:ext>
          </c:extLst>
        </c:ser>
        <c:dLbls>
          <c:dLblPos val="inEnd"/>
          <c:showLegendKey val="0"/>
          <c:showVal val="1"/>
          <c:showCatName val="0"/>
          <c:showSerName val="0"/>
          <c:showPercent val="0"/>
          <c:showBubbleSize val="0"/>
        </c:dLbls>
        <c:gapWidth val="219"/>
        <c:overlap val="100"/>
        <c:axId val="685716672"/>
        <c:axId val="688087728"/>
      </c:barChart>
      <c:catAx>
        <c:axId val="68571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688087728"/>
        <c:crosses val="autoZero"/>
        <c:auto val="1"/>
        <c:lblAlgn val="ctr"/>
        <c:lblOffset val="100"/>
        <c:noMultiLvlLbl val="0"/>
      </c:catAx>
      <c:valAx>
        <c:axId val="688087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6857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[titanic_analysis.xlsx]EDA!PivotTable12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Passengers Not Survived</a:t>
            </a:r>
          </a:p>
        </c:rich>
      </c:tx>
      <c:layout>
        <c:manualLayout>
          <c:xMode val="edge"/>
          <c:yMode val="edge"/>
          <c:x val="0.29329645152533451"/>
          <c:y val="2.017936863469357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TR"/>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pivotFmt>
      <c:pivotFmt>
        <c:idx val="4"/>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pivotFmt>
      <c:pivotFmt>
        <c:idx val="5"/>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pivotFmt>
      <c:pivotFmt>
        <c:idx val="6"/>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pivotFmt>
      <c:pivotFmt>
        <c:idx val="7"/>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pivotFmt>
      <c:pivotFmt>
        <c:idx val="8"/>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pivotFmt>
      <c:pivotFmt>
        <c:idx val="9"/>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pivotFmt>
      <c:pivotFmt>
        <c:idx val="10"/>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EDA!$L$68:$L$69</c:f>
              <c:strCache>
                <c:ptCount val="1"/>
                <c:pt idx="0">
                  <c:v>0 (Not Survived)</c:v>
                </c:pt>
              </c:strCache>
            </c:strRef>
          </c:tx>
          <c:dPt>
            <c:idx val="0"/>
            <c:bubble3D val="0"/>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1-BCDF-0544-8B9E-90F0BCDFB46D}"/>
              </c:ext>
            </c:extLst>
          </c:dPt>
          <c:dPt>
            <c:idx val="1"/>
            <c:bubble3D val="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3-BCDF-0544-8B9E-90F0BCDFB46D}"/>
              </c:ext>
            </c:extLst>
          </c:dPt>
          <c:dPt>
            <c:idx val="2"/>
            <c:bubble3D val="0"/>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5-BCDF-0544-8B9E-90F0BCDFB46D}"/>
              </c:ext>
            </c:extLst>
          </c:dPt>
          <c:dPt>
            <c:idx val="3"/>
            <c:bubble3D val="0"/>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7-BCDF-0544-8B9E-90F0BCDFB4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EDA!$K$70:$K$74</c:f>
              <c:strCache>
                <c:ptCount val="4"/>
                <c:pt idx="0">
                  <c:v>Very High</c:v>
                </c:pt>
                <c:pt idx="1">
                  <c:v>High</c:v>
                </c:pt>
                <c:pt idx="2">
                  <c:v>Medium</c:v>
                </c:pt>
                <c:pt idx="3">
                  <c:v>Low</c:v>
                </c:pt>
              </c:strCache>
            </c:strRef>
          </c:cat>
          <c:val>
            <c:numRef>
              <c:f>EDA!$L$70:$L$74</c:f>
              <c:numCache>
                <c:formatCode>0.0%</c:formatCode>
                <c:ptCount val="4"/>
                <c:pt idx="0">
                  <c:v>0.14414414414414414</c:v>
                </c:pt>
                <c:pt idx="1">
                  <c:v>0.30107526881720431</c:v>
                </c:pt>
                <c:pt idx="2">
                  <c:v>0.35820895522388058</c:v>
                </c:pt>
                <c:pt idx="3">
                  <c:v>0.30232558139534882</c:v>
                </c:pt>
              </c:numCache>
            </c:numRef>
          </c:val>
          <c:extLst>
            <c:ext xmlns:c16="http://schemas.microsoft.com/office/drawing/2014/chart" uri="{C3380CC4-5D6E-409C-BE32-E72D297353CC}">
              <c16:uniqueId val="{00000000-8F15-7B4B-93F2-F84426C3209B}"/>
            </c:ext>
          </c:extLst>
        </c:ser>
        <c:ser>
          <c:idx val="1"/>
          <c:order val="1"/>
          <c:tx>
            <c:strRef>
              <c:f>EDA!$M$68:$M$69</c:f>
              <c:strCache>
                <c:ptCount val="1"/>
                <c:pt idx="0">
                  <c:v>1 (Survived)</c:v>
                </c:pt>
              </c:strCache>
            </c:strRef>
          </c:tx>
          <c:dPt>
            <c:idx val="0"/>
            <c:bubble3D val="0"/>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9-BCD3-BF47-B60D-B542D6E2B99E}"/>
              </c:ext>
            </c:extLst>
          </c:dPt>
          <c:dPt>
            <c:idx val="1"/>
            <c:bubble3D val="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B-BCD3-BF47-B60D-B542D6E2B99E}"/>
              </c:ext>
            </c:extLst>
          </c:dPt>
          <c:dPt>
            <c:idx val="2"/>
            <c:bubble3D val="0"/>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D-BCD3-BF47-B60D-B542D6E2B99E}"/>
              </c:ext>
            </c:extLst>
          </c:dPt>
          <c:dPt>
            <c:idx val="3"/>
            <c:bubble3D val="0"/>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F-BCD3-BF47-B60D-B542D6E2B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EDA!$K$70:$K$74</c:f>
              <c:strCache>
                <c:ptCount val="4"/>
                <c:pt idx="0">
                  <c:v>Very High</c:v>
                </c:pt>
                <c:pt idx="1">
                  <c:v>High</c:v>
                </c:pt>
                <c:pt idx="2">
                  <c:v>Medium</c:v>
                </c:pt>
                <c:pt idx="3">
                  <c:v>Low</c:v>
                </c:pt>
              </c:strCache>
            </c:strRef>
          </c:cat>
          <c:val>
            <c:numRef>
              <c:f>EDA!$M$70:$M$74</c:f>
              <c:numCache>
                <c:formatCode>0.0%</c:formatCode>
                <c:ptCount val="4"/>
                <c:pt idx="0">
                  <c:v>0.85585585585585588</c:v>
                </c:pt>
                <c:pt idx="1">
                  <c:v>0.69892473118279574</c:v>
                </c:pt>
                <c:pt idx="2">
                  <c:v>0.64179104477611937</c:v>
                </c:pt>
                <c:pt idx="3">
                  <c:v>0.69767441860465118</c:v>
                </c:pt>
              </c:numCache>
            </c:numRef>
          </c:val>
          <c:extLst>
            <c:ext xmlns:c16="http://schemas.microsoft.com/office/drawing/2014/chart" uri="{C3380CC4-5D6E-409C-BE32-E72D297353CC}">
              <c16:uniqueId val="{00000010-BCDF-0544-8B9E-90F0BCDFB46D}"/>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[titanic_analysis.xlsx]EDA!PivotTable13</c:name>
    <c:fmtId val="0"/>
  </c:pivotSource>
  <c:chart>
    <c:autoTitleDeleted val="1"/>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EDA!$T$5:$T$6</c:f>
              <c:strCache>
                <c:ptCount val="1"/>
                <c:pt idx="0">
                  <c:v>0 (Not Survived)</c:v>
                </c:pt>
              </c:strCache>
            </c:strRef>
          </c:tx>
          <c:spPr>
            <a:solidFill>
              <a:schemeClr val="accent2">
                <a:shade val="76000"/>
                <a:alpha val="88000"/>
              </a:schemeClr>
            </a:solidFill>
            <a:ln>
              <a:solidFill>
                <a:schemeClr val="accent2">
                  <a:shade val="76000"/>
                  <a:lumMod val="50000"/>
                </a:schemeClr>
              </a:solidFill>
            </a:ln>
            <a:effectLst/>
            <a:scene3d>
              <a:camera prst="orthographicFront"/>
              <a:lightRig rig="threePt" dir="t"/>
            </a:scene3d>
            <a:sp3d prstMaterial="flat">
              <a:contourClr>
                <a:schemeClr val="accent2">
                  <a:shade val="76000"/>
                  <a:lumMod val="50000"/>
                </a:schemeClr>
              </a:contourClr>
            </a:sp3d>
          </c:spPr>
          <c:invertIfNegative val="0"/>
          <c:dLbls>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EDA!$S$7:$S$10</c:f>
              <c:strCache>
                <c:ptCount val="3"/>
                <c:pt idx="0">
                  <c:v>Miss</c:v>
                </c:pt>
                <c:pt idx="1">
                  <c:v>Mrs</c:v>
                </c:pt>
                <c:pt idx="2">
                  <c:v>Professional</c:v>
                </c:pt>
              </c:strCache>
            </c:strRef>
          </c:cat>
          <c:val>
            <c:numRef>
              <c:f>EDA!$T$7:$T$10</c:f>
              <c:numCache>
                <c:formatCode>0.0%</c:formatCode>
                <c:ptCount val="3"/>
                <c:pt idx="0">
                  <c:v>0.29729729729729731</c:v>
                </c:pt>
                <c:pt idx="1">
                  <c:v>0.203125</c:v>
                </c:pt>
                <c:pt idx="2">
                  <c:v>0</c:v>
                </c:pt>
              </c:numCache>
            </c:numRef>
          </c:val>
          <c:extLst>
            <c:ext xmlns:c16="http://schemas.microsoft.com/office/drawing/2014/chart" uri="{C3380CC4-5D6E-409C-BE32-E72D297353CC}">
              <c16:uniqueId val="{00000000-EE6D-E64D-9FAC-D11269DFF861}"/>
            </c:ext>
          </c:extLst>
        </c:ser>
        <c:ser>
          <c:idx val="1"/>
          <c:order val="1"/>
          <c:tx>
            <c:strRef>
              <c:f>EDA!$U$5:$U$6</c:f>
              <c:strCache>
                <c:ptCount val="1"/>
                <c:pt idx="0">
                  <c:v>1 (Survived)</c:v>
                </c:pt>
              </c:strCache>
            </c:strRef>
          </c:tx>
          <c:spPr>
            <a:solidFill>
              <a:schemeClr val="accent2">
                <a:tint val="77000"/>
                <a:alpha val="88000"/>
              </a:schemeClr>
            </a:solidFill>
            <a:ln>
              <a:solidFill>
                <a:schemeClr val="accent2">
                  <a:tint val="77000"/>
                  <a:lumMod val="50000"/>
                </a:schemeClr>
              </a:solidFill>
            </a:ln>
            <a:effectLst/>
            <a:scene3d>
              <a:camera prst="orthographicFront"/>
              <a:lightRig rig="threePt" dir="t"/>
            </a:scene3d>
            <a:sp3d prstMaterial="flat">
              <a:contourClr>
                <a:schemeClr val="accent2">
                  <a:tint val="77000"/>
                  <a:lumMod val="50000"/>
                </a:schemeClr>
              </a:contourClr>
            </a:sp3d>
          </c:spPr>
          <c:invertIfNegative val="0"/>
          <c:dLbls>
            <c:spPr>
              <a:solidFill>
                <a:srgbClr val="E97132">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EDA!$S$7:$S$10</c:f>
              <c:strCache>
                <c:ptCount val="3"/>
                <c:pt idx="0">
                  <c:v>Miss</c:v>
                </c:pt>
                <c:pt idx="1">
                  <c:v>Mrs</c:v>
                </c:pt>
                <c:pt idx="2">
                  <c:v>Professional</c:v>
                </c:pt>
              </c:strCache>
            </c:strRef>
          </c:cat>
          <c:val>
            <c:numRef>
              <c:f>EDA!$U$7:$U$10</c:f>
              <c:numCache>
                <c:formatCode>0.0%</c:formatCode>
                <c:ptCount val="3"/>
                <c:pt idx="0">
                  <c:v>0.70270270270270274</c:v>
                </c:pt>
                <c:pt idx="1">
                  <c:v>0.796875</c:v>
                </c:pt>
                <c:pt idx="2">
                  <c:v>1</c:v>
                </c:pt>
              </c:numCache>
            </c:numRef>
          </c:val>
          <c:extLst>
            <c:ext xmlns:c16="http://schemas.microsoft.com/office/drawing/2014/chart" uri="{C3380CC4-5D6E-409C-BE32-E72D297353CC}">
              <c16:uniqueId val="{00000000-C5EB-F742-B3D1-FC2D1FB7CBEB}"/>
            </c:ext>
          </c:extLst>
        </c:ser>
        <c:dLbls>
          <c:showLegendKey val="0"/>
          <c:showVal val="1"/>
          <c:showCatName val="0"/>
          <c:showSerName val="0"/>
          <c:showPercent val="0"/>
          <c:showBubbleSize val="0"/>
        </c:dLbls>
        <c:gapWidth val="84"/>
        <c:gapDepth val="53"/>
        <c:shape val="box"/>
        <c:axId val="739004496"/>
        <c:axId val="739889776"/>
        <c:axId val="0"/>
      </c:bar3DChart>
      <c:catAx>
        <c:axId val="73900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TR"/>
          </a:p>
        </c:txPr>
        <c:crossAx val="739889776"/>
        <c:crosses val="autoZero"/>
        <c:auto val="1"/>
        <c:lblAlgn val="ctr"/>
        <c:lblOffset val="100"/>
        <c:noMultiLvlLbl val="0"/>
      </c:catAx>
      <c:valAx>
        <c:axId val="739889776"/>
        <c:scaling>
          <c:orientation val="minMax"/>
        </c:scaling>
        <c:delete val="1"/>
        <c:axPos val="l"/>
        <c:numFmt formatCode="0.0%" sourceLinked="1"/>
        <c:majorTickMark val="out"/>
        <c:minorTickMark val="none"/>
        <c:tickLblPos val="nextTo"/>
        <c:crossAx val="7390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[titanic_analysis.xlsx]EDA!Class Counts</c:name>
    <c:fmtId val="3"/>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IOWAN OLD STYLE ROMAN" panose="02040602040506020204" pitchFamily="18" charset="77"/>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17751100549959E-2"/>
          <c:y val="2.47026550275306E-2"/>
          <c:w val="0.89818863043302977"/>
          <c:h val="0.82744017602640829"/>
        </c:manualLayout>
      </c:layout>
      <c:barChart>
        <c:barDir val="col"/>
        <c:grouping val="clustered"/>
        <c:varyColors val="0"/>
        <c:ser>
          <c:idx val="0"/>
          <c:order val="0"/>
          <c:tx>
            <c:strRef>
              <c:f>EDA!$F$99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IOWAN OLD STYLE ROMAN" panose="02040602040506020204" pitchFamily="18" charset="77"/>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EDA!$E$100:$E$103</c:f>
              <c:strCache>
                <c:ptCount val="3"/>
                <c:pt idx="0">
                  <c:v>1st Class</c:v>
                </c:pt>
                <c:pt idx="1">
                  <c:v>2nd Class</c:v>
                </c:pt>
                <c:pt idx="2">
                  <c:v>3rd Class</c:v>
                </c:pt>
              </c:strCache>
            </c:strRef>
          </c:cat>
          <c:val>
            <c:numRef>
              <c:f>EDA!$F$100:$F$103</c:f>
              <c:numCache>
                <c:formatCode>General</c:formatCode>
                <c:ptCount val="3"/>
                <c:pt idx="0">
                  <c:v>94</c:v>
                </c:pt>
                <c:pt idx="1">
                  <c:v>76</c:v>
                </c:pt>
                <c:pt idx="2">
                  <c:v>144</c:v>
                </c:pt>
              </c:numCache>
            </c:numRef>
          </c:val>
          <c:extLst>
            <c:ext xmlns:c16="http://schemas.microsoft.com/office/drawing/2014/chart" uri="{C3380CC4-5D6E-409C-BE32-E72D297353CC}">
              <c16:uniqueId val="{00000000-864A-CE43-8E90-489C9B7B9CFC}"/>
            </c:ext>
          </c:extLst>
        </c:ser>
        <c:dLbls>
          <c:dLblPos val="inEnd"/>
          <c:showLegendKey val="0"/>
          <c:showVal val="1"/>
          <c:showCatName val="0"/>
          <c:showSerName val="0"/>
          <c:showPercent val="0"/>
          <c:showBubbleSize val="0"/>
        </c:dLbls>
        <c:gapWidth val="41"/>
        <c:axId val="1316853712"/>
        <c:axId val="1439832448"/>
      </c:barChart>
      <c:catAx>
        <c:axId val="1316853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rgbClr val="234C6A"/>
                </a:solidFill>
                <a:effectLst/>
                <a:latin typeface="Iowan Old Style Roman" panose="02040602040506020204" pitchFamily="18" charset="77"/>
                <a:ea typeface="+mn-ea"/>
                <a:cs typeface="+mn-cs"/>
              </a:defRPr>
            </a:pPr>
            <a:endParaRPr lang="en-TR"/>
          </a:p>
        </c:txPr>
        <c:crossAx val="1439832448"/>
        <c:crosses val="autoZero"/>
        <c:auto val="1"/>
        <c:lblAlgn val="ctr"/>
        <c:lblOffset val="100"/>
        <c:noMultiLvlLbl val="0"/>
      </c:catAx>
      <c:valAx>
        <c:axId val="1439832448"/>
        <c:scaling>
          <c:orientation val="minMax"/>
        </c:scaling>
        <c:delete val="1"/>
        <c:axPos val="l"/>
        <c:numFmt formatCode="General" sourceLinked="1"/>
        <c:majorTickMark val="none"/>
        <c:minorTickMark val="none"/>
        <c:tickLblPos val="nextTo"/>
        <c:crossAx val="1316853712"/>
        <c:crosses val="autoZero"/>
        <c:crossBetween val="between"/>
      </c:valAx>
      <c:spPr>
        <a:solidFill>
          <a:srgbClr val="CBDCEB"/>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DCEB"/>
    </a:solidFill>
    <a:ln w="9525" cap="flat" cmpd="sng" algn="ctr">
      <a:solidFill>
        <a:schemeClr val="dk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[titanic_analysis.xlsx]EDA!PivotTable13</c:name>
    <c:fmtId val="10"/>
  </c:pivotSource>
  <c:chart>
    <c:autoTitleDeleted val="1"/>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hade val="76000"/>
              </a:schemeClr>
            </a:solidFill>
            <a:ln w="9525">
              <a:solidFill>
                <a:schemeClr val="dk1">
                  <a:lumMod val="75000"/>
                  <a:lumOff val="25000"/>
                </a:schemeClr>
              </a:solidFill>
            </a:ln>
            <a:effectLst/>
          </c:spPr>
        </c:marker>
        <c:dLbl>
          <c:idx val="0"/>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tint val="77000"/>
              </a:schemeClr>
            </a:solidFill>
            <a:ln w="9525">
              <a:solidFill>
                <a:schemeClr val="dk1">
                  <a:lumMod val="75000"/>
                  <a:lumOff val="25000"/>
                </a:schemeClr>
              </a:solidFill>
            </a:ln>
            <a:effectLst/>
          </c:spPr>
        </c:marker>
        <c:dLbl>
          <c:idx val="0"/>
          <c:spPr>
            <a:solidFill>
              <a:srgbClr val="E97132">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26D82">
              <a:alpha val="88000"/>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BDCEB">
              <a:alpha val="88000"/>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CBDCEB">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03378487872488E-4"/>
          <c:y val="2.361433737022921E-3"/>
          <c:w val="0.95052253817606203"/>
          <c:h val="0.9079687677217182"/>
        </c:manualLayout>
      </c:layout>
      <c:bar3DChart>
        <c:barDir val="col"/>
        <c:grouping val="clustered"/>
        <c:varyColors val="0"/>
        <c:ser>
          <c:idx val="0"/>
          <c:order val="0"/>
          <c:tx>
            <c:strRef>
              <c:f>EDA!$T$5:$T$6</c:f>
              <c:strCache>
                <c:ptCount val="1"/>
                <c:pt idx="0">
                  <c:v>0 (Not Survived)</c:v>
                </c:pt>
              </c:strCache>
            </c:strRef>
          </c:tx>
          <c:spPr>
            <a:solidFill>
              <a:srgbClr val="526D82">
                <a:alpha val="88000"/>
              </a:srgbClr>
            </a:solidFill>
            <a:ln>
              <a:solidFill>
                <a:schemeClr val="accent2">
                  <a:shade val="76000"/>
                  <a:lumMod val="50000"/>
                </a:schemeClr>
              </a:solidFill>
            </a:ln>
            <a:effectLst/>
            <a:scene3d>
              <a:camera prst="orthographicFront"/>
              <a:lightRig rig="threePt" dir="t"/>
            </a:scene3d>
            <a:sp3d prstMaterial="flat">
              <a:contourClr>
                <a:schemeClr val="accent2">
                  <a:shade val="76000"/>
                  <a:lumMod val="50000"/>
                </a:schemeClr>
              </a:contourClr>
            </a:sp3d>
          </c:spPr>
          <c:invertIfNegative val="0"/>
          <c:dLbls>
            <c:spPr>
              <a:solidFill>
                <a:srgbClr val="E97132">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EDA!$S$7:$S$10</c:f>
              <c:strCache>
                <c:ptCount val="3"/>
                <c:pt idx="0">
                  <c:v>Miss</c:v>
                </c:pt>
                <c:pt idx="1">
                  <c:v>Mrs</c:v>
                </c:pt>
                <c:pt idx="2">
                  <c:v>Professional</c:v>
                </c:pt>
              </c:strCache>
            </c:strRef>
          </c:cat>
          <c:val>
            <c:numRef>
              <c:f>EDA!$T$7:$T$10</c:f>
              <c:numCache>
                <c:formatCode>0.0%</c:formatCode>
                <c:ptCount val="3"/>
                <c:pt idx="0">
                  <c:v>0.29729729729729731</c:v>
                </c:pt>
                <c:pt idx="1">
                  <c:v>0.203125</c:v>
                </c:pt>
                <c:pt idx="2">
                  <c:v>0</c:v>
                </c:pt>
              </c:numCache>
            </c:numRef>
          </c:val>
          <c:extLst>
            <c:ext xmlns:c16="http://schemas.microsoft.com/office/drawing/2014/chart" uri="{C3380CC4-5D6E-409C-BE32-E72D297353CC}">
              <c16:uniqueId val="{00000000-1A3E-B941-B366-745F317DB022}"/>
            </c:ext>
          </c:extLst>
        </c:ser>
        <c:ser>
          <c:idx val="1"/>
          <c:order val="1"/>
          <c:tx>
            <c:strRef>
              <c:f>EDA!$U$5:$U$6</c:f>
              <c:strCache>
                <c:ptCount val="1"/>
                <c:pt idx="0">
                  <c:v>1 (Survived)</c:v>
                </c:pt>
              </c:strCache>
            </c:strRef>
          </c:tx>
          <c:spPr>
            <a:solidFill>
              <a:srgbClr val="CBDCEB">
                <a:alpha val="88000"/>
              </a:srgbClr>
            </a:solidFill>
            <a:ln>
              <a:solidFill>
                <a:schemeClr val="accent2">
                  <a:tint val="77000"/>
                  <a:lumMod val="50000"/>
                </a:schemeClr>
              </a:solidFill>
            </a:ln>
            <a:effectLst/>
            <a:scene3d>
              <a:camera prst="orthographicFront"/>
              <a:lightRig rig="threePt" dir="t"/>
            </a:scene3d>
            <a:sp3d prstMaterial="flat">
              <a:contourClr>
                <a:schemeClr val="accent2">
                  <a:tint val="77000"/>
                  <a:lumMod val="50000"/>
                </a:schemeClr>
              </a:contourClr>
            </a:sp3d>
          </c:spPr>
          <c:invertIfNegative val="0"/>
          <c:dLbls>
            <c:spPr>
              <a:solidFill>
                <a:srgbClr val="CBDCEB">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EDA!$S$7:$S$10</c:f>
              <c:strCache>
                <c:ptCount val="3"/>
                <c:pt idx="0">
                  <c:v>Miss</c:v>
                </c:pt>
                <c:pt idx="1">
                  <c:v>Mrs</c:v>
                </c:pt>
                <c:pt idx="2">
                  <c:v>Professional</c:v>
                </c:pt>
              </c:strCache>
            </c:strRef>
          </c:cat>
          <c:val>
            <c:numRef>
              <c:f>EDA!$U$7:$U$10</c:f>
              <c:numCache>
                <c:formatCode>0.0%</c:formatCode>
                <c:ptCount val="3"/>
                <c:pt idx="0">
                  <c:v>0.70270270270270274</c:v>
                </c:pt>
                <c:pt idx="1">
                  <c:v>0.796875</c:v>
                </c:pt>
                <c:pt idx="2">
                  <c:v>1</c:v>
                </c:pt>
              </c:numCache>
            </c:numRef>
          </c:val>
          <c:extLst>
            <c:ext xmlns:c16="http://schemas.microsoft.com/office/drawing/2014/chart" uri="{C3380CC4-5D6E-409C-BE32-E72D297353CC}">
              <c16:uniqueId val="{00000000-9F58-6640-9996-0C2167C83C88}"/>
            </c:ext>
          </c:extLst>
        </c:ser>
        <c:dLbls>
          <c:showLegendKey val="0"/>
          <c:showVal val="1"/>
          <c:showCatName val="0"/>
          <c:showSerName val="0"/>
          <c:showPercent val="0"/>
          <c:showBubbleSize val="0"/>
        </c:dLbls>
        <c:gapWidth val="84"/>
        <c:gapDepth val="53"/>
        <c:shape val="box"/>
        <c:axId val="739004496"/>
        <c:axId val="739889776"/>
        <c:axId val="0"/>
      </c:bar3DChart>
      <c:catAx>
        <c:axId val="73900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TR"/>
          </a:p>
        </c:txPr>
        <c:crossAx val="739889776"/>
        <c:crosses val="autoZero"/>
        <c:auto val="1"/>
        <c:lblAlgn val="ctr"/>
        <c:lblOffset val="100"/>
        <c:noMultiLvlLbl val="0"/>
      </c:catAx>
      <c:valAx>
        <c:axId val="739889776"/>
        <c:scaling>
          <c:orientation val="minMax"/>
        </c:scaling>
        <c:delete val="1"/>
        <c:axPos val="l"/>
        <c:numFmt formatCode="0.0%" sourceLinked="1"/>
        <c:majorTickMark val="out"/>
        <c:minorTickMark val="none"/>
        <c:tickLblPos val="nextTo"/>
        <c:crossAx val="739004496"/>
        <c:crosses val="autoZero"/>
        <c:crossBetween val="between"/>
      </c:valAx>
      <c:spPr>
        <a:solidFill>
          <a:srgbClr val="508C9B"/>
        </a:solidFill>
        <a:ln>
          <a:noFill/>
        </a:ln>
        <a:effectLst/>
      </c:spPr>
    </c:plotArea>
    <c:legend>
      <c:legendPos val="r"/>
      <c:layout>
        <c:manualLayout>
          <c:xMode val="edge"/>
          <c:yMode val="edge"/>
          <c:x val="0.88165786209710262"/>
          <c:y val="0.17441885537340646"/>
          <c:w val="0.11834216396562429"/>
          <c:h val="0.1230758533516189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7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8C9B"/>
    </a:solidFill>
    <a:ln w="6350"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[titanic_analysis.xlsx]EDA!Survival Rate by Class &amp; Sex</c:name>
    <c:fmtId val="5"/>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T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solidFill>
                  <a:latin typeface="Iowan Old Style Roman" panose="02040602040506020204" pitchFamily="18" charset="77"/>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BDC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526D82"/>
                  </a:solidFill>
                  <a:latin typeface="IOWAN OLD STYLE ROMAN" panose="02040602040506020204" pitchFamily="18" charset="77"/>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EDA!$C$119:$C$120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solidFill>
                    <a:latin typeface="Iowan Old Style Roman" panose="02040602040506020204" pitchFamily="18" charset="77"/>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EDA!$B$121:$B$124</c:f>
              <c:strCache>
                <c:ptCount val="3"/>
                <c:pt idx="0">
                  <c:v>1st Class</c:v>
                </c:pt>
                <c:pt idx="1">
                  <c:v>2nd Class</c:v>
                </c:pt>
                <c:pt idx="2">
                  <c:v>3rd Class</c:v>
                </c:pt>
              </c:strCache>
            </c:strRef>
          </c:cat>
          <c:val>
            <c:numRef>
              <c:f>EDA!$C$121:$C$124</c:f>
              <c:numCache>
                <c:formatCode>0.00%</c:formatCode>
                <c:ptCount val="3"/>
                <c:pt idx="0">
                  <c:v>1</c:v>
                </c:pt>
                <c:pt idx="1">
                  <c:v>1</c:v>
                </c:pt>
                <c:pt idx="2">
                  <c:v>1</c:v>
                </c:pt>
              </c:numCache>
            </c:numRef>
          </c:val>
          <c:extLst>
            <c:ext xmlns:c16="http://schemas.microsoft.com/office/drawing/2014/chart" uri="{C3380CC4-5D6E-409C-BE32-E72D297353CC}">
              <c16:uniqueId val="{00000000-B9BA-C14F-833E-E4D53D005E74}"/>
            </c:ext>
          </c:extLst>
        </c:ser>
        <c:dLbls>
          <c:dLblPos val="ctr"/>
          <c:showLegendKey val="0"/>
          <c:showVal val="1"/>
          <c:showCatName val="0"/>
          <c:showSerName val="0"/>
          <c:showPercent val="0"/>
          <c:showBubbleSize val="0"/>
        </c:dLbls>
        <c:gapWidth val="79"/>
        <c:overlap val="100"/>
        <c:axId val="1621673520"/>
        <c:axId val="1400557920"/>
      </c:barChart>
      <c:catAx>
        <c:axId val="16216735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bg1"/>
                </a:solidFill>
                <a:latin typeface="Iowan Old Style Roman" panose="02040602040506020204" pitchFamily="18" charset="77"/>
                <a:ea typeface="+mn-ea"/>
                <a:cs typeface="+mn-cs"/>
              </a:defRPr>
            </a:pPr>
            <a:endParaRPr lang="en-TR"/>
          </a:p>
        </c:txPr>
        <c:crossAx val="1400557920"/>
        <c:crosses val="autoZero"/>
        <c:auto val="1"/>
        <c:lblAlgn val="ctr"/>
        <c:lblOffset val="100"/>
        <c:noMultiLvlLbl val="0"/>
      </c:catAx>
      <c:valAx>
        <c:axId val="1400557920"/>
        <c:scaling>
          <c:orientation val="minMax"/>
        </c:scaling>
        <c:delete val="1"/>
        <c:axPos val="l"/>
        <c:numFmt formatCode="0.00%" sourceLinked="1"/>
        <c:majorTickMark val="none"/>
        <c:minorTickMark val="none"/>
        <c:tickLblPos val="nextTo"/>
        <c:crossAx val="16216735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rgbClr val="CBDCEB"/>
                </a:solidFill>
                <a:latin typeface="Iowan Old Style Roman" panose="02040602040506020204" pitchFamily="18" charset="77"/>
                <a:ea typeface="+mn-ea"/>
                <a:cs typeface="+mn-cs"/>
              </a:defRPr>
            </a:pPr>
            <a:endParaRPr lang="en-TR"/>
          </a:p>
        </c:txPr>
      </c:legendEntry>
      <c:layout>
        <c:manualLayout>
          <c:xMode val="edge"/>
          <c:yMode val="edge"/>
          <c:x val="0.82826724528256779"/>
          <c:y val="4.1563423606430191E-4"/>
          <c:w val="0.13884788002608309"/>
          <c:h val="5.00862188001805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Iowan Old Style Roman" panose="02040602040506020204" pitchFamily="18" charset="77"/>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6D82"/>
    </a:solidFill>
    <a:ln w="9525"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[titanic_analysis.xlsx]EDA!PivotTable9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EDA!$L$5:$L$6</c:f>
              <c:strCache>
                <c:ptCount val="1"/>
                <c:pt idx="0">
                  <c:v>0</c:v>
                </c:pt>
              </c:strCache>
            </c:strRef>
          </c:tx>
          <c:spPr>
            <a:solidFill>
              <a:schemeClr val="accent1">
                <a:shade val="76000"/>
              </a:schemeClr>
            </a:solidFill>
            <a:ln>
              <a:noFill/>
            </a:ln>
            <a:effectLst/>
          </c:spPr>
          <c:invertIfNegative val="0"/>
          <c:cat>
            <c:strRef>
              <c:f>EDA!$K$7:$K$12</c:f>
              <c:strCache>
                <c:ptCount val="5"/>
                <c:pt idx="0">
                  <c:v>Adult</c:v>
                </c:pt>
                <c:pt idx="1">
                  <c:v>Child</c:v>
                </c:pt>
                <c:pt idx="2">
                  <c:v>Senior</c:v>
                </c:pt>
                <c:pt idx="3">
                  <c:v>Teen</c:v>
                </c:pt>
                <c:pt idx="4">
                  <c:v>Unknown</c:v>
                </c:pt>
              </c:strCache>
            </c:strRef>
          </c:cat>
          <c:val>
            <c:numRef>
              <c:f>EDA!$L$7:$L$12</c:f>
              <c:numCache>
                <c:formatCode>0.0%</c:formatCode>
                <c:ptCount val="5"/>
                <c:pt idx="0">
                  <c:v>0.21379310344827587</c:v>
                </c:pt>
                <c:pt idx="1">
                  <c:v>0.40625</c:v>
                </c:pt>
                <c:pt idx="2">
                  <c:v>0.22916666666666666</c:v>
                </c:pt>
                <c:pt idx="3">
                  <c:v>0.25</c:v>
                </c:pt>
                <c:pt idx="4">
                  <c:v>0.32075471698113206</c:v>
                </c:pt>
              </c:numCache>
            </c:numRef>
          </c:val>
          <c:extLst>
            <c:ext xmlns:c16="http://schemas.microsoft.com/office/drawing/2014/chart" uri="{C3380CC4-5D6E-409C-BE32-E72D297353CC}">
              <c16:uniqueId val="{00000000-C25E-CD47-BC29-2614F5F2169F}"/>
            </c:ext>
          </c:extLst>
        </c:ser>
        <c:ser>
          <c:idx val="1"/>
          <c:order val="1"/>
          <c:tx>
            <c:strRef>
              <c:f>EDA!$M$5:$M$6</c:f>
              <c:strCache>
                <c:ptCount val="1"/>
                <c:pt idx="0">
                  <c:v>1</c:v>
                </c:pt>
              </c:strCache>
            </c:strRef>
          </c:tx>
          <c:spPr>
            <a:solidFill>
              <a:schemeClr val="accent1">
                <a:tint val="77000"/>
              </a:schemeClr>
            </a:solidFill>
            <a:ln>
              <a:noFill/>
            </a:ln>
            <a:effectLst/>
          </c:spPr>
          <c:invertIfNegative val="0"/>
          <c:cat>
            <c:strRef>
              <c:f>EDA!$K$7:$K$12</c:f>
              <c:strCache>
                <c:ptCount val="5"/>
                <c:pt idx="0">
                  <c:v>Adult</c:v>
                </c:pt>
                <c:pt idx="1">
                  <c:v>Child</c:v>
                </c:pt>
                <c:pt idx="2">
                  <c:v>Senior</c:v>
                </c:pt>
                <c:pt idx="3">
                  <c:v>Teen</c:v>
                </c:pt>
                <c:pt idx="4">
                  <c:v>Unknown</c:v>
                </c:pt>
              </c:strCache>
            </c:strRef>
          </c:cat>
          <c:val>
            <c:numRef>
              <c:f>EDA!$M$7:$M$12</c:f>
              <c:numCache>
                <c:formatCode>0.0%</c:formatCode>
                <c:ptCount val="5"/>
                <c:pt idx="0">
                  <c:v>0.78620689655172415</c:v>
                </c:pt>
                <c:pt idx="1">
                  <c:v>0.59375</c:v>
                </c:pt>
                <c:pt idx="2">
                  <c:v>0.77083333333333337</c:v>
                </c:pt>
                <c:pt idx="3">
                  <c:v>0.75</c:v>
                </c:pt>
                <c:pt idx="4">
                  <c:v>0.67924528301886788</c:v>
                </c:pt>
              </c:numCache>
            </c:numRef>
          </c:val>
          <c:extLst>
            <c:ext xmlns:c16="http://schemas.microsoft.com/office/drawing/2014/chart" uri="{C3380CC4-5D6E-409C-BE32-E72D297353CC}">
              <c16:uniqueId val="{00000000-891F-724A-BCE6-04E398A3B999}"/>
            </c:ext>
          </c:extLst>
        </c:ser>
        <c:dLbls>
          <c:showLegendKey val="0"/>
          <c:showVal val="0"/>
          <c:showCatName val="0"/>
          <c:showSerName val="0"/>
          <c:showPercent val="0"/>
          <c:showBubbleSize val="0"/>
        </c:dLbls>
        <c:gapWidth val="150"/>
        <c:axId val="718698272"/>
        <c:axId val="690219824"/>
      </c:barChart>
      <c:catAx>
        <c:axId val="7186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690219824"/>
        <c:crosses val="autoZero"/>
        <c:auto val="1"/>
        <c:lblAlgn val="ctr"/>
        <c:lblOffset val="100"/>
        <c:noMultiLvlLbl val="0"/>
      </c:catAx>
      <c:valAx>
        <c:axId val="6902198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Iowan Old Style Roman" panose="02040602040506020204" pitchFamily="18" charset="77"/>
                    <a:ea typeface="+mn-ea"/>
                    <a:cs typeface="+mn-cs"/>
                  </a:defRPr>
                </a:pPr>
                <a:r>
                  <a:rPr lang="en-US" sz="1600">
                    <a:solidFill>
                      <a:schemeClr val="tx1"/>
                    </a:solidFill>
                    <a:latin typeface="Iowan Old Style Roman" panose="02040602040506020204" pitchFamily="18" charset="77"/>
                  </a:rPr>
                  <a:t>Survival Rates</a:t>
                </a:r>
              </a:p>
            </c:rich>
          </c:tx>
          <c:layout>
            <c:manualLayout>
              <c:xMode val="edge"/>
              <c:yMode val="edge"/>
              <c:x val="0"/>
              <c:y val="0.34672995954847335"/>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Iowan Old Style Roman" panose="02040602040506020204" pitchFamily="18" charset="77"/>
                  <a:ea typeface="+mn-ea"/>
                  <a:cs typeface="+mn-cs"/>
                </a:defRPr>
              </a:pPr>
              <a:endParaRPr lang="en-T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Iowan Old Style Roman" panose="02040602040506020204" pitchFamily="18" charset="77"/>
                <a:ea typeface="+mn-ea"/>
                <a:cs typeface="+mn-cs"/>
              </a:defRPr>
            </a:pPr>
            <a:endParaRPr lang="en-TR"/>
          </a:p>
        </c:txPr>
        <c:crossAx val="71869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000" b="0" i="0" u="none" strike="noStrike" kern="1200" baseline="0">
                <a:solidFill>
                  <a:schemeClr val="tx1"/>
                </a:solidFill>
                <a:latin typeface="Iowan Old Style Roman" panose="02040602040506020204" pitchFamily="18" charset="77"/>
                <a:ea typeface="+mn-ea"/>
                <a:cs typeface="+mn-cs"/>
              </a:defRPr>
            </a:pPr>
            <a:endParaRPr lang="en-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DCEB"/>
    </a:solidFill>
    <a:ln w="9525"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[titanic_analysis.xlsx]EDA!PivotTable10</c:name>
    <c:fmtId val="6"/>
  </c:pivotSource>
  <c:chart>
    <c:autoTitleDeleted val="1"/>
    <c:pivotFmts>
      <c:pivotFmt>
        <c:idx val="0"/>
        <c:spPr>
          <a:solidFill>
            <a:schemeClr val="accent2"/>
          </a:solidFill>
          <a:ln>
            <a:noFill/>
          </a:ln>
          <a:effectLst/>
          <a:sp3d/>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EFE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Iowan Old Style Roman" panose="02040602040506020204" pitchFamily="18" charset="77"/>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BDCE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Iowan Old Style Roman" panose="02040602040506020204" pitchFamily="18" charset="77"/>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rgbClr val="CBDCEB"/>
          </a:solidFill>
        </a:ln>
        <a:effectLst/>
        <a:sp3d>
          <a:contourClr>
            <a:srgbClr val="CBDCEB"/>
          </a:contourClr>
        </a:sp3d>
      </c:spPr>
    </c:sideWall>
    <c:backWall>
      <c:thickness val="0"/>
      <c:spPr>
        <a:noFill/>
        <a:ln>
          <a:solidFill>
            <a:srgbClr val="CBDCEB"/>
          </a:solidFill>
        </a:ln>
        <a:effectLst/>
        <a:sp3d>
          <a:contourClr>
            <a:srgbClr val="CBDCEB"/>
          </a:contourClr>
        </a:sp3d>
      </c:spPr>
    </c:backWall>
    <c:plotArea>
      <c:layout>
        <c:manualLayout>
          <c:layoutTarget val="inner"/>
          <c:xMode val="edge"/>
          <c:yMode val="edge"/>
          <c:x val="2.3146316875084564E-2"/>
          <c:y val="0.10124696132458433"/>
          <c:w val="0.96604614150232493"/>
          <c:h val="0.79708183216175055"/>
        </c:manualLayout>
      </c:layout>
      <c:bar3DChart>
        <c:barDir val="col"/>
        <c:grouping val="percentStacked"/>
        <c:varyColors val="0"/>
        <c:ser>
          <c:idx val="0"/>
          <c:order val="0"/>
          <c:tx>
            <c:strRef>
              <c:f>EDA!$L$38:$L$39</c:f>
              <c:strCache>
                <c:ptCount val="1"/>
                <c:pt idx="0">
                  <c:v>0 (Not Survived)</c:v>
                </c:pt>
              </c:strCache>
            </c:strRef>
          </c:tx>
          <c:spPr>
            <a:solidFill>
              <a:srgbClr val="F5EFE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Iowan Old Style Roman" panose="02040602040506020204" pitchFamily="18" charset="77"/>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EDA!$K$40:$K$43</c:f>
              <c:strCache>
                <c:ptCount val="3"/>
                <c:pt idx="0">
                  <c:v>Alone</c:v>
                </c:pt>
                <c:pt idx="1">
                  <c:v>Large (4+)</c:v>
                </c:pt>
                <c:pt idx="2">
                  <c:v>Small (1-3)</c:v>
                </c:pt>
              </c:strCache>
            </c:strRef>
          </c:cat>
          <c:val>
            <c:numRef>
              <c:f>EDA!$L$40:$L$43</c:f>
              <c:numCache>
                <c:formatCode>0.0%</c:formatCode>
                <c:ptCount val="3"/>
                <c:pt idx="0">
                  <c:v>0.21428571428571427</c:v>
                </c:pt>
                <c:pt idx="1">
                  <c:v>0.72727272727272729</c:v>
                </c:pt>
                <c:pt idx="2">
                  <c:v>0.19354838709677419</c:v>
                </c:pt>
              </c:numCache>
            </c:numRef>
          </c:val>
          <c:extLst>
            <c:ext xmlns:c16="http://schemas.microsoft.com/office/drawing/2014/chart" uri="{C3380CC4-5D6E-409C-BE32-E72D297353CC}">
              <c16:uniqueId val="{00000000-F07C-8449-8E4A-058B65F1B8FA}"/>
            </c:ext>
          </c:extLst>
        </c:ser>
        <c:ser>
          <c:idx val="1"/>
          <c:order val="1"/>
          <c:tx>
            <c:strRef>
              <c:f>EDA!$M$38:$M$39</c:f>
              <c:strCache>
                <c:ptCount val="1"/>
                <c:pt idx="0">
                  <c:v>1 (Survived)</c:v>
                </c:pt>
              </c:strCache>
            </c:strRef>
          </c:tx>
          <c:spPr>
            <a:solidFill>
              <a:srgbClr val="CBDCEB"/>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Iowan Old Style Roman" panose="02040602040506020204" pitchFamily="18" charset="77"/>
                    <a:ea typeface="+mn-ea"/>
                    <a:cs typeface="+mn-cs"/>
                  </a:defRPr>
                </a:pPr>
                <a:endParaRPr lang="en-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EDA!$K$40:$K$43</c:f>
              <c:strCache>
                <c:ptCount val="3"/>
                <c:pt idx="0">
                  <c:v>Alone</c:v>
                </c:pt>
                <c:pt idx="1">
                  <c:v>Large (4+)</c:v>
                </c:pt>
                <c:pt idx="2">
                  <c:v>Small (1-3)</c:v>
                </c:pt>
              </c:strCache>
            </c:strRef>
          </c:cat>
          <c:val>
            <c:numRef>
              <c:f>EDA!$M$40:$M$43</c:f>
              <c:numCache>
                <c:formatCode>0.0%</c:formatCode>
                <c:ptCount val="3"/>
                <c:pt idx="0">
                  <c:v>0.7857142857142857</c:v>
                </c:pt>
                <c:pt idx="1">
                  <c:v>0.27272727272727271</c:v>
                </c:pt>
                <c:pt idx="2">
                  <c:v>0.80645161290322576</c:v>
                </c:pt>
              </c:numCache>
            </c:numRef>
          </c:val>
          <c:extLst>
            <c:ext xmlns:c16="http://schemas.microsoft.com/office/drawing/2014/chart" uri="{C3380CC4-5D6E-409C-BE32-E72D297353CC}">
              <c16:uniqueId val="{00000000-BEBA-9346-A15A-B3EF2E8E9945}"/>
            </c:ext>
          </c:extLst>
        </c:ser>
        <c:dLbls>
          <c:showLegendKey val="0"/>
          <c:showVal val="1"/>
          <c:showCatName val="0"/>
          <c:showSerName val="0"/>
          <c:showPercent val="0"/>
          <c:showBubbleSize val="0"/>
        </c:dLbls>
        <c:gapWidth val="95"/>
        <c:gapDepth val="95"/>
        <c:shape val="box"/>
        <c:axId val="740561376"/>
        <c:axId val="740354192"/>
        <c:axId val="0"/>
      </c:bar3DChart>
      <c:catAx>
        <c:axId val="7405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rgbClr val="CBDCEB"/>
                </a:solidFill>
                <a:latin typeface="Iowan Old Style Roman" panose="02040602040506020204" pitchFamily="18" charset="77"/>
                <a:ea typeface="+mn-ea"/>
                <a:cs typeface="+mn-cs"/>
              </a:defRPr>
            </a:pPr>
            <a:endParaRPr lang="en-TR"/>
          </a:p>
        </c:txPr>
        <c:crossAx val="740354192"/>
        <c:crosses val="autoZero"/>
        <c:auto val="1"/>
        <c:lblAlgn val="ctr"/>
        <c:lblOffset val="100"/>
        <c:noMultiLvlLbl val="0"/>
      </c:catAx>
      <c:valAx>
        <c:axId val="740354192"/>
        <c:scaling>
          <c:orientation val="minMax"/>
        </c:scaling>
        <c:delete val="1"/>
        <c:axPos val="l"/>
        <c:numFmt formatCode="0%" sourceLinked="1"/>
        <c:majorTickMark val="none"/>
        <c:minorTickMark val="none"/>
        <c:tickLblPos val="nextTo"/>
        <c:crossAx val="740561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Iowan Old Style Roman" panose="02040602040506020204" pitchFamily="18" charset="77"/>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34C6A"/>
    </a:solidFill>
    <a:ln w="9525"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[titanic_analysis.xlsx]EDA!PivotTable12</c:name>
    <c:fmtId val="7"/>
  </c:pivotSource>
  <c:chart>
    <c:title>
      <c:tx>
        <c:rich>
          <a:bodyPr rot="0" spcFirstLastPara="1" vertOverflow="ellipsis" vert="horz" wrap="square" anchor="ctr" anchorCtr="1"/>
          <a:lstStyle/>
          <a:p>
            <a:pPr>
              <a:defRPr sz="1400" b="0" i="0" u="none" strike="noStrike" kern="1200" cap="none" spc="20" baseline="0">
                <a:solidFill>
                  <a:srgbClr val="EAEFEF"/>
                </a:solidFill>
                <a:latin typeface="Iowan Old Style Roman" panose="02040602040506020204" pitchFamily="18" charset="77"/>
                <a:ea typeface="+mn-ea"/>
                <a:cs typeface="+mn-cs"/>
              </a:defRPr>
            </a:pPr>
            <a:r>
              <a:rPr lang="en-US">
                <a:solidFill>
                  <a:srgbClr val="EAEFEF"/>
                </a:solidFill>
                <a:latin typeface="Iowan Old Style Roman" panose="02040602040506020204" pitchFamily="18" charset="77"/>
              </a:rPr>
              <a:t>Passengers Not Survived</a:t>
            </a:r>
          </a:p>
        </c:rich>
      </c:tx>
      <c:layout>
        <c:manualLayout>
          <c:xMode val="edge"/>
          <c:yMode val="edge"/>
          <c:x val="0.35029900628533611"/>
          <c:y val="2.017937041350823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rgbClr val="EAEFEF"/>
              </a:solidFill>
              <a:latin typeface="Iowan Old Style Roman" panose="02040602040506020204" pitchFamily="18" charset="77"/>
              <a:ea typeface="+mn-ea"/>
              <a:cs typeface="+mn-cs"/>
            </a:defRPr>
          </a:pPr>
          <a:endParaRPr lang="en-TR"/>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noFill/>
            <a:round/>
          </a:ln>
          <a:effectLst/>
          <a:sp3d/>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noFill/>
            <a:round/>
          </a:ln>
          <a:effectLst/>
          <a:sp3d/>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w="9525" cap="flat" cmpd="sng" algn="ctr">
            <a:noFill/>
            <a:round/>
          </a:ln>
          <a:effectLst/>
          <a:sp3d/>
        </c:spPr>
      </c:pivotFmt>
      <c:pivotFmt>
        <c:idx val="5"/>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w="9525" cap="flat" cmpd="sng" algn="ctr">
            <a:noFill/>
            <a:round/>
          </a:ln>
          <a:effectLst/>
          <a:sp3d/>
        </c:spPr>
      </c:pivotFmt>
      <c:pivotFmt>
        <c:idx val="6"/>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w="9525" cap="flat" cmpd="sng" algn="ctr">
            <a:noFill/>
            <a:round/>
          </a:ln>
          <a:effectLst/>
          <a:sp3d/>
        </c:spPr>
      </c:pivotFmt>
      <c:pivotFmt>
        <c:idx val="7"/>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w="9525" cap="flat" cmpd="sng" algn="ctr">
            <a:noFill/>
            <a:round/>
          </a:ln>
          <a:effectLst/>
          <a:sp3d/>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w="9525" cap="flat" cmpd="sng" algn="ctr">
            <a:noFill/>
            <a:round/>
          </a:ln>
          <a:effectLst/>
          <a:sp3d/>
        </c:spPr>
      </c:pivotFmt>
      <c:pivotFmt>
        <c:idx val="1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w="9525" cap="flat" cmpd="sng" algn="ctr">
            <a:noFill/>
            <a:round/>
          </a:ln>
          <a:effectLst/>
          <a:sp3d/>
        </c:spPr>
      </c:pivotFmt>
      <c:pivotFmt>
        <c:idx val="11"/>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w="9525" cap="flat" cmpd="sng" algn="ctr">
            <a:noFill/>
            <a:round/>
          </a:ln>
          <a:effectLst/>
          <a:sp3d/>
        </c:spPr>
      </c:pivotFmt>
      <c:pivotFmt>
        <c:idx val="12"/>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w="9525" cap="flat" cmpd="sng" algn="ctr">
            <a:noFill/>
            <a:round/>
          </a:ln>
          <a:effectLst/>
          <a:sp3d/>
        </c:spPr>
      </c:pivotFmt>
      <c:pivotFmt>
        <c:idx val="1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Iowan Old Style Roman" panose="02040602040506020204" pitchFamily="18" charset="77"/>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pivotFmt>
      <c:pivotFmt>
        <c:idx val="15"/>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pivotFmt>
      <c:pivotFmt>
        <c:idx val="16"/>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pivotFmt>
      <c:pivotFmt>
        <c:idx val="17"/>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dLbl>
          <c:idx val="0"/>
          <c:layout>
            <c:manualLayout>
              <c:x val="0.18273820925763362"/>
              <c:y val="6.135496820880983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Iowan Old Style Roman" panose="02040602040506020204" pitchFamily="18" charset="77"/>
                  <a:ea typeface="+mn-ea"/>
                  <a:cs typeface="+mn-cs"/>
                </a:defRPr>
              </a:pPr>
              <a:endParaRPr lang="en-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pivotFmt>
      <c:pivotFmt>
        <c:idx val="2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pivotFmt>
      <c:pivotFmt>
        <c:idx val="21"/>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pivotFmt>
      <c:pivotFmt>
        <c:idx val="22"/>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874068858534838E-2"/>
          <c:y val="2.6532437197284163E-4"/>
          <c:w val="0.86267776369968285"/>
          <c:h val="0.98205301395757361"/>
        </c:manualLayout>
      </c:layout>
      <c:pie3DChart>
        <c:varyColors val="1"/>
        <c:ser>
          <c:idx val="0"/>
          <c:order val="0"/>
          <c:tx>
            <c:strRef>
              <c:f>EDA!$L$68:$L$69</c:f>
              <c:strCache>
                <c:ptCount val="1"/>
                <c:pt idx="0">
                  <c:v>0 (Not Survived)</c:v>
                </c:pt>
              </c:strCache>
            </c:strRef>
          </c:tx>
          <c:dPt>
            <c:idx val="0"/>
            <c:bubble3D val="0"/>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1-9818-4D4E-89C2-8B30FE2BE976}"/>
              </c:ext>
            </c:extLst>
          </c:dPt>
          <c:dPt>
            <c:idx val="1"/>
            <c:bubble3D val="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3-9818-4D4E-89C2-8B30FE2BE976}"/>
              </c:ext>
            </c:extLst>
          </c:dPt>
          <c:dPt>
            <c:idx val="2"/>
            <c:bubble3D val="0"/>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5-9818-4D4E-89C2-8B30FE2BE976}"/>
              </c:ext>
            </c:extLst>
          </c:dPt>
          <c:dPt>
            <c:idx val="3"/>
            <c:bubble3D val="0"/>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7-9818-4D4E-89C2-8B30FE2BE976}"/>
              </c:ext>
            </c:extLst>
          </c:dPt>
          <c:dLbls>
            <c:dLbl>
              <c:idx val="3"/>
              <c:layout>
                <c:manualLayout>
                  <c:x val="0.18273820925763362"/>
                  <c:y val="6.13549682088098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18-4D4E-89C2-8B30FE2BE97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Iowan Old Style Roman" panose="02040602040506020204" pitchFamily="18" charset="77"/>
                    <a:ea typeface="+mn-ea"/>
                    <a:cs typeface="+mn-cs"/>
                  </a:defRPr>
                </a:pPr>
                <a:endParaRPr lang="en-TR"/>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EDA!$K$70:$K$74</c:f>
              <c:strCache>
                <c:ptCount val="4"/>
                <c:pt idx="0">
                  <c:v>Very High</c:v>
                </c:pt>
                <c:pt idx="1">
                  <c:v>High</c:v>
                </c:pt>
                <c:pt idx="2">
                  <c:v>Medium</c:v>
                </c:pt>
                <c:pt idx="3">
                  <c:v>Low</c:v>
                </c:pt>
              </c:strCache>
            </c:strRef>
          </c:cat>
          <c:val>
            <c:numRef>
              <c:f>EDA!$L$70:$L$74</c:f>
              <c:numCache>
                <c:formatCode>0.0%</c:formatCode>
                <c:ptCount val="4"/>
                <c:pt idx="0">
                  <c:v>0.14414414414414414</c:v>
                </c:pt>
                <c:pt idx="1">
                  <c:v>0.30107526881720431</c:v>
                </c:pt>
                <c:pt idx="2">
                  <c:v>0.35820895522388058</c:v>
                </c:pt>
                <c:pt idx="3">
                  <c:v>0.30232558139534882</c:v>
                </c:pt>
              </c:numCache>
            </c:numRef>
          </c:val>
          <c:extLst>
            <c:ext xmlns:c16="http://schemas.microsoft.com/office/drawing/2014/chart" uri="{C3380CC4-5D6E-409C-BE32-E72D297353CC}">
              <c16:uniqueId val="{00000008-9818-4D4E-89C2-8B30FE2BE976}"/>
            </c:ext>
          </c:extLst>
        </c:ser>
        <c:ser>
          <c:idx val="1"/>
          <c:order val="1"/>
          <c:tx>
            <c:strRef>
              <c:f>EDA!$M$68:$M$69</c:f>
              <c:strCache>
                <c:ptCount val="1"/>
                <c:pt idx="0">
                  <c:v>1 (Survived)</c:v>
                </c:pt>
              </c:strCache>
            </c:strRef>
          </c:tx>
          <c:dPt>
            <c:idx val="0"/>
            <c:bubble3D val="0"/>
            <c:spPr>
              <a:gradFill rotWithShape="1">
                <a:gsLst>
                  <a:gs pos="0">
                    <a:schemeClr val="accent4">
                      <a:shade val="58000"/>
                      <a:lumMod val="110000"/>
                      <a:satMod val="105000"/>
                      <a:tint val="67000"/>
                    </a:schemeClr>
                  </a:gs>
                  <a:gs pos="50000">
                    <a:schemeClr val="accent4">
                      <a:shade val="58000"/>
                      <a:lumMod val="105000"/>
                      <a:satMod val="103000"/>
                      <a:tint val="73000"/>
                    </a:schemeClr>
                  </a:gs>
                  <a:gs pos="100000">
                    <a:schemeClr val="accent4">
                      <a:shade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9-85AD-554F-9389-33FE019A0097}"/>
              </c:ext>
            </c:extLst>
          </c:dPt>
          <c:dPt>
            <c:idx val="1"/>
            <c:bubble3D val="0"/>
            <c:spPr>
              <a:gradFill rotWithShape="1">
                <a:gsLst>
                  <a:gs pos="0">
                    <a:schemeClr val="accent4">
                      <a:shade val="86000"/>
                      <a:lumMod val="110000"/>
                      <a:satMod val="105000"/>
                      <a:tint val="67000"/>
                    </a:schemeClr>
                  </a:gs>
                  <a:gs pos="50000">
                    <a:schemeClr val="accent4">
                      <a:shade val="86000"/>
                      <a:lumMod val="105000"/>
                      <a:satMod val="103000"/>
                      <a:tint val="73000"/>
                    </a:schemeClr>
                  </a:gs>
                  <a:gs pos="100000">
                    <a:schemeClr val="accent4">
                      <a:shade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B-85AD-554F-9389-33FE019A0097}"/>
              </c:ext>
            </c:extLst>
          </c:dPt>
          <c:dPt>
            <c:idx val="2"/>
            <c:bubble3D val="0"/>
            <c:spPr>
              <a:gradFill rotWithShape="1">
                <a:gsLst>
                  <a:gs pos="0">
                    <a:schemeClr val="accent4">
                      <a:tint val="86000"/>
                      <a:lumMod val="110000"/>
                      <a:satMod val="105000"/>
                      <a:tint val="67000"/>
                    </a:schemeClr>
                  </a:gs>
                  <a:gs pos="50000">
                    <a:schemeClr val="accent4">
                      <a:tint val="86000"/>
                      <a:lumMod val="105000"/>
                      <a:satMod val="103000"/>
                      <a:tint val="73000"/>
                    </a:schemeClr>
                  </a:gs>
                  <a:gs pos="100000">
                    <a:schemeClr val="accent4">
                      <a:tint val="86000"/>
                      <a:lumMod val="105000"/>
                      <a:satMod val="109000"/>
                      <a:tint val="81000"/>
                    </a:schemeClr>
                  </a:gs>
                </a:gsLst>
                <a:lin ang="5400000" scaled="0"/>
              </a:gradFill>
              <a:ln>
                <a:noFill/>
              </a:ln>
              <a:effectLst/>
              <a:sp3d/>
            </c:spPr>
            <c:extLst>
              <c:ext xmlns:c16="http://schemas.microsoft.com/office/drawing/2014/chart" uri="{C3380CC4-5D6E-409C-BE32-E72D297353CC}">
                <c16:uniqueId val="{0000000D-85AD-554F-9389-33FE019A0097}"/>
              </c:ext>
            </c:extLst>
          </c:dPt>
          <c:dPt>
            <c:idx val="3"/>
            <c:bubble3D val="0"/>
            <c:spPr>
              <a:gradFill rotWithShape="1">
                <a:gsLst>
                  <a:gs pos="0">
                    <a:schemeClr val="accent4">
                      <a:tint val="58000"/>
                      <a:lumMod val="110000"/>
                      <a:satMod val="105000"/>
                      <a:tint val="67000"/>
                    </a:schemeClr>
                  </a:gs>
                  <a:gs pos="50000">
                    <a:schemeClr val="accent4">
                      <a:tint val="58000"/>
                      <a:lumMod val="105000"/>
                      <a:satMod val="103000"/>
                      <a:tint val="73000"/>
                    </a:schemeClr>
                  </a:gs>
                  <a:gs pos="100000">
                    <a:schemeClr val="accent4">
                      <a:tint val="58000"/>
                      <a:lumMod val="105000"/>
                      <a:satMod val="109000"/>
                      <a:tint val="81000"/>
                    </a:schemeClr>
                  </a:gs>
                </a:gsLst>
                <a:lin ang="5400000" scaled="0"/>
              </a:gradFill>
              <a:ln>
                <a:noFill/>
              </a:ln>
              <a:effectLst/>
              <a:sp3d/>
            </c:spPr>
            <c:extLst>
              <c:ext xmlns:c16="http://schemas.microsoft.com/office/drawing/2014/chart" uri="{C3380CC4-5D6E-409C-BE32-E72D297353CC}">
                <c16:uniqueId val="{0000000F-85AD-554F-9389-33FE019A00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TR"/>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EDA!$K$70:$K$74</c:f>
              <c:strCache>
                <c:ptCount val="4"/>
                <c:pt idx="0">
                  <c:v>Very High</c:v>
                </c:pt>
                <c:pt idx="1">
                  <c:v>High</c:v>
                </c:pt>
                <c:pt idx="2">
                  <c:v>Medium</c:v>
                </c:pt>
                <c:pt idx="3">
                  <c:v>Low</c:v>
                </c:pt>
              </c:strCache>
            </c:strRef>
          </c:cat>
          <c:val>
            <c:numRef>
              <c:f>EDA!$M$70:$M$74</c:f>
              <c:numCache>
                <c:formatCode>0.0%</c:formatCode>
                <c:ptCount val="4"/>
                <c:pt idx="0">
                  <c:v>0.85585585585585588</c:v>
                </c:pt>
                <c:pt idx="1">
                  <c:v>0.69892473118279574</c:v>
                </c:pt>
                <c:pt idx="2">
                  <c:v>0.64179104477611937</c:v>
                </c:pt>
                <c:pt idx="3">
                  <c:v>0.69767441860465118</c:v>
                </c:pt>
              </c:numCache>
            </c:numRef>
          </c:val>
          <c:extLst>
            <c:ext xmlns:c16="http://schemas.microsoft.com/office/drawing/2014/chart" uri="{C3380CC4-5D6E-409C-BE32-E72D297353CC}">
              <c16:uniqueId val="{00000010-3E84-6949-9F8A-D5C03B3338EC}"/>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1670798155590985"/>
          <c:y val="0.73060785137379936"/>
          <c:w val="0.18004201596169836"/>
          <c:h val="0.2693920896044511"/>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EAEFEF"/>
              </a:solidFill>
              <a:latin typeface="Iowan Old Style Roman" panose="02040602040506020204" pitchFamily="18" charset="77"/>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8C9B"/>
    </a:solidFill>
    <a:ln w="9525"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[titanic_analysis.xlsx]EDA!PivotTable11</c:name>
    <c:fmtId val="7"/>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382891663425393E-3"/>
              <c:y val="-1.27173439980446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828916634253713E-3"/>
              <c:y val="3.1201014594143639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828916634253713E-3"/>
              <c:y val="-4.7387632077450898E-5"/>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3828916634253713E-3"/>
              <c:y val="-6.3823658150609789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657833268508294E-3"/>
              <c:y val="3.120101459414356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4.7387632077494449E-5"/>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382891663425393E-3"/>
              <c:y val="-1.27173439980446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3828916634253713E-3"/>
              <c:y val="-4.7387632077450898E-5"/>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7657833268508294E-3"/>
              <c:y val="3.120101459414356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3828916634253713E-3"/>
              <c:y val="3.1201014594143639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3828916634253713E-3"/>
              <c:y val="-6.3823658150609789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4.7387632077494449E-5"/>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26D82"/>
          </a:solidFill>
          <a:ln>
            <a:noFill/>
          </a:ln>
          <a:effectLst/>
        </c:spPr>
        <c:dLbl>
          <c:idx val="0"/>
          <c:layout>
            <c:manualLayout>
              <c:x val="-2.382891663425393E-3"/>
              <c:y val="-1.2717343998044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26D82"/>
          </a:solidFill>
          <a:ln>
            <a:noFill/>
          </a:ln>
          <a:effectLst/>
        </c:spPr>
        <c:dLbl>
          <c:idx val="0"/>
          <c:layout>
            <c:manualLayout>
              <c:x val="-2.3828916634253713E-3"/>
              <c:y val="-4.7387632077450898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26D82"/>
          </a:solidFill>
          <a:ln>
            <a:noFill/>
          </a:ln>
          <a:effectLst/>
        </c:spPr>
        <c:dLbl>
          <c:idx val="0"/>
          <c:layout>
            <c:manualLayout>
              <c:x val="-4.7657833268508294E-3"/>
              <c:y val="3.12010145941435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234C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34C6A"/>
          </a:solidFill>
          <a:ln>
            <a:noFill/>
          </a:ln>
          <a:effectLst/>
        </c:spPr>
        <c:dLbl>
          <c:idx val="0"/>
          <c:layout>
            <c:manualLayout>
              <c:x val="-2.3828916634253713E-3"/>
              <c:y val="3.12010145941436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34C6A"/>
          </a:solidFill>
          <a:ln>
            <a:noFill/>
          </a:ln>
          <a:effectLst/>
        </c:spPr>
        <c:dLbl>
          <c:idx val="0"/>
          <c:layout>
            <c:manualLayout>
              <c:x val="-2.3828916634253713E-3"/>
              <c:y val="-6.38236581506097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34C6A"/>
          </a:solidFill>
          <a:ln>
            <a:noFill/>
          </a:ln>
          <a:effectLst/>
        </c:spPr>
        <c:dLbl>
          <c:idx val="0"/>
          <c:layout>
            <c:manualLayout>
              <c:x val="0"/>
              <c:y val="-4.7387632077494449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47615476637518E-2"/>
          <c:y val="5.2791890833020702E-2"/>
          <c:w val="0.88107969983507695"/>
          <c:h val="0.89351989932129161"/>
        </c:manualLayout>
      </c:layout>
      <c:barChart>
        <c:barDir val="bar"/>
        <c:grouping val="clustered"/>
        <c:varyColors val="0"/>
        <c:ser>
          <c:idx val="0"/>
          <c:order val="0"/>
          <c:tx>
            <c:strRef>
              <c:f>EDA!$D$68:$D$69</c:f>
              <c:strCache>
                <c:ptCount val="1"/>
                <c:pt idx="0">
                  <c:v>0 (Not Survived)</c:v>
                </c:pt>
              </c:strCache>
            </c:strRef>
          </c:tx>
          <c:spPr>
            <a:solidFill>
              <a:srgbClr val="526D82"/>
            </a:solidFill>
            <a:ln>
              <a:noFill/>
            </a:ln>
            <a:effectLst/>
          </c:spPr>
          <c:invertIfNegative val="0"/>
          <c:dPt>
            <c:idx val="0"/>
            <c:invertIfNegative val="0"/>
            <c:bubble3D val="0"/>
            <c:spPr>
              <a:solidFill>
                <a:srgbClr val="526D82"/>
              </a:solidFill>
              <a:ln>
                <a:noFill/>
              </a:ln>
              <a:effectLst/>
            </c:spPr>
            <c:extLst>
              <c:ext xmlns:c16="http://schemas.microsoft.com/office/drawing/2014/chart" uri="{C3380CC4-5D6E-409C-BE32-E72D297353CC}">
                <c16:uniqueId val="{00000001-CD9F-6B4B-B525-D5A12B045574}"/>
              </c:ext>
            </c:extLst>
          </c:dPt>
          <c:dPt>
            <c:idx val="1"/>
            <c:invertIfNegative val="0"/>
            <c:bubble3D val="0"/>
            <c:spPr>
              <a:solidFill>
                <a:srgbClr val="526D82"/>
              </a:solidFill>
              <a:ln>
                <a:noFill/>
              </a:ln>
              <a:effectLst/>
            </c:spPr>
            <c:extLst>
              <c:ext xmlns:c16="http://schemas.microsoft.com/office/drawing/2014/chart" uri="{C3380CC4-5D6E-409C-BE32-E72D297353CC}">
                <c16:uniqueId val="{00000003-CD9F-6B4B-B525-D5A12B045574}"/>
              </c:ext>
            </c:extLst>
          </c:dPt>
          <c:dPt>
            <c:idx val="2"/>
            <c:invertIfNegative val="0"/>
            <c:bubble3D val="0"/>
            <c:spPr>
              <a:solidFill>
                <a:srgbClr val="526D82"/>
              </a:solidFill>
              <a:ln>
                <a:noFill/>
              </a:ln>
              <a:effectLst/>
            </c:spPr>
            <c:extLst>
              <c:ext xmlns:c16="http://schemas.microsoft.com/office/drawing/2014/chart" uri="{C3380CC4-5D6E-409C-BE32-E72D297353CC}">
                <c16:uniqueId val="{00000005-CD9F-6B4B-B525-D5A12B045574}"/>
              </c:ext>
            </c:extLst>
          </c:dPt>
          <c:dLbls>
            <c:dLbl>
              <c:idx val="0"/>
              <c:layout>
                <c:manualLayout>
                  <c:x val="-2.382891663425393E-3"/>
                  <c:y val="-1.2717343998044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9F-6B4B-B525-D5A12B045574}"/>
                </c:ext>
              </c:extLst>
            </c:dLbl>
            <c:dLbl>
              <c:idx val="1"/>
              <c:layout>
                <c:manualLayout>
                  <c:x val="-2.3828916634253713E-3"/>
                  <c:y val="-4.7387632077450898E-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9F-6B4B-B525-D5A12B045574}"/>
                </c:ext>
              </c:extLst>
            </c:dLbl>
            <c:dLbl>
              <c:idx val="2"/>
              <c:layout>
                <c:manualLayout>
                  <c:x val="-4.7657833268508294E-3"/>
                  <c:y val="3.12010145941435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9F-6B4B-B525-D5A12B0455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EDA!$C$70:$C$73</c:f>
              <c:strCache>
                <c:ptCount val="3"/>
                <c:pt idx="0">
                  <c:v>C (Cherbourg)</c:v>
                </c:pt>
                <c:pt idx="1">
                  <c:v>Q (Queenstown)</c:v>
                </c:pt>
                <c:pt idx="2">
                  <c:v>S (Southampton)</c:v>
                </c:pt>
              </c:strCache>
            </c:strRef>
          </c:cat>
          <c:val>
            <c:numRef>
              <c:f>EDA!$D$70:$D$73</c:f>
              <c:numCache>
                <c:formatCode>0.0%</c:formatCode>
                <c:ptCount val="3"/>
                <c:pt idx="0">
                  <c:v>0.12328767123287671</c:v>
                </c:pt>
                <c:pt idx="1">
                  <c:v>0.25</c:v>
                </c:pt>
                <c:pt idx="2">
                  <c:v>0.3073170731707317</c:v>
                </c:pt>
              </c:numCache>
            </c:numRef>
          </c:val>
          <c:extLst>
            <c:ext xmlns:c16="http://schemas.microsoft.com/office/drawing/2014/chart" uri="{C3380CC4-5D6E-409C-BE32-E72D297353CC}">
              <c16:uniqueId val="{00000006-CD9F-6B4B-B525-D5A12B045574}"/>
            </c:ext>
          </c:extLst>
        </c:ser>
        <c:ser>
          <c:idx val="1"/>
          <c:order val="1"/>
          <c:tx>
            <c:strRef>
              <c:f>EDA!$E$68:$E$69</c:f>
              <c:strCache>
                <c:ptCount val="1"/>
                <c:pt idx="0">
                  <c:v>1 (Survived)</c:v>
                </c:pt>
              </c:strCache>
            </c:strRef>
          </c:tx>
          <c:spPr>
            <a:solidFill>
              <a:srgbClr val="234C6A"/>
            </a:solidFill>
            <a:ln>
              <a:noFill/>
            </a:ln>
            <a:effectLst/>
          </c:spPr>
          <c:invertIfNegative val="0"/>
          <c:dPt>
            <c:idx val="0"/>
            <c:invertIfNegative val="0"/>
            <c:bubble3D val="0"/>
            <c:spPr>
              <a:solidFill>
                <a:srgbClr val="234C6A"/>
              </a:solidFill>
              <a:ln>
                <a:noFill/>
              </a:ln>
              <a:effectLst/>
            </c:spPr>
            <c:extLst>
              <c:ext xmlns:c16="http://schemas.microsoft.com/office/drawing/2014/chart" uri="{C3380CC4-5D6E-409C-BE32-E72D297353CC}">
                <c16:uniqueId val="{00000007-10E7-3A46-A8C0-1E2D6D6CC3C6}"/>
              </c:ext>
            </c:extLst>
          </c:dPt>
          <c:dPt>
            <c:idx val="1"/>
            <c:invertIfNegative val="0"/>
            <c:bubble3D val="0"/>
            <c:spPr>
              <a:solidFill>
                <a:srgbClr val="234C6A"/>
              </a:solidFill>
              <a:ln>
                <a:noFill/>
              </a:ln>
              <a:effectLst/>
            </c:spPr>
            <c:extLst>
              <c:ext xmlns:c16="http://schemas.microsoft.com/office/drawing/2014/chart" uri="{C3380CC4-5D6E-409C-BE32-E72D297353CC}">
                <c16:uniqueId val="{00000009-10E7-3A46-A8C0-1E2D6D6CC3C6}"/>
              </c:ext>
            </c:extLst>
          </c:dPt>
          <c:dPt>
            <c:idx val="2"/>
            <c:invertIfNegative val="0"/>
            <c:bubble3D val="0"/>
            <c:spPr>
              <a:solidFill>
                <a:srgbClr val="234C6A"/>
              </a:solidFill>
              <a:ln>
                <a:noFill/>
              </a:ln>
              <a:effectLst/>
            </c:spPr>
            <c:extLst>
              <c:ext xmlns:c16="http://schemas.microsoft.com/office/drawing/2014/chart" uri="{C3380CC4-5D6E-409C-BE32-E72D297353CC}">
                <c16:uniqueId val="{0000000B-10E7-3A46-A8C0-1E2D6D6CC3C6}"/>
              </c:ext>
            </c:extLst>
          </c:dPt>
          <c:dLbls>
            <c:dLbl>
              <c:idx val="0"/>
              <c:layout>
                <c:manualLayout>
                  <c:x val="-2.3828916634253713E-3"/>
                  <c:y val="3.12010145941436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E7-3A46-A8C0-1E2D6D6CC3C6}"/>
                </c:ext>
              </c:extLst>
            </c:dLbl>
            <c:dLbl>
              <c:idx val="1"/>
              <c:layout>
                <c:manualLayout>
                  <c:x val="-2.3828916634253713E-3"/>
                  <c:y val="-6.38236581506097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E7-3A46-A8C0-1E2D6D6CC3C6}"/>
                </c:ext>
              </c:extLst>
            </c:dLbl>
            <c:dLbl>
              <c:idx val="2"/>
              <c:layout>
                <c:manualLayout>
                  <c:x val="0"/>
                  <c:y val="-4.7387632077494449E-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0E7-3A46-A8C0-1E2D6D6CC3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EDA!$C$70:$C$73</c:f>
              <c:strCache>
                <c:ptCount val="3"/>
                <c:pt idx="0">
                  <c:v>C (Cherbourg)</c:v>
                </c:pt>
                <c:pt idx="1">
                  <c:v>Q (Queenstown)</c:v>
                </c:pt>
                <c:pt idx="2">
                  <c:v>S (Southampton)</c:v>
                </c:pt>
              </c:strCache>
            </c:strRef>
          </c:cat>
          <c:val>
            <c:numRef>
              <c:f>EDA!$E$70:$E$73</c:f>
              <c:numCache>
                <c:formatCode>0.0%</c:formatCode>
                <c:ptCount val="3"/>
                <c:pt idx="0">
                  <c:v>0.87671232876712324</c:v>
                </c:pt>
                <c:pt idx="1">
                  <c:v>0.75</c:v>
                </c:pt>
                <c:pt idx="2">
                  <c:v>0.69268292682926824</c:v>
                </c:pt>
              </c:numCache>
            </c:numRef>
          </c:val>
          <c:extLst>
            <c:ext xmlns:c16="http://schemas.microsoft.com/office/drawing/2014/chart" uri="{C3380CC4-5D6E-409C-BE32-E72D297353CC}">
              <c16:uniqueId val="{00000006-E1C0-2C43-A357-176994FD75FE}"/>
            </c:ext>
          </c:extLst>
        </c:ser>
        <c:dLbls>
          <c:dLblPos val="inEnd"/>
          <c:showLegendKey val="0"/>
          <c:showVal val="1"/>
          <c:showCatName val="0"/>
          <c:showSerName val="0"/>
          <c:showPercent val="0"/>
          <c:showBubbleSize val="0"/>
        </c:dLbls>
        <c:gapWidth val="100"/>
        <c:axId val="685716672"/>
        <c:axId val="688087728"/>
      </c:barChart>
      <c:catAx>
        <c:axId val="6857166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rgbClr val="234C6A"/>
                </a:solidFill>
                <a:latin typeface="Iowan Old Style Roman" panose="02040602040506020204" pitchFamily="18" charset="77"/>
                <a:ea typeface="+mn-ea"/>
                <a:cs typeface="+mn-cs"/>
              </a:defRPr>
            </a:pPr>
            <a:endParaRPr lang="en-TR"/>
          </a:p>
        </c:txPr>
        <c:crossAx val="688087728"/>
        <c:crosses val="autoZero"/>
        <c:auto val="1"/>
        <c:lblAlgn val="ctr"/>
        <c:lblOffset val="100"/>
        <c:noMultiLvlLbl val="0"/>
      </c:catAx>
      <c:valAx>
        <c:axId val="688087728"/>
        <c:scaling>
          <c:orientation val="minMax"/>
        </c:scaling>
        <c:delete val="0"/>
        <c:axPos val="b"/>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TR"/>
          </a:p>
        </c:txPr>
        <c:crossAx val="6857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Iowan Old Style Roman" panose="02040602040506020204" pitchFamily="18" charset="77"/>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DCEB"/>
    </a:solidFill>
    <a:ln w="9525" cap="flat" cmpd="sng" algn="ctr">
      <a:no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[titanic_analysis.xlsx]EDA!PivotTable6</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EDA!$D$5:$D$6</c:f>
              <c:strCache>
                <c:ptCount val="1"/>
                <c:pt idx="0">
                  <c:v>0</c:v>
                </c:pt>
              </c:strCache>
            </c:strRef>
          </c:tx>
          <c:spPr>
            <a:solidFill>
              <a:schemeClr val="accent5">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EDA!$C$7:$C$8</c:f>
              <c:strCache>
                <c:ptCount val="1"/>
                <c:pt idx="0">
                  <c:v>female</c:v>
                </c:pt>
              </c:strCache>
            </c:strRef>
          </c:cat>
          <c:val>
            <c:numRef>
              <c:f>EDA!$D$7:$D$8</c:f>
              <c:numCache>
                <c:formatCode>0.0%</c:formatCode>
                <c:ptCount val="1"/>
                <c:pt idx="0">
                  <c:v>0.25796178343949044</c:v>
                </c:pt>
              </c:numCache>
            </c:numRef>
          </c:val>
          <c:extLst>
            <c:ext xmlns:c16="http://schemas.microsoft.com/office/drawing/2014/chart" uri="{C3380CC4-5D6E-409C-BE32-E72D297353CC}">
              <c16:uniqueId val="{00000000-B52E-6149-B3C6-BEE44DB6FBF3}"/>
            </c:ext>
          </c:extLst>
        </c:ser>
        <c:ser>
          <c:idx val="1"/>
          <c:order val="1"/>
          <c:tx>
            <c:strRef>
              <c:f>EDA!$E$5:$E$6</c:f>
              <c:strCache>
                <c:ptCount val="1"/>
                <c:pt idx="0">
                  <c:v>1</c:v>
                </c:pt>
              </c:strCache>
            </c:strRef>
          </c:tx>
          <c:spPr>
            <a:solidFill>
              <a:schemeClr val="accent5">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EDA!$C$7:$C$8</c:f>
              <c:strCache>
                <c:ptCount val="1"/>
                <c:pt idx="0">
                  <c:v>female</c:v>
                </c:pt>
              </c:strCache>
            </c:strRef>
          </c:cat>
          <c:val>
            <c:numRef>
              <c:f>EDA!$E$7:$E$8</c:f>
              <c:numCache>
                <c:formatCode>0.0%</c:formatCode>
                <c:ptCount val="1"/>
                <c:pt idx="0">
                  <c:v>0.7420382165605095</c:v>
                </c:pt>
              </c:numCache>
            </c:numRef>
          </c:val>
          <c:extLst>
            <c:ext xmlns:c16="http://schemas.microsoft.com/office/drawing/2014/chart" uri="{C3380CC4-5D6E-409C-BE32-E72D297353CC}">
              <c16:uniqueId val="{00000000-18CE-0343-A861-6F30AD287C13}"/>
            </c:ext>
          </c:extLst>
        </c:ser>
        <c:dLbls>
          <c:dLblPos val="outEnd"/>
          <c:showLegendKey val="0"/>
          <c:showVal val="1"/>
          <c:showCatName val="0"/>
          <c:showSerName val="0"/>
          <c:showPercent val="0"/>
          <c:showBubbleSize val="0"/>
        </c:dLbls>
        <c:gapWidth val="444"/>
        <c:overlap val="-90"/>
        <c:axId val="647878688"/>
        <c:axId val="644844960"/>
      </c:barChart>
      <c:catAx>
        <c:axId val="64787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TR"/>
          </a:p>
        </c:txPr>
        <c:crossAx val="644844960"/>
        <c:crosses val="autoZero"/>
        <c:auto val="1"/>
        <c:lblAlgn val="ctr"/>
        <c:lblOffset val="100"/>
        <c:noMultiLvlLbl val="0"/>
      </c:catAx>
      <c:valAx>
        <c:axId val="644844960"/>
        <c:scaling>
          <c:orientation val="minMax"/>
        </c:scaling>
        <c:delete val="1"/>
        <c:axPos val="l"/>
        <c:numFmt formatCode="0.0%" sourceLinked="1"/>
        <c:majorTickMark val="none"/>
        <c:minorTickMark val="none"/>
        <c:tickLblPos val="nextTo"/>
        <c:crossAx val="647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7.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5.sv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4.png"/><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image" Target="../media/image3.svg"/><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2</xdr:col>
      <xdr:colOff>319286</xdr:colOff>
      <xdr:row>1</xdr:row>
      <xdr:rowOff>135077</xdr:rowOff>
    </xdr:from>
    <xdr:ext cx="19634414" cy="1468415"/>
    <xdr:sp macro="" textlink="">
      <xdr:nvSpPr>
        <xdr:cNvPr id="2" name="Rectangle 1">
          <a:extLst>
            <a:ext uri="{FF2B5EF4-FFF2-40B4-BE49-F238E27FC236}">
              <a16:creationId xmlns:a16="http://schemas.microsoft.com/office/drawing/2014/main" id="{3B08DFB0-9815-D15D-C811-C443EC1587A4}"/>
            </a:ext>
          </a:extLst>
        </xdr:cNvPr>
        <xdr:cNvSpPr/>
      </xdr:nvSpPr>
      <xdr:spPr>
        <a:xfrm>
          <a:off x="1986161" y="333515"/>
          <a:ext cx="19634414" cy="1468415"/>
        </a:xfrm>
        <a:prstGeom prst="rect">
          <a:avLst/>
        </a:prstGeom>
        <a:noFill/>
      </xdr:spPr>
      <xdr:txBody>
        <a:bodyPr wrap="none" lIns="91440" tIns="45720" rIns="91440" bIns="45720">
          <a:spAutoFit/>
        </a:bodyPr>
        <a:lstStyle/>
        <a:p>
          <a:pPr algn="ctr"/>
          <a:r>
            <a:rPr lang="en-US" sz="8000" b="0" i="0" u="none" cap="none" spc="0">
              <a:ln w="0">
                <a:solidFill>
                  <a:srgbClr val="234C6A"/>
                </a:solidFill>
              </a:ln>
              <a:solidFill>
                <a:srgbClr val="234C6A"/>
              </a:solidFill>
              <a:effectLst/>
              <a:latin typeface="DaunPenh" panose="020F0502020204030204" pitchFamily="34" charset="0"/>
              <a:cs typeface="DaunPenh" panose="020F0502020204030204" pitchFamily="34" charset="0"/>
            </a:rPr>
            <a:t>Survival Analytics: Data-Driven Insights from the Titanic Disaster</a:t>
          </a:r>
        </a:p>
      </xdr:txBody>
    </xdr:sp>
    <xdr:clientData/>
  </xdr:oneCellAnchor>
  <xdr:twoCellAnchor editAs="oneCell">
    <xdr:from>
      <xdr:col>14</xdr:col>
      <xdr:colOff>736408</xdr:colOff>
      <xdr:row>4</xdr:row>
      <xdr:rowOff>193263</xdr:rowOff>
    </xdr:from>
    <xdr:to>
      <xdr:col>41</xdr:col>
      <xdr:colOff>388055</xdr:colOff>
      <xdr:row>63</xdr:row>
      <xdr:rowOff>79012</xdr:rowOff>
    </xdr:to>
    <xdr:pic>
      <xdr:nvPicPr>
        <xdr:cNvPr id="4" name="Picture 3">
          <a:extLst>
            <a:ext uri="{FF2B5EF4-FFF2-40B4-BE49-F238E27FC236}">
              <a16:creationId xmlns:a16="http://schemas.microsoft.com/office/drawing/2014/main" id="{02943F1C-44CF-A346-D2AF-C71A9238F293}"/>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8981" r="90000">
                      <a14:foregroundMark x1="41852" y1="61778" x2="33056" y2="56444"/>
                      <a14:foregroundMark x1="33056" y1="56444" x2="48426" y2="61778"/>
                      <a14:foregroundMark x1="48426" y1="61778" x2="43519" y2="60593"/>
                      <a14:foregroundMark x1="26944" y1="56741" x2="26944" y2="56741"/>
                      <a14:foregroundMark x1="8981" y1="56222" x2="8981" y2="56222"/>
                    </a14:backgroundRemoval>
                  </a14:imgEffect>
                </a14:imgLayer>
              </a14:imgProps>
            </a:ext>
            <a:ext uri="{28A0092B-C50C-407E-A947-70E740481C1C}">
              <a14:useLocalDpi xmlns:a14="http://schemas.microsoft.com/office/drawing/2010/main" val="0"/>
            </a:ext>
          </a:extLst>
        </a:blip>
        <a:srcRect l="6280" t="21057" r="7422" b="11964"/>
        <a:stretch/>
      </xdr:blipFill>
      <xdr:spPr>
        <a:xfrm flipH="1">
          <a:off x="12966682" y="1028331"/>
          <a:ext cx="18458085" cy="12794517"/>
        </a:xfrm>
        <a:prstGeom prst="rect">
          <a:avLst/>
        </a:prstGeom>
      </xdr:spPr>
    </xdr:pic>
    <xdr:clientData/>
  </xdr:twoCellAnchor>
  <xdr:twoCellAnchor>
    <xdr:from>
      <xdr:col>9</xdr:col>
      <xdr:colOff>322239</xdr:colOff>
      <xdr:row>10</xdr:row>
      <xdr:rowOff>156082</xdr:rowOff>
    </xdr:from>
    <xdr:to>
      <xdr:col>13</xdr:col>
      <xdr:colOff>492837</xdr:colOff>
      <xdr:row>22</xdr:row>
      <xdr:rowOff>90332</xdr:rowOff>
    </xdr:to>
    <xdr:sp macro="" textlink="">
      <xdr:nvSpPr>
        <xdr:cNvPr id="3" name="Rectangle 2">
          <a:extLst>
            <a:ext uri="{FF2B5EF4-FFF2-40B4-BE49-F238E27FC236}">
              <a16:creationId xmlns:a16="http://schemas.microsoft.com/office/drawing/2014/main" id="{9AC228E5-256E-471B-6BCA-9376C42ED0EE}"/>
            </a:ext>
          </a:extLst>
        </xdr:cNvPr>
        <xdr:cNvSpPr/>
      </xdr:nvSpPr>
      <xdr:spPr>
        <a:xfrm>
          <a:off x="7823177" y="2140457"/>
          <a:ext cx="3504348" cy="2315500"/>
        </a:xfrm>
        <a:prstGeom prst="rect">
          <a:avLst/>
        </a:prstGeom>
        <a:solidFill>
          <a:srgbClr val="234C6A"/>
        </a:solidFill>
        <a:ln w="57150">
          <a:solidFill>
            <a:srgbClr val="234C6A"/>
          </a:solidFill>
        </a:ln>
        <a:effectLst>
          <a:outerShdw blurRad="50800" dist="38100" dir="16200000" sx="104726" sy="104726" rotWithShape="0">
            <a:srgbClr val="234C6A">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effectLst/>
              <a:latin typeface="Bodoni 72 Oldstyle Book" pitchFamily="2" charset="0"/>
            </a:rPr>
            <a:t>TOTAL</a:t>
          </a:r>
          <a:r>
            <a:rPr lang="en-US" sz="2400" baseline="0">
              <a:effectLst/>
              <a:latin typeface="Bodoni 72 Oldstyle Book" pitchFamily="2" charset="0"/>
            </a:rPr>
            <a:t> DEATH</a:t>
          </a:r>
          <a:endParaRPr lang="en-US" sz="2400">
            <a:effectLst/>
            <a:latin typeface="Bodoni 72 Oldstyle Book" pitchFamily="2" charset="0"/>
          </a:endParaRPr>
        </a:p>
        <a:p>
          <a:pPr marL="0" indent="0" algn="ctr"/>
          <a:r>
            <a:rPr lang="en-US" sz="2400">
              <a:solidFill>
                <a:schemeClr val="lt1"/>
              </a:solidFill>
              <a:effectLst/>
              <a:latin typeface="Bodoni 72 Oldstyle Book" pitchFamily="2" charset="0"/>
              <a:ea typeface="+mn-ea"/>
              <a:cs typeface="+mn-cs"/>
            </a:rPr>
            <a:t>549</a:t>
          </a:r>
        </a:p>
      </xdr:txBody>
    </xdr:sp>
    <xdr:clientData/>
  </xdr:twoCellAnchor>
  <xdr:twoCellAnchor>
    <xdr:from>
      <xdr:col>13</xdr:col>
      <xdr:colOff>772297</xdr:colOff>
      <xdr:row>10</xdr:row>
      <xdr:rowOff>149734</xdr:rowOff>
    </xdr:from>
    <xdr:to>
      <xdr:col>18</xdr:col>
      <xdr:colOff>109458</xdr:colOff>
      <xdr:row>22</xdr:row>
      <xdr:rowOff>83984</xdr:rowOff>
    </xdr:to>
    <xdr:sp macro="" textlink="">
      <xdr:nvSpPr>
        <xdr:cNvPr id="7" name="Rectangle 6">
          <a:extLst>
            <a:ext uri="{FF2B5EF4-FFF2-40B4-BE49-F238E27FC236}">
              <a16:creationId xmlns:a16="http://schemas.microsoft.com/office/drawing/2014/main" id="{069B006E-B248-EA49-9D63-1CD8261FF3E1}"/>
            </a:ext>
          </a:extLst>
        </xdr:cNvPr>
        <xdr:cNvSpPr/>
      </xdr:nvSpPr>
      <xdr:spPr>
        <a:xfrm>
          <a:off x="11606985" y="2134109"/>
          <a:ext cx="3504348" cy="2315500"/>
        </a:xfrm>
        <a:prstGeom prst="rect">
          <a:avLst/>
        </a:prstGeom>
        <a:solidFill>
          <a:srgbClr val="234C6A"/>
        </a:solidFill>
        <a:ln w="57150">
          <a:solidFill>
            <a:srgbClr val="234C6A"/>
          </a:solidFill>
        </a:ln>
        <a:effectLst>
          <a:outerShdw blurRad="50800" dist="38100" dir="16200000" sx="104726" sy="104726" rotWithShape="0">
            <a:srgbClr val="234C6A">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effectLst/>
              <a:latin typeface="Bodoni 72 Oldstyle Book" pitchFamily="2" charset="0"/>
            </a:rPr>
            <a:t>TOTAL</a:t>
          </a:r>
          <a:r>
            <a:rPr lang="en-US" sz="2400" baseline="0">
              <a:effectLst/>
              <a:latin typeface="Bodoni 72 Oldstyle Book" pitchFamily="2" charset="0"/>
            </a:rPr>
            <a:t> SURVIVED</a:t>
          </a:r>
          <a:endParaRPr lang="en-US" sz="2400" baseline="0">
            <a:solidFill>
              <a:schemeClr val="lt1"/>
            </a:solidFill>
            <a:effectLst/>
            <a:latin typeface="Bodoni 72 Oldstyle Book" pitchFamily="2"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aseline="0">
              <a:solidFill>
                <a:schemeClr val="lt1"/>
              </a:solidFill>
              <a:effectLst/>
              <a:latin typeface="Bodoni 72 Oldstyle Book" pitchFamily="2" charset="0"/>
              <a:ea typeface="+mn-ea"/>
              <a:cs typeface="+mn-cs"/>
            </a:rPr>
            <a:t>342</a:t>
          </a:r>
          <a:endParaRPr lang="en-US" sz="2400">
            <a:solidFill>
              <a:schemeClr val="lt1"/>
            </a:solidFill>
            <a:effectLst/>
            <a:latin typeface="Bodoni 72 Oldstyle Book" pitchFamily="2" charset="0"/>
            <a:ea typeface="+mn-ea"/>
            <a:cs typeface="+mn-cs"/>
          </a:endParaRPr>
        </a:p>
      </xdr:txBody>
    </xdr:sp>
    <xdr:clientData/>
  </xdr:twoCellAnchor>
  <xdr:twoCellAnchor>
    <xdr:from>
      <xdr:col>0</xdr:col>
      <xdr:colOff>59532</xdr:colOff>
      <xdr:row>42</xdr:row>
      <xdr:rowOff>102056</xdr:rowOff>
    </xdr:from>
    <xdr:to>
      <xdr:col>4</xdr:col>
      <xdr:colOff>357188</xdr:colOff>
      <xdr:row>60</xdr:row>
      <xdr:rowOff>195667</xdr:rowOff>
    </xdr:to>
    <xdr:graphicFrame macro="">
      <xdr:nvGraphicFramePr>
        <xdr:cNvPr id="9" name="Chart 8">
          <a:extLst>
            <a:ext uri="{FF2B5EF4-FFF2-40B4-BE49-F238E27FC236}">
              <a16:creationId xmlns:a16="http://schemas.microsoft.com/office/drawing/2014/main" id="{F092B05B-8573-D340-8D80-DD4412399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232834</xdr:colOff>
      <xdr:row>50</xdr:row>
      <xdr:rowOff>50800</xdr:rowOff>
    </xdr:from>
    <xdr:to>
      <xdr:col>15</xdr:col>
      <xdr:colOff>215900</xdr:colOff>
      <xdr:row>71</xdr:row>
      <xdr:rowOff>55033</xdr:rowOff>
    </xdr:to>
    <xdr:graphicFrame macro="">
      <xdr:nvGraphicFramePr>
        <xdr:cNvPr id="10" name="Chart 9">
          <a:extLst>
            <a:ext uri="{FF2B5EF4-FFF2-40B4-BE49-F238E27FC236}">
              <a16:creationId xmlns:a16="http://schemas.microsoft.com/office/drawing/2014/main" id="{E8D03CBB-0C5F-5043-8CDB-8B9948664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738733</xdr:colOff>
      <xdr:row>76</xdr:row>
      <xdr:rowOff>75821</xdr:rowOff>
    </xdr:from>
    <xdr:to>
      <xdr:col>15</xdr:col>
      <xdr:colOff>663434</xdr:colOff>
      <xdr:row>99</xdr:row>
      <xdr:rowOff>146144</xdr:rowOff>
    </xdr:to>
    <xdr:graphicFrame macro="">
      <xdr:nvGraphicFramePr>
        <xdr:cNvPr id="11" name="Chart 10">
          <a:extLst>
            <a:ext uri="{FF2B5EF4-FFF2-40B4-BE49-F238E27FC236}">
              <a16:creationId xmlns:a16="http://schemas.microsoft.com/office/drawing/2014/main" id="{1FAD3AA8-84C1-C24E-A2EB-99A0764D7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56867</xdr:colOff>
      <xdr:row>91</xdr:row>
      <xdr:rowOff>170597</xdr:rowOff>
    </xdr:from>
    <xdr:to>
      <xdr:col>28</xdr:col>
      <xdr:colOff>739254</xdr:colOff>
      <xdr:row>134</xdr:row>
      <xdr:rowOff>151642</xdr:rowOff>
    </xdr:to>
    <xdr:graphicFrame macro="">
      <xdr:nvGraphicFramePr>
        <xdr:cNvPr id="21" name="Chart 20">
          <a:extLst>
            <a:ext uri="{FF2B5EF4-FFF2-40B4-BE49-F238E27FC236}">
              <a16:creationId xmlns:a16="http://schemas.microsoft.com/office/drawing/2014/main" id="{95362573-7B1F-D240-B5E2-251595498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694244</xdr:colOff>
      <xdr:row>10</xdr:row>
      <xdr:rowOff>159257</xdr:rowOff>
    </xdr:from>
    <xdr:to>
      <xdr:col>9</xdr:col>
      <xdr:colOff>35110</xdr:colOff>
      <xdr:row>22</xdr:row>
      <xdr:rowOff>93507</xdr:rowOff>
    </xdr:to>
    <xdr:sp macro="" textlink="">
      <xdr:nvSpPr>
        <xdr:cNvPr id="22" name="Rectangle 21">
          <a:extLst>
            <a:ext uri="{FF2B5EF4-FFF2-40B4-BE49-F238E27FC236}">
              <a16:creationId xmlns:a16="http://schemas.microsoft.com/office/drawing/2014/main" id="{99A82FF8-9137-1B48-975F-49EAC14008CD}"/>
            </a:ext>
          </a:extLst>
        </xdr:cNvPr>
        <xdr:cNvSpPr/>
      </xdr:nvSpPr>
      <xdr:spPr>
        <a:xfrm>
          <a:off x="4792111" y="2191257"/>
          <a:ext cx="3489532" cy="2372650"/>
        </a:xfrm>
        <a:prstGeom prst="rect">
          <a:avLst/>
        </a:prstGeom>
        <a:solidFill>
          <a:srgbClr val="234C6A"/>
        </a:solidFill>
        <a:ln w="57150">
          <a:solidFill>
            <a:srgbClr val="234C6A"/>
          </a:solidFill>
        </a:ln>
        <a:effectLst>
          <a:outerShdw blurRad="50800" dist="38100" dir="16200000" sx="104726" sy="104726" rotWithShape="0">
            <a:srgbClr val="234C6A">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effectLst/>
              <a:latin typeface="Bodoni 72 Oldstyle Book" pitchFamily="2" charset="0"/>
            </a:rPr>
            <a:t> </a:t>
          </a:r>
          <a:r>
            <a:rPr lang="en-US" sz="2400" baseline="0">
              <a:effectLst/>
              <a:latin typeface="Bodoni 72 Oldstyle Book" pitchFamily="2" charset="0"/>
            </a:rPr>
            <a:t> AVERAGE AGE </a:t>
          </a:r>
        </a:p>
        <a:p>
          <a:pPr marL="0" indent="0" algn="ctr"/>
          <a:r>
            <a:rPr lang="en-US" sz="2400">
              <a:solidFill>
                <a:schemeClr val="lt1"/>
              </a:solidFill>
              <a:effectLst/>
              <a:latin typeface="Bodoni 72 Oldstyle Book" pitchFamily="2" charset="0"/>
              <a:ea typeface="+mn-ea"/>
              <a:cs typeface="+mn-cs"/>
            </a:rPr>
            <a:t>30</a:t>
          </a:r>
        </a:p>
      </xdr:txBody>
    </xdr:sp>
    <xdr:clientData/>
  </xdr:twoCellAnchor>
  <xdr:twoCellAnchor>
    <xdr:from>
      <xdr:col>1</xdr:col>
      <xdr:colOff>169311</xdr:colOff>
      <xdr:row>10</xdr:row>
      <xdr:rowOff>159257</xdr:rowOff>
    </xdr:from>
    <xdr:to>
      <xdr:col>4</xdr:col>
      <xdr:colOff>390709</xdr:colOff>
      <xdr:row>22</xdr:row>
      <xdr:rowOff>93507</xdr:rowOff>
    </xdr:to>
    <xdr:sp macro="" textlink="">
      <xdr:nvSpPr>
        <xdr:cNvPr id="23" name="Rectangle 22">
          <a:extLst>
            <a:ext uri="{FF2B5EF4-FFF2-40B4-BE49-F238E27FC236}">
              <a16:creationId xmlns:a16="http://schemas.microsoft.com/office/drawing/2014/main" id="{EC5826E1-AA24-A947-AB35-0F15348F4669}"/>
            </a:ext>
          </a:extLst>
        </xdr:cNvPr>
        <xdr:cNvSpPr/>
      </xdr:nvSpPr>
      <xdr:spPr>
        <a:xfrm>
          <a:off x="999044" y="2191257"/>
          <a:ext cx="3489532" cy="2372650"/>
        </a:xfrm>
        <a:prstGeom prst="rect">
          <a:avLst/>
        </a:prstGeom>
        <a:solidFill>
          <a:srgbClr val="234C6A"/>
        </a:solidFill>
        <a:ln w="57150">
          <a:solidFill>
            <a:srgbClr val="234C6A"/>
          </a:solidFill>
        </a:ln>
        <a:effectLst>
          <a:outerShdw blurRad="50800" dist="38100" dir="16200000" sx="104726" sy="104726" rotWithShape="0">
            <a:srgbClr val="234C6A">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effectLst/>
              <a:latin typeface="Bodoni 72 Oldstyle Book" pitchFamily="2" charset="0"/>
            </a:rPr>
            <a:t>TOTAL</a:t>
          </a:r>
          <a:r>
            <a:rPr lang="en-US" sz="2400" baseline="0">
              <a:effectLst/>
              <a:latin typeface="Bodoni 72 Oldstyle Book" pitchFamily="2" charset="0"/>
            </a:rPr>
            <a:t> NUMBER </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aseline="0">
              <a:effectLst/>
              <a:latin typeface="Bodoni 72 Oldstyle Book" pitchFamily="2" charset="0"/>
            </a:rPr>
            <a:t>OF PASSENGERS</a:t>
          </a:r>
          <a:endParaRPr lang="en-US" sz="2400">
            <a:effectLst/>
            <a:latin typeface="Bodoni 72 Oldstyle Book" pitchFamily="2" charset="0"/>
          </a:endParaRPr>
        </a:p>
        <a:p>
          <a:pPr marL="0" indent="0" algn="ctr"/>
          <a:r>
            <a:rPr lang="en-US" sz="2400">
              <a:solidFill>
                <a:schemeClr val="lt1"/>
              </a:solidFill>
              <a:effectLst/>
              <a:latin typeface="Bodoni 72 Oldstyle Book" pitchFamily="2" charset="0"/>
              <a:ea typeface="+mn-ea"/>
              <a:cs typeface="+mn-cs"/>
            </a:rPr>
            <a:t>891</a:t>
          </a:r>
        </a:p>
      </xdr:txBody>
    </xdr:sp>
    <xdr:clientData/>
  </xdr:twoCellAnchor>
  <xdr:twoCellAnchor>
    <xdr:from>
      <xdr:col>18</xdr:col>
      <xdr:colOff>380186</xdr:colOff>
      <xdr:row>10</xdr:row>
      <xdr:rowOff>135976</xdr:rowOff>
    </xdr:from>
    <xdr:to>
      <xdr:col>22</xdr:col>
      <xdr:colOff>547079</xdr:colOff>
      <xdr:row>22</xdr:row>
      <xdr:rowOff>70226</xdr:rowOff>
    </xdr:to>
    <xdr:sp macro="" textlink="">
      <xdr:nvSpPr>
        <xdr:cNvPr id="24" name="Rectangle 23">
          <a:extLst>
            <a:ext uri="{FF2B5EF4-FFF2-40B4-BE49-F238E27FC236}">
              <a16:creationId xmlns:a16="http://schemas.microsoft.com/office/drawing/2014/main" id="{E2F6313F-0F4D-9A47-A3DA-2198FB84E062}"/>
            </a:ext>
          </a:extLst>
        </xdr:cNvPr>
        <xdr:cNvSpPr/>
      </xdr:nvSpPr>
      <xdr:spPr>
        <a:xfrm>
          <a:off x="16094319" y="2167976"/>
          <a:ext cx="3485827" cy="2372650"/>
        </a:xfrm>
        <a:prstGeom prst="rect">
          <a:avLst/>
        </a:prstGeom>
        <a:solidFill>
          <a:srgbClr val="234C6A"/>
        </a:solidFill>
        <a:ln w="57150">
          <a:solidFill>
            <a:srgbClr val="234C6A"/>
          </a:solidFill>
        </a:ln>
        <a:effectLst>
          <a:outerShdw blurRad="50800" dist="38100" dir="16200000" sx="104726" sy="104726" rotWithShape="0">
            <a:srgbClr val="234C6A">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aseline="0">
              <a:effectLst/>
              <a:latin typeface="Bodoni 72 Oldstyle Book" pitchFamily="2" charset="0"/>
            </a:rPr>
            <a:t> SURVIVAL RATE</a:t>
          </a:r>
          <a:endParaRPr lang="en-US" sz="2400">
            <a:effectLst/>
            <a:latin typeface="Bodoni 72 Oldstyle Book" pitchFamily="2" charset="0"/>
          </a:endParaRPr>
        </a:p>
        <a:p>
          <a:pPr marL="0" indent="0" algn="ctr"/>
          <a:r>
            <a:rPr lang="en-US" sz="2400">
              <a:solidFill>
                <a:schemeClr val="lt1"/>
              </a:solidFill>
              <a:effectLst/>
              <a:latin typeface="Bodoni 72 Oldstyle Book" pitchFamily="2" charset="0"/>
              <a:ea typeface="+mn-ea"/>
              <a:cs typeface="+mn-cs"/>
            </a:rPr>
            <a:t>38%</a:t>
          </a:r>
        </a:p>
      </xdr:txBody>
    </xdr:sp>
    <xdr:clientData/>
  </xdr:twoCellAnchor>
  <xdr:twoCellAnchor>
    <xdr:from>
      <xdr:col>1</xdr:col>
      <xdr:colOff>246418</xdr:colOff>
      <xdr:row>112</xdr:row>
      <xdr:rowOff>94776</xdr:rowOff>
    </xdr:from>
    <xdr:to>
      <xdr:col>15</xdr:col>
      <xdr:colOff>511790</xdr:colOff>
      <xdr:row>148</xdr:row>
      <xdr:rowOff>94776</xdr:rowOff>
    </xdr:to>
    <xdr:graphicFrame macro="">
      <xdr:nvGraphicFramePr>
        <xdr:cNvPr id="25" name="Chart 24">
          <a:extLst>
            <a:ext uri="{FF2B5EF4-FFF2-40B4-BE49-F238E27FC236}">
              <a16:creationId xmlns:a16="http://schemas.microsoft.com/office/drawing/2014/main" id="{82A324AC-F1A8-7D4C-8EA1-0C7D79877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346365</xdr:colOff>
      <xdr:row>74</xdr:row>
      <xdr:rowOff>115453</xdr:rowOff>
    </xdr:from>
    <xdr:to>
      <xdr:col>13</xdr:col>
      <xdr:colOff>230910</xdr:colOff>
      <xdr:row>77</xdr:row>
      <xdr:rowOff>1921</xdr:rowOff>
    </xdr:to>
    <xdr:pic>
      <xdr:nvPicPr>
        <xdr:cNvPr id="27" name="Graphic 26" descr="Bookmark with solid fill">
          <a:extLst>
            <a:ext uri="{FF2B5EF4-FFF2-40B4-BE49-F238E27FC236}">
              <a16:creationId xmlns:a16="http://schemas.microsoft.com/office/drawing/2014/main" id="{B3C45CCC-FFAB-4DC3-B41F-A35C82AF03E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045153" y="14027726"/>
          <a:ext cx="711969" cy="711969"/>
        </a:xfrm>
        <a:prstGeom prst="rect">
          <a:avLst/>
        </a:prstGeom>
      </xdr:spPr>
    </xdr:pic>
    <xdr:clientData/>
  </xdr:twoCellAnchor>
  <xdr:twoCellAnchor editAs="oneCell">
    <xdr:from>
      <xdr:col>9</xdr:col>
      <xdr:colOff>329259</xdr:colOff>
      <xdr:row>108</xdr:row>
      <xdr:rowOff>156789</xdr:rowOff>
    </xdr:from>
    <xdr:to>
      <xdr:col>10</xdr:col>
      <xdr:colOff>355494</xdr:colOff>
      <xdr:row>111</xdr:row>
      <xdr:rowOff>172467</xdr:rowOff>
    </xdr:to>
    <xdr:pic>
      <xdr:nvPicPr>
        <xdr:cNvPr id="28" name="Graphic 27" descr="Bookmark with solid fill">
          <a:extLst>
            <a:ext uri="{FF2B5EF4-FFF2-40B4-BE49-F238E27FC236}">
              <a16:creationId xmlns:a16="http://schemas.microsoft.com/office/drawing/2014/main" id="{06BD27D9-C4E8-9943-8444-4EA0B551818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576419" y="21260740"/>
          <a:ext cx="857223" cy="862345"/>
        </a:xfrm>
        <a:prstGeom prst="rect">
          <a:avLst/>
        </a:prstGeom>
      </xdr:spPr>
    </xdr:pic>
    <xdr:clientData/>
  </xdr:twoCellAnchor>
  <xdr:twoCellAnchor>
    <xdr:from>
      <xdr:col>10</xdr:col>
      <xdr:colOff>400138</xdr:colOff>
      <xdr:row>151</xdr:row>
      <xdr:rowOff>86985</xdr:rowOff>
    </xdr:from>
    <xdr:to>
      <xdr:col>23</xdr:col>
      <xdr:colOff>730684</xdr:colOff>
      <xdr:row>176</xdr:row>
      <xdr:rowOff>62916</xdr:rowOff>
    </xdr:to>
    <xdr:graphicFrame macro="">
      <xdr:nvGraphicFramePr>
        <xdr:cNvPr id="29" name="Chart 28">
          <a:extLst>
            <a:ext uri="{FF2B5EF4-FFF2-40B4-BE49-F238E27FC236}">
              <a16:creationId xmlns:a16="http://schemas.microsoft.com/office/drawing/2014/main" id="{C2C3F370-D65A-1143-8770-E4984BE64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347945</xdr:colOff>
      <xdr:row>159</xdr:row>
      <xdr:rowOff>135869</xdr:rowOff>
    </xdr:from>
    <xdr:to>
      <xdr:col>5</xdr:col>
      <xdr:colOff>191369</xdr:colOff>
      <xdr:row>162</xdr:row>
      <xdr:rowOff>189650</xdr:rowOff>
    </xdr:to>
    <xdr:pic>
      <xdr:nvPicPr>
        <xdr:cNvPr id="31" name="Graphic 30" descr="Bookmark with solid fill">
          <a:extLst>
            <a:ext uri="{FF2B5EF4-FFF2-40B4-BE49-F238E27FC236}">
              <a16:creationId xmlns:a16="http://schemas.microsoft.com/office/drawing/2014/main" id="{9BC69210-D4A0-A043-8258-2DBFE527FA7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401507" y="32738335"/>
          <a:ext cx="661095" cy="680082"/>
        </a:xfrm>
        <a:prstGeom prst="rect">
          <a:avLst/>
        </a:prstGeom>
      </xdr:spPr>
    </xdr:pic>
    <xdr:clientData/>
  </xdr:twoCellAnchor>
  <xdr:twoCellAnchor editAs="oneCell">
    <xdr:from>
      <xdr:col>9</xdr:col>
      <xdr:colOff>295754</xdr:colOff>
      <xdr:row>180</xdr:row>
      <xdr:rowOff>121780</xdr:rowOff>
    </xdr:from>
    <xdr:to>
      <xdr:col>10</xdr:col>
      <xdr:colOff>139178</xdr:colOff>
      <xdr:row>183</xdr:row>
      <xdr:rowOff>175561</xdr:rowOff>
    </xdr:to>
    <xdr:pic>
      <xdr:nvPicPr>
        <xdr:cNvPr id="32" name="Graphic 31" descr="Bookmark with solid fill">
          <a:extLst>
            <a:ext uri="{FF2B5EF4-FFF2-40B4-BE49-F238E27FC236}">
              <a16:creationId xmlns:a16="http://schemas.microsoft.com/office/drawing/2014/main" id="{88115FCD-DA40-8F4D-A58C-BB00AD7AFE6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437672" y="37334520"/>
          <a:ext cx="661095" cy="680082"/>
        </a:xfrm>
        <a:prstGeom prst="rect">
          <a:avLst/>
        </a:prstGeom>
      </xdr:spPr>
    </xdr:pic>
    <xdr:clientData/>
  </xdr:twoCellAnchor>
  <xdr:twoCellAnchor>
    <xdr:from>
      <xdr:col>0</xdr:col>
      <xdr:colOff>434933</xdr:colOff>
      <xdr:row>171</xdr:row>
      <xdr:rowOff>86987</xdr:rowOff>
    </xdr:from>
    <xdr:to>
      <xdr:col>8</xdr:col>
      <xdr:colOff>17397</xdr:colOff>
      <xdr:row>195</xdr:row>
      <xdr:rowOff>104384</xdr:rowOff>
    </xdr:to>
    <xdr:graphicFrame macro="">
      <xdr:nvGraphicFramePr>
        <xdr:cNvPr id="33" name="Chart 32">
          <a:extLst>
            <a:ext uri="{FF2B5EF4-FFF2-40B4-BE49-F238E27FC236}">
              <a16:creationId xmlns:a16="http://schemas.microsoft.com/office/drawing/2014/main" id="{840529CA-E24F-7F4D-A4F3-7D116386B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173972</xdr:colOff>
      <xdr:row>203</xdr:row>
      <xdr:rowOff>156575</xdr:rowOff>
    </xdr:from>
    <xdr:to>
      <xdr:col>4</xdr:col>
      <xdr:colOff>17395</xdr:colOff>
      <xdr:row>207</xdr:row>
      <xdr:rowOff>1588</xdr:rowOff>
    </xdr:to>
    <xdr:pic>
      <xdr:nvPicPr>
        <xdr:cNvPr id="34" name="Graphic 33" descr="Bookmark with solid fill">
          <a:extLst>
            <a:ext uri="{FF2B5EF4-FFF2-40B4-BE49-F238E27FC236}">
              <a16:creationId xmlns:a16="http://schemas.microsoft.com/office/drawing/2014/main" id="{7EE6852B-6B25-6445-A044-FF089BEA14E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409862" y="42397123"/>
          <a:ext cx="661095" cy="680082"/>
        </a:xfrm>
        <a:prstGeom prst="rect">
          <a:avLst/>
        </a:prstGeom>
      </xdr:spPr>
    </xdr:pic>
    <xdr:clientData/>
  </xdr:twoCellAnchor>
  <xdr:twoCellAnchor>
    <xdr:from>
      <xdr:col>11</xdr:col>
      <xdr:colOff>539314</xdr:colOff>
      <xdr:row>189</xdr:row>
      <xdr:rowOff>191369</xdr:rowOff>
    </xdr:from>
    <xdr:to>
      <xdr:col>23</xdr:col>
      <xdr:colOff>730685</xdr:colOff>
      <xdr:row>223</xdr:row>
      <xdr:rowOff>0</xdr:rowOff>
    </xdr:to>
    <xdr:graphicFrame macro="">
      <xdr:nvGraphicFramePr>
        <xdr:cNvPr id="35" name="Chart 34">
          <a:extLst>
            <a:ext uri="{FF2B5EF4-FFF2-40B4-BE49-F238E27FC236}">
              <a16:creationId xmlns:a16="http://schemas.microsoft.com/office/drawing/2014/main" id="{4A56CD88-68E2-874F-B74E-B76AB6E1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152052</xdr:colOff>
      <xdr:row>25</xdr:row>
      <xdr:rowOff>31493</xdr:rowOff>
    </xdr:from>
    <xdr:to>
      <xdr:col>6</xdr:col>
      <xdr:colOff>345510</xdr:colOff>
      <xdr:row>31</xdr:row>
      <xdr:rowOff>156579</xdr:rowOff>
    </xdr:to>
    <mc:AlternateContent xmlns:mc="http://schemas.openxmlformats.org/markup-compatibility/2006" xmlns:a14="http://schemas.microsoft.com/office/drawing/2010/main">
      <mc:Choice Requires="a14">
        <xdr:graphicFrame macro="">
          <xdr:nvGraphicFramePr>
            <xdr:cNvPr id="36" name="Pclass">
              <a:extLst>
                <a:ext uri="{FF2B5EF4-FFF2-40B4-BE49-F238E27FC236}">
                  <a16:creationId xmlns:a16="http://schemas.microsoft.com/office/drawing/2014/main" id="{EA24AFFD-B6A5-273E-EF57-F96085F413B7}"/>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4205614" y="5250671"/>
              <a:ext cx="1828800" cy="1377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617255</xdr:colOff>
      <xdr:row>25</xdr:row>
      <xdr:rowOff>26970</xdr:rowOff>
    </xdr:from>
    <xdr:to>
      <xdr:col>3</xdr:col>
      <xdr:colOff>27836</xdr:colOff>
      <xdr:row>31</xdr:row>
      <xdr:rowOff>17401</xdr:rowOff>
    </xdr:to>
    <mc:AlternateContent xmlns:mc="http://schemas.openxmlformats.org/markup-compatibility/2006" xmlns:a14="http://schemas.microsoft.com/office/drawing/2010/main">
      <mc:Choice Requires="a14">
        <xdr:graphicFrame macro="">
          <xdr:nvGraphicFramePr>
            <xdr:cNvPr id="37" name="Sex">
              <a:extLst>
                <a:ext uri="{FF2B5EF4-FFF2-40B4-BE49-F238E27FC236}">
                  <a16:creationId xmlns:a16="http://schemas.microsoft.com/office/drawing/2014/main" id="{BAC14D2E-80C0-0D83-C340-EE39983EFF4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434926" y="5246148"/>
              <a:ext cx="1828800" cy="124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456156</xdr:colOff>
      <xdr:row>24</xdr:row>
      <xdr:rowOff>179022</xdr:rowOff>
    </xdr:from>
    <xdr:to>
      <xdr:col>16</xdr:col>
      <xdr:colOff>649614</xdr:colOff>
      <xdr:row>37</xdr:row>
      <xdr:rowOff>84421</xdr:rowOff>
    </xdr:to>
    <mc:AlternateContent xmlns:mc="http://schemas.openxmlformats.org/markup-compatibility/2006" xmlns:a14="http://schemas.microsoft.com/office/drawing/2010/main">
      <mc:Choice Requires="a14">
        <xdr:graphicFrame macro="">
          <xdr:nvGraphicFramePr>
            <xdr:cNvPr id="38" name="Title_Group">
              <a:extLst>
                <a:ext uri="{FF2B5EF4-FFF2-40B4-BE49-F238E27FC236}">
                  <a16:creationId xmlns:a16="http://schemas.microsoft.com/office/drawing/2014/main" id="{AE1F5AC0-DBD3-7F9A-B7F9-B97C72E8631C}"/>
                </a:ext>
              </a:extLst>
            </xdr:cNvPr>
            <xdr:cNvGraphicFramePr/>
          </xdr:nvGraphicFramePr>
          <xdr:xfrm>
            <a:off x="0" y="0"/>
            <a:ext cx="0" cy="0"/>
          </xdr:xfrm>
          <a:graphic>
            <a:graphicData uri="http://schemas.microsoft.com/office/drawing/2010/slicer">
              <sle:slicer xmlns:sle="http://schemas.microsoft.com/office/drawing/2010/slicer" name="Title_Group"/>
            </a:graphicData>
          </a:graphic>
        </xdr:graphicFrame>
      </mc:Choice>
      <mc:Fallback xmlns="">
        <xdr:sp macro="" textlink="">
          <xdr:nvSpPr>
            <xdr:cNvPr id="0" name=""/>
            <xdr:cNvSpPr>
              <a:spLocks noTextEdit="1"/>
            </xdr:cNvSpPr>
          </xdr:nvSpPr>
          <xdr:spPr>
            <a:xfrm>
              <a:off x="12686430" y="518943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208072</xdr:colOff>
      <xdr:row>24</xdr:row>
      <xdr:rowOff>191895</xdr:rowOff>
    </xdr:from>
    <xdr:to>
      <xdr:col>13</xdr:col>
      <xdr:colOff>401529</xdr:colOff>
      <xdr:row>33</xdr:row>
      <xdr:rowOff>104387</xdr:rowOff>
    </xdr:to>
    <mc:AlternateContent xmlns:mc="http://schemas.openxmlformats.org/markup-compatibility/2006" xmlns:a14="http://schemas.microsoft.com/office/drawing/2010/main">
      <mc:Choice Requires="a14">
        <xdr:graphicFrame macro="">
          <xdr:nvGraphicFramePr>
            <xdr:cNvPr id="39" name="AgeGroup">
              <a:extLst>
                <a:ext uri="{FF2B5EF4-FFF2-40B4-BE49-F238E27FC236}">
                  <a16:creationId xmlns:a16="http://schemas.microsoft.com/office/drawing/2014/main" id="{8D94A0FF-C4A4-6261-1E6C-60B2A9A0BBC8}"/>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9985332" y="5202306"/>
              <a:ext cx="1828800" cy="1791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655876</xdr:colOff>
      <xdr:row>25</xdr:row>
      <xdr:rowOff>13401</xdr:rowOff>
    </xdr:from>
    <xdr:to>
      <xdr:col>10</xdr:col>
      <xdr:colOff>278355</xdr:colOff>
      <xdr:row>31</xdr:row>
      <xdr:rowOff>121785</xdr:rowOff>
    </xdr:to>
    <mc:AlternateContent xmlns:mc="http://schemas.openxmlformats.org/markup-compatibility/2006" xmlns:a14="http://schemas.microsoft.com/office/drawing/2010/main">
      <mc:Choice Requires="a14">
        <xdr:graphicFrame macro="">
          <xdr:nvGraphicFramePr>
            <xdr:cNvPr id="40" name="Embarked_Cleaned">
              <a:extLst>
                <a:ext uri="{FF2B5EF4-FFF2-40B4-BE49-F238E27FC236}">
                  <a16:creationId xmlns:a16="http://schemas.microsoft.com/office/drawing/2014/main" id="{642A1A73-7F74-FCCB-167A-5A385AC2BBAD}"/>
                </a:ext>
              </a:extLst>
            </xdr:cNvPr>
            <xdr:cNvGraphicFramePr/>
          </xdr:nvGraphicFramePr>
          <xdr:xfrm>
            <a:off x="0" y="0"/>
            <a:ext cx="0" cy="0"/>
          </xdr:xfrm>
          <a:graphic>
            <a:graphicData uri="http://schemas.microsoft.com/office/drawing/2010/slicer">
              <sle:slicer xmlns:sle="http://schemas.microsoft.com/office/drawing/2010/slicer" name="Embarked_Cleaned"/>
            </a:graphicData>
          </a:graphic>
        </xdr:graphicFrame>
      </mc:Choice>
      <mc:Fallback xmlns="">
        <xdr:sp macro="" textlink="">
          <xdr:nvSpPr>
            <xdr:cNvPr id="0" name=""/>
            <xdr:cNvSpPr>
              <a:spLocks noTextEdit="1"/>
            </xdr:cNvSpPr>
          </xdr:nvSpPr>
          <xdr:spPr>
            <a:xfrm>
              <a:off x="7162451" y="5232579"/>
              <a:ext cx="2075493" cy="1360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463216</xdr:colOff>
      <xdr:row>12</xdr:row>
      <xdr:rowOff>16710</xdr:rowOff>
    </xdr:from>
    <xdr:to>
      <xdr:col>7</xdr:col>
      <xdr:colOff>2461795</xdr:colOff>
      <xdr:row>25</xdr:row>
      <xdr:rowOff>118310</xdr:rowOff>
    </xdr:to>
    <xdr:graphicFrame macro="">
      <xdr:nvGraphicFramePr>
        <xdr:cNvPr id="2" name="Chart 1">
          <a:extLst>
            <a:ext uri="{FF2B5EF4-FFF2-40B4-BE49-F238E27FC236}">
              <a16:creationId xmlns:a16="http://schemas.microsoft.com/office/drawing/2014/main" id="{F0BF9C38-4C21-907A-19DA-1144E38E9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868515</xdr:colOff>
      <xdr:row>43</xdr:row>
      <xdr:rowOff>204838</xdr:rowOff>
    </xdr:from>
    <xdr:to>
      <xdr:col>7</xdr:col>
      <xdr:colOff>2130323</xdr:colOff>
      <xdr:row>59</xdr:row>
      <xdr:rowOff>19664</xdr:rowOff>
    </xdr:to>
    <xdr:graphicFrame macro="">
      <xdr:nvGraphicFramePr>
        <xdr:cNvPr id="3" name="Chart 2">
          <a:extLst>
            <a:ext uri="{FF2B5EF4-FFF2-40B4-BE49-F238E27FC236}">
              <a16:creationId xmlns:a16="http://schemas.microsoft.com/office/drawing/2014/main" id="{138DB4ED-A11C-04A2-1EC3-50EED44BB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165018</xdr:colOff>
      <xdr:row>13</xdr:row>
      <xdr:rowOff>78437</xdr:rowOff>
    </xdr:from>
    <xdr:to>
      <xdr:col>15</xdr:col>
      <xdr:colOff>1943099</xdr:colOff>
      <xdr:row>26</xdr:row>
      <xdr:rowOff>156873</xdr:rowOff>
    </xdr:to>
    <xdr:graphicFrame macro="">
      <xdr:nvGraphicFramePr>
        <xdr:cNvPr id="4" name="Chart 3">
          <a:extLst>
            <a:ext uri="{FF2B5EF4-FFF2-40B4-BE49-F238E27FC236}">
              <a16:creationId xmlns:a16="http://schemas.microsoft.com/office/drawing/2014/main" id="{5E2F5EA5-B416-C8BE-6B44-4111F3FBD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328706</xdr:colOff>
      <xdr:row>45</xdr:row>
      <xdr:rowOff>19797</xdr:rowOff>
    </xdr:from>
    <xdr:to>
      <xdr:col>15</xdr:col>
      <xdr:colOff>3275853</xdr:colOff>
      <xdr:row>58</xdr:row>
      <xdr:rowOff>92262</xdr:rowOff>
    </xdr:to>
    <xdr:graphicFrame macro="">
      <xdr:nvGraphicFramePr>
        <xdr:cNvPr id="5" name="Chart 4">
          <a:extLst>
            <a:ext uri="{FF2B5EF4-FFF2-40B4-BE49-F238E27FC236}">
              <a16:creationId xmlns:a16="http://schemas.microsoft.com/office/drawing/2014/main" id="{587E81DE-B350-4A7D-8D53-8BB6ACF6D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879231</xdr:colOff>
      <xdr:row>74</xdr:row>
      <xdr:rowOff>39077</xdr:rowOff>
    </xdr:from>
    <xdr:to>
      <xdr:col>7</xdr:col>
      <xdr:colOff>2540001</xdr:colOff>
      <xdr:row>93</xdr:row>
      <xdr:rowOff>175846</xdr:rowOff>
    </xdr:to>
    <xdr:graphicFrame macro="">
      <xdr:nvGraphicFramePr>
        <xdr:cNvPr id="6" name="Chart 5">
          <a:extLst>
            <a:ext uri="{FF2B5EF4-FFF2-40B4-BE49-F238E27FC236}">
              <a16:creationId xmlns:a16="http://schemas.microsoft.com/office/drawing/2014/main" id="{90A316BF-A1FD-0669-F518-829835807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253999</xdr:colOff>
      <xdr:row>75</xdr:row>
      <xdr:rowOff>105833</xdr:rowOff>
    </xdr:from>
    <xdr:to>
      <xdr:col>15</xdr:col>
      <xdr:colOff>2286000</xdr:colOff>
      <xdr:row>94</xdr:row>
      <xdr:rowOff>21167</xdr:rowOff>
    </xdr:to>
    <xdr:graphicFrame macro="">
      <xdr:nvGraphicFramePr>
        <xdr:cNvPr id="7" name="Chart 6">
          <a:extLst>
            <a:ext uri="{FF2B5EF4-FFF2-40B4-BE49-F238E27FC236}">
              <a16:creationId xmlns:a16="http://schemas.microsoft.com/office/drawing/2014/main" id="{34DCB9BC-C8C0-FD41-EE52-D4A9AF81F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749300</xdr:colOff>
      <xdr:row>13</xdr:row>
      <xdr:rowOff>0</xdr:rowOff>
    </xdr:from>
    <xdr:to>
      <xdr:col>24</xdr:col>
      <xdr:colOff>241300</xdr:colOff>
      <xdr:row>27</xdr:row>
      <xdr:rowOff>63500</xdr:rowOff>
    </xdr:to>
    <xdr:graphicFrame macro="">
      <xdr:nvGraphicFramePr>
        <xdr:cNvPr id="8" name="Chart 7">
          <a:extLst>
            <a:ext uri="{FF2B5EF4-FFF2-40B4-BE49-F238E27FC236}">
              <a16:creationId xmlns:a16="http://schemas.microsoft.com/office/drawing/2014/main" id="{165C852E-F30C-C34C-EF76-F9D867AB1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li cakan" refreshedDate="45955.720688541667" createdVersion="8" refreshedVersion="8" minRefreshableVersion="3" recordCount="891" xr:uid="{32E0FFFA-A811-404B-8C9A-06D5238422BE}">
  <cacheSource type="worksheet">
    <worksheetSource name="tblTitanic"/>
  </cacheSource>
  <cacheFields count="21">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1">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acheField>
    <cacheField name="Fare" numFmtId="0">
      <sharedItems containsSemiMixedTypes="0" containsString="0" containsNumber="1" minValue="0" maxValue="512.32920000000001"/>
    </cacheField>
    <cacheField name="Cabin" numFmtId="0">
      <sharedItems/>
    </cacheField>
    <cacheField name="Embarked" numFmtId="0">
      <sharedItems/>
    </cacheField>
    <cacheField name="FamilySize" numFmtId="0">
      <sharedItems containsSemiMixedTypes="0" containsString="0" containsNumber="1" containsInteger="1" minValue="0" maxValue="10"/>
    </cacheField>
    <cacheField name="FamilySize_Type" numFmtId="0">
      <sharedItems count="3">
        <s v="Small (1-3)"/>
        <s v="Alone"/>
        <s v="Large (4+)"/>
      </sharedItems>
    </cacheField>
    <cacheField name="Title" numFmtId="0">
      <sharedItems count="17">
        <s v="Mr"/>
        <s v="Mrs"/>
        <s v="Miss"/>
        <s v="Master"/>
        <s v="Rev"/>
        <s v="Dr"/>
        <s v="Mme"/>
        <s v="Ms"/>
        <s v="Major"/>
        <s v="Lady"/>
        <s v="Mlle"/>
        <s v="Col"/>
        <s v="Capt"/>
        <s v="the Countess"/>
        <s v="Jonkheer"/>
        <s v="Sir" u="1"/>
        <s v="Don" u="1"/>
      </sharedItems>
    </cacheField>
    <cacheField name="Title_Group" numFmtId="0">
      <sharedItems count="9">
        <s v="Mr"/>
        <s v="Mrs"/>
        <s v="Miss"/>
        <s v="Master"/>
        <s v="Professional"/>
        <s v="Sir" u="1"/>
        <s v="Don" u="1"/>
        <s v="the Countess" u="1"/>
        <s v="Jonkheer" u="1"/>
      </sharedItems>
    </cacheField>
    <cacheField name="Deck" numFmtId="0">
      <sharedItems/>
    </cacheField>
    <cacheField name="AgeGroup" numFmtId="0">
      <sharedItems count="5">
        <s v="Adult"/>
        <s v="Unknown"/>
        <s v="Senior"/>
        <s v="Child"/>
        <s v="Teen"/>
      </sharedItems>
    </cacheField>
    <cacheField name="FareCategories" numFmtId="0">
      <sharedItems count="4">
        <s v="Low"/>
        <s v="Very High"/>
        <s v="Medium"/>
        <s v="High"/>
      </sharedItems>
    </cacheField>
    <cacheField name="Age_Cleaned" numFmtId="0">
      <sharedItems containsSemiMixedTypes="0" containsString="0" containsNumber="1" minValue="0.42" maxValue="80"/>
    </cacheField>
    <cacheField name="Embarked_Cleaned" numFmtId="0">
      <sharedItems count="3">
        <s v="S"/>
        <s v="C"/>
        <s v="Q"/>
      </sharedItems>
    </cacheField>
  </cacheFields>
  <extLst>
    <ext xmlns:x14="http://schemas.microsoft.com/office/spreadsheetml/2009/9/main" uri="{725AE2AE-9491-48be-B2B4-4EB974FC3084}">
      <x14:pivotCacheDefinition pivotCacheId="1922956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n v="22"/>
    <n v="1"/>
    <n v="0"/>
    <s v="A/5 21171"/>
    <n v="7.25"/>
    <s v=""/>
    <s v="S"/>
    <n v="1"/>
    <x v="0"/>
    <x v="0"/>
    <x v="0"/>
    <s v="Unknown"/>
    <x v="0"/>
    <x v="0"/>
    <n v="22"/>
    <x v="0"/>
  </r>
  <r>
    <n v="2"/>
    <x v="1"/>
    <x v="1"/>
    <s v="Cumings, Mrs. John Bradley (Florence Briggs Thayer)"/>
    <x v="1"/>
    <n v="38"/>
    <n v="1"/>
    <n v="0"/>
    <s v="PC 17599"/>
    <n v="71.283299999999997"/>
    <s v="C85"/>
    <s v="C"/>
    <n v="1"/>
    <x v="0"/>
    <x v="1"/>
    <x v="1"/>
    <s v="C"/>
    <x v="0"/>
    <x v="1"/>
    <n v="38"/>
    <x v="1"/>
  </r>
  <r>
    <n v="3"/>
    <x v="1"/>
    <x v="0"/>
    <s v="Heikkinen, Miss. Laina"/>
    <x v="1"/>
    <n v="26"/>
    <n v="0"/>
    <n v="0"/>
    <s v="STON/O2. 3101282"/>
    <n v="7.9249999999999998"/>
    <s v=""/>
    <s v="S"/>
    <n v="0"/>
    <x v="1"/>
    <x v="2"/>
    <x v="2"/>
    <s v="Unknown"/>
    <x v="0"/>
    <x v="2"/>
    <n v="26"/>
    <x v="0"/>
  </r>
  <r>
    <n v="4"/>
    <x v="1"/>
    <x v="1"/>
    <s v="Futrelle, Mrs. Jacques Heath (Lily May Peel)"/>
    <x v="1"/>
    <n v="35"/>
    <n v="1"/>
    <n v="0"/>
    <s v="113803"/>
    <n v="53.1"/>
    <s v="C123"/>
    <s v="S"/>
    <n v="1"/>
    <x v="0"/>
    <x v="1"/>
    <x v="1"/>
    <s v="C"/>
    <x v="0"/>
    <x v="1"/>
    <n v="35"/>
    <x v="0"/>
  </r>
  <r>
    <n v="5"/>
    <x v="0"/>
    <x v="0"/>
    <s v="Allen, Mr. William Henry"/>
    <x v="0"/>
    <n v="35"/>
    <n v="0"/>
    <n v="0"/>
    <s v="373450"/>
    <n v="8.0500000000000007"/>
    <s v=""/>
    <s v="S"/>
    <n v="0"/>
    <x v="1"/>
    <x v="0"/>
    <x v="0"/>
    <s v="Unknown"/>
    <x v="0"/>
    <x v="2"/>
    <n v="35"/>
    <x v="0"/>
  </r>
  <r>
    <n v="6"/>
    <x v="0"/>
    <x v="0"/>
    <s v="Moran, Mr. James"/>
    <x v="0"/>
    <m/>
    <n v="0"/>
    <n v="0"/>
    <s v="330877"/>
    <n v="8.4582999999999995"/>
    <s v=""/>
    <s v="Q"/>
    <n v="0"/>
    <x v="1"/>
    <x v="0"/>
    <x v="0"/>
    <s v="Unknown"/>
    <x v="1"/>
    <x v="2"/>
    <n v="28"/>
    <x v="2"/>
  </r>
  <r>
    <n v="7"/>
    <x v="0"/>
    <x v="1"/>
    <s v="McCarthy, Mr. Timothy J"/>
    <x v="0"/>
    <n v="54"/>
    <n v="0"/>
    <n v="0"/>
    <s v="17463"/>
    <n v="51.862499999999997"/>
    <s v="E46"/>
    <s v="S"/>
    <n v="0"/>
    <x v="1"/>
    <x v="0"/>
    <x v="0"/>
    <s v="E"/>
    <x v="2"/>
    <x v="1"/>
    <n v="54"/>
    <x v="0"/>
  </r>
  <r>
    <n v="8"/>
    <x v="0"/>
    <x v="0"/>
    <s v="Palsson, Master. Gosta Leonard"/>
    <x v="0"/>
    <n v="2"/>
    <n v="3"/>
    <n v="1"/>
    <s v="349909"/>
    <n v="21.074999999999999"/>
    <s v=""/>
    <s v="S"/>
    <n v="4"/>
    <x v="2"/>
    <x v="3"/>
    <x v="3"/>
    <s v="Unknown"/>
    <x v="3"/>
    <x v="3"/>
    <n v="2"/>
    <x v="0"/>
  </r>
  <r>
    <n v="9"/>
    <x v="1"/>
    <x v="0"/>
    <s v="Johnson, Mrs. Oscar W (Elisabeth Vilhelmina Berg)"/>
    <x v="1"/>
    <n v="27"/>
    <n v="0"/>
    <n v="2"/>
    <s v="347742"/>
    <n v="11.1333"/>
    <s v=""/>
    <s v="S"/>
    <n v="2"/>
    <x v="0"/>
    <x v="1"/>
    <x v="1"/>
    <s v="Unknown"/>
    <x v="0"/>
    <x v="2"/>
    <n v="27"/>
    <x v="0"/>
  </r>
  <r>
    <n v="10"/>
    <x v="1"/>
    <x v="2"/>
    <s v="Nasser, Mrs. Nicholas (Adele Achem)"/>
    <x v="1"/>
    <n v="14"/>
    <n v="1"/>
    <n v="0"/>
    <s v="237736"/>
    <n v="30.070799999999998"/>
    <s v=""/>
    <s v="C"/>
    <n v="1"/>
    <x v="0"/>
    <x v="1"/>
    <x v="1"/>
    <s v="Unknown"/>
    <x v="4"/>
    <x v="3"/>
    <n v="14"/>
    <x v="1"/>
  </r>
  <r>
    <n v="11"/>
    <x v="1"/>
    <x v="0"/>
    <s v="Sandstrom, Miss. Marguerite Rut"/>
    <x v="1"/>
    <n v="4"/>
    <n v="1"/>
    <n v="1"/>
    <s v="PP 9549"/>
    <n v="16.7"/>
    <s v="G6"/>
    <s v="S"/>
    <n v="2"/>
    <x v="0"/>
    <x v="2"/>
    <x v="2"/>
    <s v="G"/>
    <x v="3"/>
    <x v="3"/>
    <n v="4"/>
    <x v="0"/>
  </r>
  <r>
    <n v="12"/>
    <x v="1"/>
    <x v="1"/>
    <s v="Bonnell, Miss. Elizabeth"/>
    <x v="1"/>
    <n v="58"/>
    <n v="0"/>
    <n v="0"/>
    <s v="113783"/>
    <n v="26.55"/>
    <s v="C103"/>
    <s v="S"/>
    <n v="0"/>
    <x v="1"/>
    <x v="2"/>
    <x v="2"/>
    <s v="C"/>
    <x v="2"/>
    <x v="3"/>
    <n v="58"/>
    <x v="0"/>
  </r>
  <r>
    <n v="13"/>
    <x v="0"/>
    <x v="0"/>
    <s v="Saundercock, Mr. William Henry"/>
    <x v="0"/>
    <n v="20"/>
    <n v="0"/>
    <n v="0"/>
    <s v="A/5. 2151"/>
    <n v="8.0500000000000007"/>
    <s v=""/>
    <s v="S"/>
    <n v="0"/>
    <x v="1"/>
    <x v="0"/>
    <x v="0"/>
    <s v="Unknown"/>
    <x v="0"/>
    <x v="2"/>
    <n v="20"/>
    <x v="0"/>
  </r>
  <r>
    <n v="14"/>
    <x v="0"/>
    <x v="0"/>
    <s v="Andersson, Mr. Anders Johan"/>
    <x v="0"/>
    <n v="39"/>
    <n v="1"/>
    <n v="5"/>
    <s v="347082"/>
    <n v="31.274999999999999"/>
    <s v=""/>
    <s v="S"/>
    <n v="6"/>
    <x v="2"/>
    <x v="0"/>
    <x v="0"/>
    <s v="Unknown"/>
    <x v="0"/>
    <x v="1"/>
    <n v="39"/>
    <x v="0"/>
  </r>
  <r>
    <n v="15"/>
    <x v="0"/>
    <x v="0"/>
    <s v="Vestrom, Miss. Hulda Amanda Adolfina"/>
    <x v="1"/>
    <n v="14"/>
    <n v="0"/>
    <n v="0"/>
    <s v="350406"/>
    <n v="7.8541999999999996"/>
    <s v=""/>
    <s v="S"/>
    <n v="0"/>
    <x v="1"/>
    <x v="2"/>
    <x v="2"/>
    <s v="Unknown"/>
    <x v="4"/>
    <x v="0"/>
    <n v="14"/>
    <x v="0"/>
  </r>
  <r>
    <n v="16"/>
    <x v="1"/>
    <x v="2"/>
    <s v="Hewlett, Mrs. (Mary D Kingcome) "/>
    <x v="1"/>
    <n v="55"/>
    <n v="0"/>
    <n v="0"/>
    <s v="248706"/>
    <n v="16"/>
    <s v=""/>
    <s v="S"/>
    <n v="0"/>
    <x v="1"/>
    <x v="1"/>
    <x v="1"/>
    <s v="Unknown"/>
    <x v="2"/>
    <x v="3"/>
    <n v="55"/>
    <x v="0"/>
  </r>
  <r>
    <n v="17"/>
    <x v="0"/>
    <x v="0"/>
    <s v="Rice, Master. Eugene"/>
    <x v="0"/>
    <n v="2"/>
    <n v="4"/>
    <n v="1"/>
    <s v="382652"/>
    <n v="29.125"/>
    <s v=""/>
    <s v="Q"/>
    <n v="5"/>
    <x v="2"/>
    <x v="3"/>
    <x v="3"/>
    <s v="Unknown"/>
    <x v="3"/>
    <x v="3"/>
    <n v="2"/>
    <x v="2"/>
  </r>
  <r>
    <n v="18"/>
    <x v="1"/>
    <x v="2"/>
    <s v="Williams, Mr. Charles Eugene"/>
    <x v="0"/>
    <m/>
    <n v="0"/>
    <n v="0"/>
    <s v="244373"/>
    <n v="13"/>
    <s v=""/>
    <s v="S"/>
    <n v="0"/>
    <x v="1"/>
    <x v="0"/>
    <x v="0"/>
    <s v="Unknown"/>
    <x v="1"/>
    <x v="2"/>
    <n v="28"/>
    <x v="0"/>
  </r>
  <r>
    <n v="19"/>
    <x v="0"/>
    <x v="0"/>
    <s v="Vander Planke, Mrs. Julius (Emelia Maria Vandemoortele)"/>
    <x v="1"/>
    <n v="31"/>
    <n v="1"/>
    <n v="0"/>
    <s v="345763"/>
    <n v="18"/>
    <s v=""/>
    <s v="S"/>
    <n v="1"/>
    <x v="0"/>
    <x v="1"/>
    <x v="1"/>
    <s v="Unknown"/>
    <x v="0"/>
    <x v="3"/>
    <n v="31"/>
    <x v="0"/>
  </r>
  <r>
    <n v="20"/>
    <x v="1"/>
    <x v="0"/>
    <s v="Masselmani, Mrs. Fatima"/>
    <x v="1"/>
    <m/>
    <n v="0"/>
    <n v="0"/>
    <s v="2649"/>
    <n v="7.2249999999999996"/>
    <s v=""/>
    <s v="C"/>
    <n v="0"/>
    <x v="1"/>
    <x v="1"/>
    <x v="1"/>
    <s v="Unknown"/>
    <x v="1"/>
    <x v="0"/>
    <n v="28"/>
    <x v="1"/>
  </r>
  <r>
    <n v="21"/>
    <x v="0"/>
    <x v="2"/>
    <s v="Fynney, Mr. Joseph J"/>
    <x v="0"/>
    <n v="35"/>
    <n v="0"/>
    <n v="0"/>
    <s v="239865"/>
    <n v="26"/>
    <s v=""/>
    <s v="S"/>
    <n v="0"/>
    <x v="1"/>
    <x v="0"/>
    <x v="0"/>
    <s v="Unknown"/>
    <x v="0"/>
    <x v="3"/>
    <n v="35"/>
    <x v="0"/>
  </r>
  <r>
    <n v="22"/>
    <x v="1"/>
    <x v="2"/>
    <s v="Beesley, Mr. Lawrence"/>
    <x v="0"/>
    <n v="34"/>
    <n v="0"/>
    <n v="0"/>
    <s v="248698"/>
    <n v="13"/>
    <s v="D56"/>
    <s v="S"/>
    <n v="0"/>
    <x v="1"/>
    <x v="0"/>
    <x v="0"/>
    <s v="D"/>
    <x v="0"/>
    <x v="2"/>
    <n v="34"/>
    <x v="0"/>
  </r>
  <r>
    <n v="23"/>
    <x v="1"/>
    <x v="0"/>
    <s v="McGowan, Miss. Anna &quot;Annie&quot;"/>
    <x v="1"/>
    <n v="15"/>
    <n v="0"/>
    <n v="0"/>
    <s v="330923"/>
    <n v="8.0291999999999994"/>
    <s v=""/>
    <s v="Q"/>
    <n v="0"/>
    <x v="1"/>
    <x v="2"/>
    <x v="2"/>
    <s v="Unknown"/>
    <x v="4"/>
    <x v="2"/>
    <n v="15"/>
    <x v="2"/>
  </r>
  <r>
    <n v="24"/>
    <x v="1"/>
    <x v="1"/>
    <s v="Sloper, Mr. William Thompson"/>
    <x v="0"/>
    <n v="28"/>
    <n v="0"/>
    <n v="0"/>
    <s v="113788"/>
    <n v="35.5"/>
    <s v="A6"/>
    <s v="S"/>
    <n v="0"/>
    <x v="1"/>
    <x v="0"/>
    <x v="0"/>
    <s v="A"/>
    <x v="0"/>
    <x v="1"/>
    <n v="28"/>
    <x v="0"/>
  </r>
  <r>
    <n v="25"/>
    <x v="0"/>
    <x v="0"/>
    <s v="Palsson, Miss. Torborg Danira"/>
    <x v="1"/>
    <n v="8"/>
    <n v="3"/>
    <n v="1"/>
    <s v="349909"/>
    <n v="21.074999999999999"/>
    <s v=""/>
    <s v="S"/>
    <n v="4"/>
    <x v="2"/>
    <x v="2"/>
    <x v="2"/>
    <s v="Unknown"/>
    <x v="3"/>
    <x v="3"/>
    <n v="8"/>
    <x v="0"/>
  </r>
  <r>
    <n v="26"/>
    <x v="1"/>
    <x v="0"/>
    <s v="Asplund, Mrs. Carl Oscar (Selma Augusta Emilia Johansson)"/>
    <x v="1"/>
    <n v="38"/>
    <n v="1"/>
    <n v="5"/>
    <s v="347077"/>
    <n v="31.387499999999999"/>
    <s v=""/>
    <s v="S"/>
    <n v="6"/>
    <x v="2"/>
    <x v="1"/>
    <x v="1"/>
    <s v="Unknown"/>
    <x v="0"/>
    <x v="1"/>
    <n v="38"/>
    <x v="0"/>
  </r>
  <r>
    <n v="27"/>
    <x v="0"/>
    <x v="0"/>
    <s v="Emir, Mr. Farred Chehab"/>
    <x v="0"/>
    <m/>
    <n v="0"/>
    <n v="0"/>
    <s v="2631"/>
    <n v="7.2249999999999996"/>
    <s v=""/>
    <s v="C"/>
    <n v="0"/>
    <x v="1"/>
    <x v="0"/>
    <x v="0"/>
    <s v="Unknown"/>
    <x v="1"/>
    <x v="0"/>
    <n v="28"/>
    <x v="1"/>
  </r>
  <r>
    <n v="28"/>
    <x v="0"/>
    <x v="1"/>
    <s v="Fortune, Mr. Charles Alexander"/>
    <x v="0"/>
    <n v="19"/>
    <n v="3"/>
    <n v="2"/>
    <s v="19950"/>
    <n v="263"/>
    <s v="C23 C25 C27"/>
    <s v="S"/>
    <n v="5"/>
    <x v="2"/>
    <x v="0"/>
    <x v="0"/>
    <s v="C"/>
    <x v="0"/>
    <x v="1"/>
    <n v="19"/>
    <x v="0"/>
  </r>
  <r>
    <n v="29"/>
    <x v="1"/>
    <x v="0"/>
    <s v="O'Dwyer, Miss. Ellen &quot;Nellie&quot;"/>
    <x v="1"/>
    <m/>
    <n v="0"/>
    <n v="0"/>
    <s v="330959"/>
    <n v="7.8792"/>
    <s v=""/>
    <s v="Q"/>
    <n v="0"/>
    <x v="1"/>
    <x v="2"/>
    <x v="2"/>
    <s v="Unknown"/>
    <x v="1"/>
    <x v="0"/>
    <n v="28"/>
    <x v="2"/>
  </r>
  <r>
    <n v="30"/>
    <x v="0"/>
    <x v="0"/>
    <s v="Todoroff, Mr. Lalio"/>
    <x v="0"/>
    <m/>
    <n v="0"/>
    <n v="0"/>
    <s v="349216"/>
    <n v="7.8958000000000004"/>
    <s v=""/>
    <s v="S"/>
    <n v="0"/>
    <x v="1"/>
    <x v="0"/>
    <x v="0"/>
    <s v="Unknown"/>
    <x v="1"/>
    <x v="0"/>
    <n v="28"/>
    <x v="0"/>
  </r>
  <r>
    <n v="31"/>
    <x v="0"/>
    <x v="1"/>
    <s v="Uruchurtu, Mr. Manuel E"/>
    <x v="0"/>
    <n v="40"/>
    <n v="0"/>
    <n v="0"/>
    <s v="PC 17601"/>
    <n v="27.720800000000001"/>
    <s v=""/>
    <s v="C"/>
    <n v="0"/>
    <x v="1"/>
    <x v="0"/>
    <x v="0"/>
    <s v="Unknown"/>
    <x v="0"/>
    <x v="3"/>
    <n v="40"/>
    <x v="1"/>
  </r>
  <r>
    <n v="32"/>
    <x v="1"/>
    <x v="1"/>
    <s v="Spencer, Mrs. William Augustus (Marie Eugenie)"/>
    <x v="1"/>
    <m/>
    <n v="1"/>
    <n v="0"/>
    <s v="PC 17569"/>
    <n v="146.52080000000001"/>
    <s v="B78"/>
    <s v="C"/>
    <n v="1"/>
    <x v="0"/>
    <x v="1"/>
    <x v="1"/>
    <s v="B"/>
    <x v="1"/>
    <x v="1"/>
    <n v="28"/>
    <x v="1"/>
  </r>
  <r>
    <n v="33"/>
    <x v="1"/>
    <x v="0"/>
    <s v="Glynn, Miss. Mary Agatha"/>
    <x v="1"/>
    <m/>
    <n v="0"/>
    <n v="0"/>
    <s v="335677"/>
    <n v="7.75"/>
    <s v=""/>
    <s v="Q"/>
    <n v="0"/>
    <x v="1"/>
    <x v="2"/>
    <x v="2"/>
    <s v="Unknown"/>
    <x v="1"/>
    <x v="0"/>
    <n v="28"/>
    <x v="2"/>
  </r>
  <r>
    <n v="34"/>
    <x v="0"/>
    <x v="2"/>
    <s v="Wheadon, Mr. Edward H"/>
    <x v="0"/>
    <n v="66"/>
    <n v="0"/>
    <n v="0"/>
    <s v="C.A. 24579"/>
    <n v="10.5"/>
    <s v=""/>
    <s v="S"/>
    <n v="0"/>
    <x v="1"/>
    <x v="0"/>
    <x v="0"/>
    <s v="Unknown"/>
    <x v="2"/>
    <x v="2"/>
    <n v="66"/>
    <x v="0"/>
  </r>
  <r>
    <n v="35"/>
    <x v="0"/>
    <x v="1"/>
    <s v="Meyer, Mr. Edgar Joseph"/>
    <x v="0"/>
    <n v="28"/>
    <n v="1"/>
    <n v="0"/>
    <s v="PC 17604"/>
    <n v="82.1708"/>
    <s v=""/>
    <s v="C"/>
    <n v="1"/>
    <x v="0"/>
    <x v="0"/>
    <x v="0"/>
    <s v="Unknown"/>
    <x v="0"/>
    <x v="1"/>
    <n v="28"/>
    <x v="1"/>
  </r>
  <r>
    <n v="36"/>
    <x v="0"/>
    <x v="1"/>
    <s v="Holverson, Mr. Alexander Oskar"/>
    <x v="0"/>
    <n v="42"/>
    <n v="1"/>
    <n v="0"/>
    <s v="113789"/>
    <n v="52"/>
    <s v=""/>
    <s v="S"/>
    <n v="1"/>
    <x v="0"/>
    <x v="0"/>
    <x v="0"/>
    <s v="Unknown"/>
    <x v="2"/>
    <x v="1"/>
    <n v="42"/>
    <x v="0"/>
  </r>
  <r>
    <n v="37"/>
    <x v="1"/>
    <x v="0"/>
    <s v="Mamee, Mr. Hanna"/>
    <x v="0"/>
    <m/>
    <n v="0"/>
    <n v="0"/>
    <s v="2677"/>
    <n v="7.2291999999999996"/>
    <s v=""/>
    <s v="C"/>
    <n v="0"/>
    <x v="1"/>
    <x v="0"/>
    <x v="0"/>
    <s v="Unknown"/>
    <x v="1"/>
    <x v="0"/>
    <n v="28"/>
    <x v="1"/>
  </r>
  <r>
    <n v="38"/>
    <x v="0"/>
    <x v="0"/>
    <s v="Cann, Mr. Ernest Charles"/>
    <x v="0"/>
    <n v="21"/>
    <n v="0"/>
    <n v="0"/>
    <s v="A./5. 2152"/>
    <n v="8.0500000000000007"/>
    <s v=""/>
    <s v="S"/>
    <n v="0"/>
    <x v="1"/>
    <x v="0"/>
    <x v="0"/>
    <s v="Unknown"/>
    <x v="0"/>
    <x v="2"/>
    <n v="21"/>
    <x v="0"/>
  </r>
  <r>
    <n v="39"/>
    <x v="0"/>
    <x v="0"/>
    <s v="Vander Planke, Miss. Augusta Maria"/>
    <x v="1"/>
    <n v="18"/>
    <n v="2"/>
    <n v="0"/>
    <s v="345764"/>
    <n v="18"/>
    <s v=""/>
    <s v="S"/>
    <n v="2"/>
    <x v="0"/>
    <x v="2"/>
    <x v="2"/>
    <s v="Unknown"/>
    <x v="4"/>
    <x v="3"/>
    <n v="18"/>
    <x v="0"/>
  </r>
  <r>
    <n v="40"/>
    <x v="1"/>
    <x v="0"/>
    <s v="Nicola-Yarred, Miss. Jamila"/>
    <x v="1"/>
    <n v="14"/>
    <n v="1"/>
    <n v="0"/>
    <s v="2651"/>
    <n v="11.2417"/>
    <s v=""/>
    <s v="C"/>
    <n v="1"/>
    <x v="0"/>
    <x v="2"/>
    <x v="2"/>
    <s v="Unknown"/>
    <x v="4"/>
    <x v="2"/>
    <n v="14"/>
    <x v="1"/>
  </r>
  <r>
    <n v="41"/>
    <x v="0"/>
    <x v="0"/>
    <s v="Ahlin, Mrs. Johan (Johanna Persdotter Larsson)"/>
    <x v="1"/>
    <n v="40"/>
    <n v="1"/>
    <n v="0"/>
    <s v="7546"/>
    <n v="9.4749999999999996"/>
    <s v=""/>
    <s v="S"/>
    <n v="1"/>
    <x v="0"/>
    <x v="1"/>
    <x v="1"/>
    <s v="Unknown"/>
    <x v="0"/>
    <x v="2"/>
    <n v="40"/>
    <x v="0"/>
  </r>
  <r>
    <n v="42"/>
    <x v="0"/>
    <x v="2"/>
    <s v="Turpin, Mrs. William John Robert (Dorothy Ann Wonnacott)"/>
    <x v="1"/>
    <n v="27"/>
    <n v="1"/>
    <n v="0"/>
    <s v="11668"/>
    <n v="21"/>
    <s v=""/>
    <s v="S"/>
    <n v="1"/>
    <x v="0"/>
    <x v="1"/>
    <x v="1"/>
    <s v="Unknown"/>
    <x v="0"/>
    <x v="3"/>
    <n v="27"/>
    <x v="0"/>
  </r>
  <r>
    <n v="43"/>
    <x v="0"/>
    <x v="0"/>
    <s v="Kraeff, Mr. Theodor"/>
    <x v="0"/>
    <m/>
    <n v="0"/>
    <n v="0"/>
    <s v="349253"/>
    <n v="7.8958000000000004"/>
    <s v=""/>
    <s v="C"/>
    <n v="0"/>
    <x v="1"/>
    <x v="0"/>
    <x v="0"/>
    <s v="Unknown"/>
    <x v="1"/>
    <x v="0"/>
    <n v="28"/>
    <x v="1"/>
  </r>
  <r>
    <n v="44"/>
    <x v="1"/>
    <x v="2"/>
    <s v="Laroche, Miss. Simonne Marie Anne Andree"/>
    <x v="1"/>
    <n v="3"/>
    <n v="1"/>
    <n v="2"/>
    <s v="SC/Paris 2123"/>
    <n v="41.5792"/>
    <s v=""/>
    <s v="C"/>
    <n v="3"/>
    <x v="0"/>
    <x v="2"/>
    <x v="2"/>
    <s v="Unknown"/>
    <x v="3"/>
    <x v="1"/>
    <n v="3"/>
    <x v="1"/>
  </r>
  <r>
    <n v="45"/>
    <x v="1"/>
    <x v="0"/>
    <s v="Devaney, Miss. Margaret Delia"/>
    <x v="1"/>
    <n v="19"/>
    <n v="0"/>
    <n v="0"/>
    <s v="330958"/>
    <n v="7.8792"/>
    <s v=""/>
    <s v="Q"/>
    <n v="0"/>
    <x v="1"/>
    <x v="2"/>
    <x v="2"/>
    <s v="Unknown"/>
    <x v="0"/>
    <x v="0"/>
    <n v="19"/>
    <x v="2"/>
  </r>
  <r>
    <n v="46"/>
    <x v="0"/>
    <x v="0"/>
    <s v="Rogers, Mr. William John"/>
    <x v="0"/>
    <m/>
    <n v="0"/>
    <n v="0"/>
    <s v="S.C./A.4. 23567"/>
    <n v="8.0500000000000007"/>
    <s v=""/>
    <s v="S"/>
    <n v="0"/>
    <x v="1"/>
    <x v="0"/>
    <x v="0"/>
    <s v="Unknown"/>
    <x v="1"/>
    <x v="2"/>
    <n v="28"/>
    <x v="0"/>
  </r>
  <r>
    <n v="47"/>
    <x v="0"/>
    <x v="0"/>
    <s v="Lennon, Mr. Denis"/>
    <x v="0"/>
    <m/>
    <n v="1"/>
    <n v="0"/>
    <s v="370371"/>
    <n v="15.5"/>
    <s v=""/>
    <s v="Q"/>
    <n v="1"/>
    <x v="0"/>
    <x v="0"/>
    <x v="0"/>
    <s v="Unknown"/>
    <x v="1"/>
    <x v="3"/>
    <n v="28"/>
    <x v="2"/>
  </r>
  <r>
    <n v="48"/>
    <x v="1"/>
    <x v="0"/>
    <s v="O'Driscoll, Miss. Bridget"/>
    <x v="1"/>
    <m/>
    <n v="0"/>
    <n v="0"/>
    <s v="14311"/>
    <n v="7.75"/>
    <s v=""/>
    <s v="Q"/>
    <n v="0"/>
    <x v="1"/>
    <x v="2"/>
    <x v="2"/>
    <s v="Unknown"/>
    <x v="1"/>
    <x v="0"/>
    <n v="28"/>
    <x v="2"/>
  </r>
  <r>
    <n v="49"/>
    <x v="0"/>
    <x v="0"/>
    <s v="Samaan, Mr. Youssef"/>
    <x v="0"/>
    <m/>
    <n v="2"/>
    <n v="0"/>
    <s v="2662"/>
    <n v="21.679200000000002"/>
    <s v=""/>
    <s v="C"/>
    <n v="2"/>
    <x v="0"/>
    <x v="0"/>
    <x v="0"/>
    <s v="Unknown"/>
    <x v="1"/>
    <x v="3"/>
    <n v="28"/>
    <x v="1"/>
  </r>
  <r>
    <n v="50"/>
    <x v="0"/>
    <x v="0"/>
    <s v="Arnold-Franchi, Mrs. Josef (Josefine Franchi)"/>
    <x v="1"/>
    <n v="18"/>
    <n v="1"/>
    <n v="0"/>
    <s v="349237"/>
    <n v="17.8"/>
    <s v=""/>
    <s v="S"/>
    <n v="1"/>
    <x v="0"/>
    <x v="1"/>
    <x v="1"/>
    <s v="Unknown"/>
    <x v="4"/>
    <x v="3"/>
    <n v="18"/>
    <x v="0"/>
  </r>
  <r>
    <n v="51"/>
    <x v="0"/>
    <x v="0"/>
    <s v="Panula, Master. Juha Niilo"/>
    <x v="0"/>
    <n v="7"/>
    <n v="4"/>
    <n v="1"/>
    <s v="3101295"/>
    <n v="39.6875"/>
    <s v=""/>
    <s v="S"/>
    <n v="5"/>
    <x v="2"/>
    <x v="3"/>
    <x v="3"/>
    <s v="Unknown"/>
    <x v="3"/>
    <x v="1"/>
    <n v="7"/>
    <x v="0"/>
  </r>
  <r>
    <n v="52"/>
    <x v="0"/>
    <x v="0"/>
    <s v="Nosworthy, Mr. Richard Cater"/>
    <x v="0"/>
    <n v="21"/>
    <n v="0"/>
    <n v="0"/>
    <s v="A/4. 39886"/>
    <n v="7.8"/>
    <s v=""/>
    <s v="S"/>
    <n v="0"/>
    <x v="1"/>
    <x v="0"/>
    <x v="0"/>
    <s v="Unknown"/>
    <x v="0"/>
    <x v="0"/>
    <n v="21"/>
    <x v="0"/>
  </r>
  <r>
    <n v="53"/>
    <x v="1"/>
    <x v="1"/>
    <s v="Harper, Mrs. Henry Sleeper (Myna Haxtun)"/>
    <x v="1"/>
    <n v="49"/>
    <n v="1"/>
    <n v="0"/>
    <s v="PC 17572"/>
    <n v="76.729200000000006"/>
    <s v="D33"/>
    <s v="C"/>
    <n v="1"/>
    <x v="0"/>
    <x v="1"/>
    <x v="1"/>
    <s v="D"/>
    <x v="2"/>
    <x v="1"/>
    <n v="49"/>
    <x v="1"/>
  </r>
  <r>
    <n v="54"/>
    <x v="1"/>
    <x v="2"/>
    <s v="Faunthorpe, Mrs. Lizzie (Elizabeth Anne Wilkinson)"/>
    <x v="1"/>
    <n v="29"/>
    <n v="1"/>
    <n v="0"/>
    <s v="2926"/>
    <n v="26"/>
    <s v=""/>
    <s v="S"/>
    <n v="1"/>
    <x v="0"/>
    <x v="1"/>
    <x v="1"/>
    <s v="Unknown"/>
    <x v="0"/>
    <x v="3"/>
    <n v="29"/>
    <x v="0"/>
  </r>
  <r>
    <n v="55"/>
    <x v="0"/>
    <x v="1"/>
    <s v="Ostby, Mr. Engelhart Cornelius"/>
    <x v="0"/>
    <n v="65"/>
    <n v="0"/>
    <n v="1"/>
    <s v="113509"/>
    <n v="61.979199999999999"/>
    <s v="B30"/>
    <s v="C"/>
    <n v="1"/>
    <x v="0"/>
    <x v="0"/>
    <x v="0"/>
    <s v="B"/>
    <x v="2"/>
    <x v="1"/>
    <n v="65"/>
    <x v="1"/>
  </r>
  <r>
    <n v="56"/>
    <x v="1"/>
    <x v="1"/>
    <s v="Woolner, Mr. Hugh"/>
    <x v="0"/>
    <m/>
    <n v="0"/>
    <n v="0"/>
    <s v="19947"/>
    <n v="35.5"/>
    <s v="C52"/>
    <s v="S"/>
    <n v="0"/>
    <x v="1"/>
    <x v="0"/>
    <x v="0"/>
    <s v="C"/>
    <x v="1"/>
    <x v="1"/>
    <n v="28"/>
    <x v="0"/>
  </r>
  <r>
    <n v="57"/>
    <x v="1"/>
    <x v="2"/>
    <s v="Rugg, Miss. Emily"/>
    <x v="1"/>
    <n v="21"/>
    <n v="0"/>
    <n v="0"/>
    <s v="C.A. 31026"/>
    <n v="10.5"/>
    <s v=""/>
    <s v="S"/>
    <n v="0"/>
    <x v="1"/>
    <x v="2"/>
    <x v="2"/>
    <s v="Unknown"/>
    <x v="0"/>
    <x v="2"/>
    <n v="21"/>
    <x v="0"/>
  </r>
  <r>
    <n v="58"/>
    <x v="0"/>
    <x v="0"/>
    <s v="Novel, Mr. Mansouer"/>
    <x v="0"/>
    <n v="28.5"/>
    <n v="0"/>
    <n v="0"/>
    <s v="2697"/>
    <n v="7.2291999999999996"/>
    <s v=""/>
    <s v="C"/>
    <n v="0"/>
    <x v="1"/>
    <x v="0"/>
    <x v="0"/>
    <s v="Unknown"/>
    <x v="0"/>
    <x v="0"/>
    <n v="28.5"/>
    <x v="1"/>
  </r>
  <r>
    <n v="59"/>
    <x v="1"/>
    <x v="2"/>
    <s v="West, Miss. Constance Mirium"/>
    <x v="1"/>
    <n v="5"/>
    <n v="1"/>
    <n v="2"/>
    <s v="C.A. 34651"/>
    <n v="27.75"/>
    <s v=""/>
    <s v="S"/>
    <n v="3"/>
    <x v="0"/>
    <x v="2"/>
    <x v="2"/>
    <s v="Unknown"/>
    <x v="3"/>
    <x v="3"/>
    <n v="5"/>
    <x v="0"/>
  </r>
  <r>
    <n v="60"/>
    <x v="0"/>
    <x v="0"/>
    <s v="Goodwin, Master. William Frederick"/>
    <x v="0"/>
    <n v="11"/>
    <n v="5"/>
    <n v="2"/>
    <s v="CA 2144"/>
    <n v="46.9"/>
    <s v=""/>
    <s v="S"/>
    <n v="7"/>
    <x v="2"/>
    <x v="3"/>
    <x v="3"/>
    <s v="Unknown"/>
    <x v="3"/>
    <x v="1"/>
    <n v="11"/>
    <x v="0"/>
  </r>
  <r>
    <n v="61"/>
    <x v="0"/>
    <x v="0"/>
    <s v="Sirayanian, Mr. Orsen"/>
    <x v="0"/>
    <n v="22"/>
    <n v="0"/>
    <n v="0"/>
    <s v="2669"/>
    <n v="7.2291999999999996"/>
    <s v=""/>
    <s v="C"/>
    <n v="0"/>
    <x v="1"/>
    <x v="0"/>
    <x v="0"/>
    <s v="Unknown"/>
    <x v="0"/>
    <x v="0"/>
    <n v="22"/>
    <x v="1"/>
  </r>
  <r>
    <n v="62"/>
    <x v="1"/>
    <x v="1"/>
    <s v="Icard, Miss. Amelie"/>
    <x v="1"/>
    <n v="38"/>
    <n v="0"/>
    <n v="0"/>
    <s v="113572"/>
    <n v="80"/>
    <s v="B28"/>
    <s v=""/>
    <n v="0"/>
    <x v="1"/>
    <x v="2"/>
    <x v="2"/>
    <s v="B"/>
    <x v="0"/>
    <x v="1"/>
    <n v="38"/>
    <x v="0"/>
  </r>
  <r>
    <n v="63"/>
    <x v="0"/>
    <x v="1"/>
    <s v="Harris, Mr. Henry Birkhardt"/>
    <x v="0"/>
    <n v="45"/>
    <n v="1"/>
    <n v="0"/>
    <s v="36973"/>
    <n v="83.474999999999994"/>
    <s v="C83"/>
    <s v="S"/>
    <n v="1"/>
    <x v="0"/>
    <x v="0"/>
    <x v="0"/>
    <s v="C"/>
    <x v="2"/>
    <x v="1"/>
    <n v="45"/>
    <x v="0"/>
  </r>
  <r>
    <n v="64"/>
    <x v="0"/>
    <x v="0"/>
    <s v="Skoog, Master. Harald"/>
    <x v="0"/>
    <n v="4"/>
    <n v="3"/>
    <n v="2"/>
    <s v="347088"/>
    <n v="27.9"/>
    <s v=""/>
    <s v="S"/>
    <n v="5"/>
    <x v="2"/>
    <x v="3"/>
    <x v="3"/>
    <s v="Unknown"/>
    <x v="3"/>
    <x v="3"/>
    <n v="4"/>
    <x v="0"/>
  </r>
  <r>
    <n v="65"/>
    <x v="0"/>
    <x v="1"/>
    <s v="Stewart, Mr. Albert A"/>
    <x v="0"/>
    <m/>
    <n v="0"/>
    <n v="0"/>
    <s v="PC 17605"/>
    <n v="27.720800000000001"/>
    <s v=""/>
    <s v="C"/>
    <n v="0"/>
    <x v="1"/>
    <x v="0"/>
    <x v="0"/>
    <s v="Unknown"/>
    <x v="1"/>
    <x v="3"/>
    <n v="28"/>
    <x v="1"/>
  </r>
  <r>
    <n v="66"/>
    <x v="1"/>
    <x v="0"/>
    <s v="Moubarek, Master. Gerios"/>
    <x v="0"/>
    <m/>
    <n v="1"/>
    <n v="1"/>
    <s v="2661"/>
    <n v="15.245799999999999"/>
    <s v=""/>
    <s v="C"/>
    <n v="2"/>
    <x v="0"/>
    <x v="3"/>
    <x v="3"/>
    <s v="Unknown"/>
    <x v="1"/>
    <x v="3"/>
    <n v="28"/>
    <x v="1"/>
  </r>
  <r>
    <n v="67"/>
    <x v="1"/>
    <x v="2"/>
    <s v="Nye, Mrs. (Elizabeth Ramell)"/>
    <x v="1"/>
    <n v="29"/>
    <n v="0"/>
    <n v="0"/>
    <s v="C.A. 29395"/>
    <n v="10.5"/>
    <s v="F33"/>
    <s v="S"/>
    <n v="0"/>
    <x v="1"/>
    <x v="1"/>
    <x v="1"/>
    <s v="F"/>
    <x v="0"/>
    <x v="2"/>
    <n v="29"/>
    <x v="0"/>
  </r>
  <r>
    <n v="68"/>
    <x v="0"/>
    <x v="0"/>
    <s v="Crease, Mr. Ernest James"/>
    <x v="0"/>
    <n v="19"/>
    <n v="0"/>
    <n v="0"/>
    <s v="S.P. 3464"/>
    <n v="8.1583000000000006"/>
    <s v=""/>
    <s v="S"/>
    <n v="0"/>
    <x v="1"/>
    <x v="0"/>
    <x v="0"/>
    <s v="Unknown"/>
    <x v="0"/>
    <x v="2"/>
    <n v="19"/>
    <x v="0"/>
  </r>
  <r>
    <n v="69"/>
    <x v="1"/>
    <x v="0"/>
    <s v="Andersson, Miss. Erna Alexandra"/>
    <x v="1"/>
    <n v="17"/>
    <n v="4"/>
    <n v="2"/>
    <s v="3101281"/>
    <n v="7.9249999999999998"/>
    <s v=""/>
    <s v="S"/>
    <n v="6"/>
    <x v="2"/>
    <x v="2"/>
    <x v="2"/>
    <s v="Unknown"/>
    <x v="4"/>
    <x v="2"/>
    <n v="17"/>
    <x v="0"/>
  </r>
  <r>
    <n v="70"/>
    <x v="0"/>
    <x v="0"/>
    <s v="Kink, Mr. Vincenz"/>
    <x v="0"/>
    <n v="26"/>
    <n v="2"/>
    <n v="0"/>
    <s v="315151"/>
    <n v="8.6624999999999996"/>
    <s v=""/>
    <s v="S"/>
    <n v="2"/>
    <x v="0"/>
    <x v="0"/>
    <x v="0"/>
    <s v="Unknown"/>
    <x v="0"/>
    <x v="2"/>
    <n v="26"/>
    <x v="0"/>
  </r>
  <r>
    <n v="71"/>
    <x v="0"/>
    <x v="2"/>
    <s v="Jenkin, Mr. Stephen Curnow"/>
    <x v="0"/>
    <n v="32"/>
    <n v="0"/>
    <n v="0"/>
    <s v="C.A. 33111"/>
    <n v="10.5"/>
    <s v=""/>
    <s v="S"/>
    <n v="0"/>
    <x v="1"/>
    <x v="0"/>
    <x v="0"/>
    <s v="Unknown"/>
    <x v="0"/>
    <x v="2"/>
    <n v="32"/>
    <x v="0"/>
  </r>
  <r>
    <n v="72"/>
    <x v="0"/>
    <x v="0"/>
    <s v="Goodwin, Miss. Lillian Amy"/>
    <x v="1"/>
    <n v="16"/>
    <n v="5"/>
    <n v="2"/>
    <s v="CA 2144"/>
    <n v="46.9"/>
    <s v=""/>
    <s v="S"/>
    <n v="7"/>
    <x v="2"/>
    <x v="2"/>
    <x v="2"/>
    <s v="Unknown"/>
    <x v="4"/>
    <x v="1"/>
    <n v="16"/>
    <x v="0"/>
  </r>
  <r>
    <n v="73"/>
    <x v="0"/>
    <x v="2"/>
    <s v="Hood, Mr. Ambrose Jr"/>
    <x v="0"/>
    <n v="21"/>
    <n v="0"/>
    <n v="0"/>
    <s v="S.O.C. 14879"/>
    <n v="73.5"/>
    <s v=""/>
    <s v="S"/>
    <n v="0"/>
    <x v="1"/>
    <x v="0"/>
    <x v="0"/>
    <s v="Unknown"/>
    <x v="0"/>
    <x v="1"/>
    <n v="21"/>
    <x v="0"/>
  </r>
  <r>
    <n v="74"/>
    <x v="0"/>
    <x v="0"/>
    <s v="Chronopoulos, Mr. Apostolos"/>
    <x v="0"/>
    <n v="26"/>
    <n v="1"/>
    <n v="0"/>
    <s v="2680"/>
    <n v="14.4542"/>
    <s v=""/>
    <s v="C"/>
    <n v="1"/>
    <x v="0"/>
    <x v="0"/>
    <x v="0"/>
    <s v="Unknown"/>
    <x v="0"/>
    <x v="2"/>
    <n v="26"/>
    <x v="1"/>
  </r>
  <r>
    <n v="75"/>
    <x v="1"/>
    <x v="0"/>
    <s v="Bing, Mr. Lee"/>
    <x v="0"/>
    <n v="32"/>
    <n v="0"/>
    <n v="0"/>
    <s v="1601"/>
    <n v="56.495800000000003"/>
    <s v=""/>
    <s v="S"/>
    <n v="0"/>
    <x v="1"/>
    <x v="0"/>
    <x v="0"/>
    <s v="Unknown"/>
    <x v="0"/>
    <x v="1"/>
    <n v="32"/>
    <x v="0"/>
  </r>
  <r>
    <n v="76"/>
    <x v="0"/>
    <x v="0"/>
    <s v="Moen, Mr. Sigurd Hansen"/>
    <x v="0"/>
    <n v="25"/>
    <n v="0"/>
    <n v="0"/>
    <s v="348123"/>
    <n v="7.65"/>
    <s v="F G73"/>
    <s v="S"/>
    <n v="0"/>
    <x v="1"/>
    <x v="0"/>
    <x v="0"/>
    <s v="F"/>
    <x v="0"/>
    <x v="0"/>
    <n v="25"/>
    <x v="0"/>
  </r>
  <r>
    <n v="77"/>
    <x v="0"/>
    <x v="0"/>
    <s v="Staneff, Mr. Ivan"/>
    <x v="0"/>
    <m/>
    <n v="0"/>
    <n v="0"/>
    <s v="349208"/>
    <n v="7.8958000000000004"/>
    <s v=""/>
    <s v="S"/>
    <n v="0"/>
    <x v="1"/>
    <x v="0"/>
    <x v="0"/>
    <s v="Unknown"/>
    <x v="1"/>
    <x v="0"/>
    <n v="28"/>
    <x v="0"/>
  </r>
  <r>
    <n v="78"/>
    <x v="0"/>
    <x v="0"/>
    <s v="Moutal, Mr. Rahamin Haim"/>
    <x v="0"/>
    <m/>
    <n v="0"/>
    <n v="0"/>
    <s v="374746"/>
    <n v="8.0500000000000007"/>
    <s v=""/>
    <s v="S"/>
    <n v="0"/>
    <x v="1"/>
    <x v="0"/>
    <x v="0"/>
    <s v="Unknown"/>
    <x v="1"/>
    <x v="2"/>
    <n v="28"/>
    <x v="0"/>
  </r>
  <r>
    <n v="79"/>
    <x v="1"/>
    <x v="2"/>
    <s v="Caldwell, Master. Alden Gates"/>
    <x v="0"/>
    <n v="0.83"/>
    <n v="0"/>
    <n v="2"/>
    <s v="248738"/>
    <n v="29"/>
    <s v=""/>
    <s v="S"/>
    <n v="2"/>
    <x v="0"/>
    <x v="3"/>
    <x v="3"/>
    <s v="Unknown"/>
    <x v="3"/>
    <x v="3"/>
    <n v="0.83"/>
    <x v="0"/>
  </r>
  <r>
    <n v="80"/>
    <x v="1"/>
    <x v="0"/>
    <s v="Dowdell, Miss. Elizabeth"/>
    <x v="1"/>
    <n v="30"/>
    <n v="0"/>
    <n v="0"/>
    <s v="364516"/>
    <n v="12.475"/>
    <s v=""/>
    <s v="S"/>
    <n v="0"/>
    <x v="1"/>
    <x v="2"/>
    <x v="2"/>
    <s v="Unknown"/>
    <x v="0"/>
    <x v="2"/>
    <n v="30"/>
    <x v="0"/>
  </r>
  <r>
    <n v="81"/>
    <x v="0"/>
    <x v="0"/>
    <s v="Waelens, Mr. Achille"/>
    <x v="0"/>
    <n v="22"/>
    <n v="0"/>
    <n v="0"/>
    <s v="345767"/>
    <n v="9"/>
    <s v=""/>
    <s v="S"/>
    <n v="0"/>
    <x v="1"/>
    <x v="0"/>
    <x v="0"/>
    <s v="Unknown"/>
    <x v="0"/>
    <x v="2"/>
    <n v="22"/>
    <x v="0"/>
  </r>
  <r>
    <n v="82"/>
    <x v="1"/>
    <x v="0"/>
    <s v="Sheerlinck, Mr. Jan Baptist"/>
    <x v="0"/>
    <n v="29"/>
    <n v="0"/>
    <n v="0"/>
    <s v="345779"/>
    <n v="9.5"/>
    <s v=""/>
    <s v="S"/>
    <n v="0"/>
    <x v="1"/>
    <x v="0"/>
    <x v="0"/>
    <s v="Unknown"/>
    <x v="0"/>
    <x v="2"/>
    <n v="29"/>
    <x v="0"/>
  </r>
  <r>
    <n v="83"/>
    <x v="1"/>
    <x v="0"/>
    <s v="McDermott, Miss. Brigdet Delia"/>
    <x v="1"/>
    <m/>
    <n v="0"/>
    <n v="0"/>
    <s v="330932"/>
    <n v="7.7874999999999996"/>
    <s v=""/>
    <s v="Q"/>
    <n v="0"/>
    <x v="1"/>
    <x v="2"/>
    <x v="2"/>
    <s v="Unknown"/>
    <x v="1"/>
    <x v="0"/>
    <n v="28"/>
    <x v="2"/>
  </r>
  <r>
    <n v="84"/>
    <x v="0"/>
    <x v="1"/>
    <s v="Carrau, Mr. Francisco M"/>
    <x v="0"/>
    <n v="28"/>
    <n v="0"/>
    <n v="0"/>
    <s v="113059"/>
    <n v="47.1"/>
    <s v=""/>
    <s v="S"/>
    <n v="0"/>
    <x v="1"/>
    <x v="0"/>
    <x v="0"/>
    <s v="Unknown"/>
    <x v="0"/>
    <x v="1"/>
    <n v="28"/>
    <x v="0"/>
  </r>
  <r>
    <n v="85"/>
    <x v="1"/>
    <x v="2"/>
    <s v="Ilett, Miss. Bertha"/>
    <x v="1"/>
    <n v="17"/>
    <n v="0"/>
    <n v="0"/>
    <s v="SO/C 14885"/>
    <n v="10.5"/>
    <s v=""/>
    <s v="S"/>
    <n v="0"/>
    <x v="1"/>
    <x v="2"/>
    <x v="2"/>
    <s v="Unknown"/>
    <x v="4"/>
    <x v="2"/>
    <n v="17"/>
    <x v="0"/>
  </r>
  <r>
    <n v="86"/>
    <x v="1"/>
    <x v="0"/>
    <s v="Backstrom, Mrs. Karl Alfred (Maria Mathilda Gustafsson)"/>
    <x v="1"/>
    <n v="33"/>
    <n v="3"/>
    <n v="0"/>
    <s v="3101278"/>
    <n v="15.85"/>
    <s v=""/>
    <s v="S"/>
    <n v="3"/>
    <x v="0"/>
    <x v="1"/>
    <x v="1"/>
    <s v="Unknown"/>
    <x v="0"/>
    <x v="3"/>
    <n v="33"/>
    <x v="0"/>
  </r>
  <r>
    <n v="87"/>
    <x v="0"/>
    <x v="0"/>
    <s v="Ford, Mr. William Neal"/>
    <x v="0"/>
    <n v="16"/>
    <n v="1"/>
    <n v="3"/>
    <s v="W./C. 6608"/>
    <n v="34.375"/>
    <s v=""/>
    <s v="S"/>
    <n v="4"/>
    <x v="2"/>
    <x v="0"/>
    <x v="0"/>
    <s v="Unknown"/>
    <x v="4"/>
    <x v="1"/>
    <n v="16"/>
    <x v="0"/>
  </r>
  <r>
    <n v="88"/>
    <x v="0"/>
    <x v="0"/>
    <s v="Slocovski, Mr. Selman Francis"/>
    <x v="0"/>
    <m/>
    <n v="0"/>
    <n v="0"/>
    <s v="SOTON/OQ 392086"/>
    <n v="8.0500000000000007"/>
    <s v=""/>
    <s v="S"/>
    <n v="0"/>
    <x v="1"/>
    <x v="0"/>
    <x v="0"/>
    <s v="Unknown"/>
    <x v="1"/>
    <x v="2"/>
    <n v="28"/>
    <x v="0"/>
  </r>
  <r>
    <n v="89"/>
    <x v="1"/>
    <x v="1"/>
    <s v="Fortune, Miss. Mabel Helen"/>
    <x v="1"/>
    <n v="23"/>
    <n v="3"/>
    <n v="2"/>
    <s v="19950"/>
    <n v="263"/>
    <s v="C23 C25 C27"/>
    <s v="S"/>
    <n v="5"/>
    <x v="2"/>
    <x v="2"/>
    <x v="2"/>
    <s v="C"/>
    <x v="0"/>
    <x v="1"/>
    <n v="23"/>
    <x v="0"/>
  </r>
  <r>
    <n v="90"/>
    <x v="0"/>
    <x v="0"/>
    <s v="Celotti, Mr. Francesco"/>
    <x v="0"/>
    <n v="24"/>
    <n v="0"/>
    <n v="0"/>
    <s v="343275"/>
    <n v="8.0500000000000007"/>
    <s v=""/>
    <s v="S"/>
    <n v="0"/>
    <x v="1"/>
    <x v="0"/>
    <x v="0"/>
    <s v="Unknown"/>
    <x v="0"/>
    <x v="2"/>
    <n v="24"/>
    <x v="0"/>
  </r>
  <r>
    <n v="91"/>
    <x v="0"/>
    <x v="0"/>
    <s v="Christmann, Mr. Emil"/>
    <x v="0"/>
    <n v="29"/>
    <n v="0"/>
    <n v="0"/>
    <s v="343276"/>
    <n v="8.0500000000000007"/>
    <s v=""/>
    <s v="S"/>
    <n v="0"/>
    <x v="1"/>
    <x v="0"/>
    <x v="0"/>
    <s v="Unknown"/>
    <x v="0"/>
    <x v="2"/>
    <n v="29"/>
    <x v="0"/>
  </r>
  <r>
    <n v="92"/>
    <x v="0"/>
    <x v="0"/>
    <s v="Andreasson, Mr. Paul Edvin"/>
    <x v="0"/>
    <n v="20"/>
    <n v="0"/>
    <n v="0"/>
    <s v="347466"/>
    <n v="7.8541999999999996"/>
    <s v=""/>
    <s v="S"/>
    <n v="0"/>
    <x v="1"/>
    <x v="0"/>
    <x v="0"/>
    <s v="Unknown"/>
    <x v="0"/>
    <x v="0"/>
    <n v="20"/>
    <x v="0"/>
  </r>
  <r>
    <n v="93"/>
    <x v="0"/>
    <x v="1"/>
    <s v="Chaffee, Mr. Herbert Fuller"/>
    <x v="0"/>
    <n v="46"/>
    <n v="1"/>
    <n v="0"/>
    <s v="W.E.P. 5734"/>
    <n v="61.174999999999997"/>
    <s v="E31"/>
    <s v="S"/>
    <n v="1"/>
    <x v="0"/>
    <x v="0"/>
    <x v="0"/>
    <s v="E"/>
    <x v="2"/>
    <x v="1"/>
    <n v="46"/>
    <x v="0"/>
  </r>
  <r>
    <n v="94"/>
    <x v="0"/>
    <x v="0"/>
    <s v="Dean, Mr. Bertram Frank"/>
    <x v="0"/>
    <n v="26"/>
    <n v="1"/>
    <n v="2"/>
    <s v="C.A. 2315"/>
    <n v="20.574999999999999"/>
    <s v=""/>
    <s v="S"/>
    <n v="3"/>
    <x v="0"/>
    <x v="0"/>
    <x v="0"/>
    <s v="Unknown"/>
    <x v="0"/>
    <x v="3"/>
    <n v="26"/>
    <x v="0"/>
  </r>
  <r>
    <n v="95"/>
    <x v="0"/>
    <x v="0"/>
    <s v="Coxon, Mr. Daniel"/>
    <x v="0"/>
    <n v="59"/>
    <n v="0"/>
    <n v="0"/>
    <s v="364500"/>
    <n v="7.25"/>
    <s v=""/>
    <s v="S"/>
    <n v="0"/>
    <x v="1"/>
    <x v="0"/>
    <x v="0"/>
    <s v="Unknown"/>
    <x v="2"/>
    <x v="0"/>
    <n v="59"/>
    <x v="0"/>
  </r>
  <r>
    <n v="96"/>
    <x v="0"/>
    <x v="0"/>
    <s v="Shorney, Mr. Charles Joseph"/>
    <x v="0"/>
    <m/>
    <n v="0"/>
    <n v="0"/>
    <s v="374910"/>
    <n v="8.0500000000000007"/>
    <s v=""/>
    <s v="S"/>
    <n v="0"/>
    <x v="1"/>
    <x v="0"/>
    <x v="0"/>
    <s v="Unknown"/>
    <x v="1"/>
    <x v="2"/>
    <n v="28"/>
    <x v="0"/>
  </r>
  <r>
    <n v="97"/>
    <x v="0"/>
    <x v="1"/>
    <s v="Goldschmidt, Mr. George B"/>
    <x v="0"/>
    <n v="71"/>
    <n v="0"/>
    <n v="0"/>
    <s v="PC 17754"/>
    <n v="34.654200000000003"/>
    <s v="A5"/>
    <s v="C"/>
    <n v="0"/>
    <x v="1"/>
    <x v="0"/>
    <x v="0"/>
    <s v="A"/>
    <x v="2"/>
    <x v="1"/>
    <n v="71"/>
    <x v="1"/>
  </r>
  <r>
    <n v="98"/>
    <x v="1"/>
    <x v="1"/>
    <s v="Greenfield, Mr. William Bertram"/>
    <x v="0"/>
    <n v="23"/>
    <n v="0"/>
    <n v="1"/>
    <s v="PC 17759"/>
    <n v="63.3583"/>
    <s v="D10 D12"/>
    <s v="C"/>
    <n v="1"/>
    <x v="0"/>
    <x v="0"/>
    <x v="0"/>
    <s v="D"/>
    <x v="0"/>
    <x v="1"/>
    <n v="23"/>
    <x v="1"/>
  </r>
  <r>
    <n v="99"/>
    <x v="1"/>
    <x v="2"/>
    <s v="Doling, Mrs. John T (Ada Julia Bone)"/>
    <x v="1"/>
    <n v="34"/>
    <n v="0"/>
    <n v="1"/>
    <s v="231919"/>
    <n v="23"/>
    <s v=""/>
    <s v="S"/>
    <n v="1"/>
    <x v="0"/>
    <x v="1"/>
    <x v="1"/>
    <s v="Unknown"/>
    <x v="0"/>
    <x v="3"/>
    <n v="34"/>
    <x v="0"/>
  </r>
  <r>
    <n v="100"/>
    <x v="0"/>
    <x v="2"/>
    <s v="Kantor, Mr. Sinai"/>
    <x v="0"/>
    <n v="34"/>
    <n v="1"/>
    <n v="0"/>
    <s v="244367"/>
    <n v="26"/>
    <s v=""/>
    <s v="S"/>
    <n v="1"/>
    <x v="0"/>
    <x v="0"/>
    <x v="0"/>
    <s v="Unknown"/>
    <x v="0"/>
    <x v="3"/>
    <n v="34"/>
    <x v="0"/>
  </r>
  <r>
    <n v="101"/>
    <x v="0"/>
    <x v="0"/>
    <s v="Petranec, Miss. Matilda"/>
    <x v="1"/>
    <n v="28"/>
    <n v="0"/>
    <n v="0"/>
    <s v="349245"/>
    <n v="7.8958000000000004"/>
    <s v=""/>
    <s v="S"/>
    <n v="0"/>
    <x v="1"/>
    <x v="2"/>
    <x v="2"/>
    <s v="Unknown"/>
    <x v="0"/>
    <x v="0"/>
    <n v="28"/>
    <x v="0"/>
  </r>
  <r>
    <n v="102"/>
    <x v="0"/>
    <x v="0"/>
    <s v="Petroff, Mr. Pastcho (&quot;Pentcho&quot;)"/>
    <x v="0"/>
    <m/>
    <n v="0"/>
    <n v="0"/>
    <s v="349215"/>
    <n v="7.8958000000000004"/>
    <s v=""/>
    <s v="S"/>
    <n v="0"/>
    <x v="1"/>
    <x v="0"/>
    <x v="0"/>
    <s v="Unknown"/>
    <x v="1"/>
    <x v="0"/>
    <n v="28"/>
    <x v="0"/>
  </r>
  <r>
    <n v="103"/>
    <x v="0"/>
    <x v="1"/>
    <s v="White, Mr. Richard Frasar"/>
    <x v="0"/>
    <n v="21"/>
    <n v="0"/>
    <n v="1"/>
    <s v="35281"/>
    <n v="77.287499999999994"/>
    <s v="D26"/>
    <s v="S"/>
    <n v="1"/>
    <x v="0"/>
    <x v="0"/>
    <x v="0"/>
    <s v="D"/>
    <x v="0"/>
    <x v="1"/>
    <n v="21"/>
    <x v="0"/>
  </r>
  <r>
    <n v="104"/>
    <x v="0"/>
    <x v="0"/>
    <s v="Johansson, Mr. Gustaf Joel"/>
    <x v="0"/>
    <n v="33"/>
    <n v="0"/>
    <n v="0"/>
    <s v="7540"/>
    <n v="8.6541999999999994"/>
    <s v=""/>
    <s v="S"/>
    <n v="0"/>
    <x v="1"/>
    <x v="0"/>
    <x v="0"/>
    <s v="Unknown"/>
    <x v="0"/>
    <x v="2"/>
    <n v="33"/>
    <x v="0"/>
  </r>
  <r>
    <n v="105"/>
    <x v="0"/>
    <x v="0"/>
    <s v="Gustafsson, Mr. Anders Vilhelm"/>
    <x v="0"/>
    <n v="37"/>
    <n v="2"/>
    <n v="0"/>
    <s v="3101276"/>
    <n v="7.9249999999999998"/>
    <s v=""/>
    <s v="S"/>
    <n v="2"/>
    <x v="0"/>
    <x v="0"/>
    <x v="0"/>
    <s v="Unknown"/>
    <x v="0"/>
    <x v="2"/>
    <n v="37"/>
    <x v="0"/>
  </r>
  <r>
    <n v="106"/>
    <x v="0"/>
    <x v="0"/>
    <s v="Mionoff, Mr. Stoytcho"/>
    <x v="0"/>
    <n v="28"/>
    <n v="0"/>
    <n v="0"/>
    <s v="349207"/>
    <n v="7.8958000000000004"/>
    <s v=""/>
    <s v="S"/>
    <n v="0"/>
    <x v="1"/>
    <x v="0"/>
    <x v="0"/>
    <s v="Unknown"/>
    <x v="0"/>
    <x v="0"/>
    <n v="28"/>
    <x v="0"/>
  </r>
  <r>
    <n v="107"/>
    <x v="1"/>
    <x v="0"/>
    <s v="Salkjelsvik, Miss. Anna Kristine"/>
    <x v="1"/>
    <n v="21"/>
    <n v="0"/>
    <n v="0"/>
    <s v="343120"/>
    <n v="7.65"/>
    <s v=""/>
    <s v="S"/>
    <n v="0"/>
    <x v="1"/>
    <x v="2"/>
    <x v="2"/>
    <s v="Unknown"/>
    <x v="0"/>
    <x v="0"/>
    <n v="21"/>
    <x v="0"/>
  </r>
  <r>
    <n v="108"/>
    <x v="1"/>
    <x v="0"/>
    <s v="Moss, Mr. Albert Johan"/>
    <x v="0"/>
    <m/>
    <n v="0"/>
    <n v="0"/>
    <s v="312991"/>
    <n v="7.7750000000000004"/>
    <s v=""/>
    <s v="S"/>
    <n v="0"/>
    <x v="1"/>
    <x v="0"/>
    <x v="0"/>
    <s v="Unknown"/>
    <x v="1"/>
    <x v="0"/>
    <n v="28"/>
    <x v="0"/>
  </r>
  <r>
    <n v="109"/>
    <x v="0"/>
    <x v="0"/>
    <s v="Rekic, Mr. Tido"/>
    <x v="0"/>
    <n v="38"/>
    <n v="0"/>
    <n v="0"/>
    <s v="349249"/>
    <n v="7.8958000000000004"/>
    <s v=""/>
    <s v="S"/>
    <n v="0"/>
    <x v="1"/>
    <x v="0"/>
    <x v="0"/>
    <s v="Unknown"/>
    <x v="0"/>
    <x v="0"/>
    <n v="38"/>
    <x v="0"/>
  </r>
  <r>
    <n v="110"/>
    <x v="1"/>
    <x v="0"/>
    <s v="Moran, Miss. Bertha"/>
    <x v="1"/>
    <m/>
    <n v="1"/>
    <n v="0"/>
    <s v="371110"/>
    <n v="24.15"/>
    <s v=""/>
    <s v="Q"/>
    <n v="1"/>
    <x v="0"/>
    <x v="2"/>
    <x v="2"/>
    <s v="Unknown"/>
    <x v="1"/>
    <x v="3"/>
    <n v="28"/>
    <x v="2"/>
  </r>
  <r>
    <n v="111"/>
    <x v="0"/>
    <x v="1"/>
    <s v="Porter, Mr. Walter Chamberlain"/>
    <x v="0"/>
    <n v="47"/>
    <n v="0"/>
    <n v="0"/>
    <s v="110465"/>
    <n v="52"/>
    <s v="C110"/>
    <s v="S"/>
    <n v="0"/>
    <x v="1"/>
    <x v="0"/>
    <x v="0"/>
    <s v="C"/>
    <x v="2"/>
    <x v="1"/>
    <n v="47"/>
    <x v="0"/>
  </r>
  <r>
    <n v="112"/>
    <x v="0"/>
    <x v="0"/>
    <s v="Zabour, Miss. Hileni"/>
    <x v="1"/>
    <n v="14.5"/>
    <n v="1"/>
    <n v="0"/>
    <s v="2665"/>
    <n v="14.4542"/>
    <s v=""/>
    <s v="C"/>
    <n v="1"/>
    <x v="0"/>
    <x v="2"/>
    <x v="2"/>
    <s v="Unknown"/>
    <x v="4"/>
    <x v="2"/>
    <n v="14.5"/>
    <x v="1"/>
  </r>
  <r>
    <n v="113"/>
    <x v="0"/>
    <x v="0"/>
    <s v="Barton, Mr. David John"/>
    <x v="0"/>
    <n v="22"/>
    <n v="0"/>
    <n v="0"/>
    <s v="324669"/>
    <n v="8.0500000000000007"/>
    <s v=""/>
    <s v="S"/>
    <n v="0"/>
    <x v="1"/>
    <x v="0"/>
    <x v="0"/>
    <s v="Unknown"/>
    <x v="0"/>
    <x v="2"/>
    <n v="22"/>
    <x v="0"/>
  </r>
  <r>
    <n v="114"/>
    <x v="0"/>
    <x v="0"/>
    <s v="Jussila, Miss. Katriina"/>
    <x v="1"/>
    <n v="20"/>
    <n v="1"/>
    <n v="0"/>
    <s v="4136"/>
    <n v="9.8249999999999993"/>
    <s v=""/>
    <s v="S"/>
    <n v="1"/>
    <x v="0"/>
    <x v="2"/>
    <x v="2"/>
    <s v="Unknown"/>
    <x v="0"/>
    <x v="2"/>
    <n v="20"/>
    <x v="0"/>
  </r>
  <r>
    <n v="115"/>
    <x v="0"/>
    <x v="0"/>
    <s v="Attalah, Miss. Malake"/>
    <x v="1"/>
    <n v="17"/>
    <n v="0"/>
    <n v="0"/>
    <s v="2627"/>
    <n v="14.458299999999999"/>
    <s v=""/>
    <s v="C"/>
    <n v="0"/>
    <x v="1"/>
    <x v="2"/>
    <x v="2"/>
    <s v="Unknown"/>
    <x v="4"/>
    <x v="3"/>
    <n v="17"/>
    <x v="1"/>
  </r>
  <r>
    <n v="116"/>
    <x v="0"/>
    <x v="0"/>
    <s v="Pekoniemi, Mr. Edvard"/>
    <x v="0"/>
    <n v="21"/>
    <n v="0"/>
    <n v="0"/>
    <s v="STON/O 2. 3101294"/>
    <n v="7.9249999999999998"/>
    <s v=""/>
    <s v="S"/>
    <n v="0"/>
    <x v="1"/>
    <x v="0"/>
    <x v="0"/>
    <s v="Unknown"/>
    <x v="0"/>
    <x v="2"/>
    <n v="21"/>
    <x v="0"/>
  </r>
  <r>
    <n v="117"/>
    <x v="0"/>
    <x v="0"/>
    <s v="Connors, Mr. Patrick"/>
    <x v="0"/>
    <n v="70.5"/>
    <n v="0"/>
    <n v="0"/>
    <s v="370369"/>
    <n v="7.75"/>
    <s v=""/>
    <s v="Q"/>
    <n v="0"/>
    <x v="1"/>
    <x v="0"/>
    <x v="0"/>
    <s v="Unknown"/>
    <x v="2"/>
    <x v="0"/>
    <n v="70.5"/>
    <x v="2"/>
  </r>
  <r>
    <n v="118"/>
    <x v="0"/>
    <x v="2"/>
    <s v="Turpin, Mr. William John Robert"/>
    <x v="0"/>
    <n v="29"/>
    <n v="1"/>
    <n v="0"/>
    <s v="11668"/>
    <n v="21"/>
    <s v=""/>
    <s v="S"/>
    <n v="1"/>
    <x v="0"/>
    <x v="0"/>
    <x v="0"/>
    <s v="Unknown"/>
    <x v="0"/>
    <x v="3"/>
    <n v="29"/>
    <x v="0"/>
  </r>
  <r>
    <n v="119"/>
    <x v="0"/>
    <x v="1"/>
    <s v="Baxter, Mr. Quigg Edmond"/>
    <x v="0"/>
    <n v="24"/>
    <n v="0"/>
    <n v="1"/>
    <s v="PC 17558"/>
    <n v="247.52080000000001"/>
    <s v="B58 B60"/>
    <s v="C"/>
    <n v="1"/>
    <x v="0"/>
    <x v="0"/>
    <x v="0"/>
    <s v="B"/>
    <x v="0"/>
    <x v="1"/>
    <n v="24"/>
    <x v="1"/>
  </r>
  <r>
    <n v="120"/>
    <x v="0"/>
    <x v="0"/>
    <s v="Andersson, Miss. Ellis Anna Maria"/>
    <x v="1"/>
    <n v="2"/>
    <n v="4"/>
    <n v="2"/>
    <s v="347082"/>
    <n v="31.274999999999999"/>
    <s v=""/>
    <s v="S"/>
    <n v="6"/>
    <x v="2"/>
    <x v="2"/>
    <x v="2"/>
    <s v="Unknown"/>
    <x v="3"/>
    <x v="1"/>
    <n v="2"/>
    <x v="0"/>
  </r>
  <r>
    <n v="121"/>
    <x v="0"/>
    <x v="2"/>
    <s v="Hickman, Mr. Stanley George"/>
    <x v="0"/>
    <n v="21"/>
    <n v="2"/>
    <n v="0"/>
    <s v="S.O.C. 14879"/>
    <n v="73.5"/>
    <s v=""/>
    <s v="S"/>
    <n v="2"/>
    <x v="0"/>
    <x v="0"/>
    <x v="0"/>
    <s v="Unknown"/>
    <x v="0"/>
    <x v="1"/>
    <n v="21"/>
    <x v="0"/>
  </r>
  <r>
    <n v="122"/>
    <x v="0"/>
    <x v="0"/>
    <s v="Moore, Mr. Leonard Charles"/>
    <x v="0"/>
    <m/>
    <n v="0"/>
    <n v="0"/>
    <s v="A4. 54510"/>
    <n v="8.0500000000000007"/>
    <s v=""/>
    <s v="S"/>
    <n v="0"/>
    <x v="1"/>
    <x v="0"/>
    <x v="0"/>
    <s v="Unknown"/>
    <x v="1"/>
    <x v="2"/>
    <n v="28"/>
    <x v="0"/>
  </r>
  <r>
    <n v="123"/>
    <x v="0"/>
    <x v="2"/>
    <s v="Nasser, Mr. Nicholas"/>
    <x v="0"/>
    <n v="32.5"/>
    <n v="1"/>
    <n v="0"/>
    <s v="237736"/>
    <n v="30.070799999999998"/>
    <s v=""/>
    <s v="C"/>
    <n v="1"/>
    <x v="0"/>
    <x v="0"/>
    <x v="0"/>
    <s v="Unknown"/>
    <x v="0"/>
    <x v="3"/>
    <n v="32.5"/>
    <x v="1"/>
  </r>
  <r>
    <n v="124"/>
    <x v="1"/>
    <x v="2"/>
    <s v="Webber, Miss. Susan"/>
    <x v="1"/>
    <n v="32.5"/>
    <n v="0"/>
    <n v="0"/>
    <s v="27267"/>
    <n v="13"/>
    <s v="E101"/>
    <s v="S"/>
    <n v="0"/>
    <x v="1"/>
    <x v="2"/>
    <x v="2"/>
    <s v="E"/>
    <x v="0"/>
    <x v="2"/>
    <n v="32.5"/>
    <x v="0"/>
  </r>
  <r>
    <n v="125"/>
    <x v="0"/>
    <x v="1"/>
    <s v="White, Mr. Percival Wayland"/>
    <x v="0"/>
    <n v="54"/>
    <n v="0"/>
    <n v="1"/>
    <s v="35281"/>
    <n v="77.287499999999994"/>
    <s v="D26"/>
    <s v="S"/>
    <n v="1"/>
    <x v="0"/>
    <x v="0"/>
    <x v="0"/>
    <s v="D"/>
    <x v="2"/>
    <x v="1"/>
    <n v="54"/>
    <x v="0"/>
  </r>
  <r>
    <n v="126"/>
    <x v="1"/>
    <x v="0"/>
    <s v="Nicola-Yarred, Master. Elias"/>
    <x v="0"/>
    <n v="12"/>
    <n v="1"/>
    <n v="0"/>
    <s v="2651"/>
    <n v="11.2417"/>
    <s v=""/>
    <s v="C"/>
    <n v="1"/>
    <x v="0"/>
    <x v="3"/>
    <x v="3"/>
    <s v="Unknown"/>
    <x v="3"/>
    <x v="2"/>
    <n v="12"/>
    <x v="1"/>
  </r>
  <r>
    <n v="127"/>
    <x v="0"/>
    <x v="0"/>
    <s v="McMahon, Mr. Martin"/>
    <x v="0"/>
    <m/>
    <n v="0"/>
    <n v="0"/>
    <s v="370372"/>
    <n v="7.75"/>
    <s v=""/>
    <s v="Q"/>
    <n v="0"/>
    <x v="1"/>
    <x v="0"/>
    <x v="0"/>
    <s v="Unknown"/>
    <x v="1"/>
    <x v="0"/>
    <n v="28"/>
    <x v="2"/>
  </r>
  <r>
    <n v="128"/>
    <x v="1"/>
    <x v="0"/>
    <s v="Madsen, Mr. Fridtjof Arne"/>
    <x v="0"/>
    <n v="24"/>
    <n v="0"/>
    <n v="0"/>
    <s v="C 17369"/>
    <n v="7.1417000000000002"/>
    <s v=""/>
    <s v="S"/>
    <n v="0"/>
    <x v="1"/>
    <x v="0"/>
    <x v="0"/>
    <s v="Unknown"/>
    <x v="0"/>
    <x v="0"/>
    <n v="24"/>
    <x v="0"/>
  </r>
  <r>
    <n v="129"/>
    <x v="1"/>
    <x v="0"/>
    <s v="Peter, Miss. Anna"/>
    <x v="1"/>
    <m/>
    <n v="1"/>
    <n v="1"/>
    <s v="2668"/>
    <n v="22.3583"/>
    <s v="F E69"/>
    <s v="C"/>
    <n v="2"/>
    <x v="0"/>
    <x v="2"/>
    <x v="2"/>
    <s v="F"/>
    <x v="1"/>
    <x v="3"/>
    <n v="28"/>
    <x v="1"/>
  </r>
  <r>
    <n v="130"/>
    <x v="0"/>
    <x v="0"/>
    <s v="Ekstrom, Mr. Johan"/>
    <x v="0"/>
    <n v="45"/>
    <n v="0"/>
    <n v="0"/>
    <s v="347061"/>
    <n v="6.9749999999999996"/>
    <s v=""/>
    <s v="S"/>
    <n v="0"/>
    <x v="1"/>
    <x v="0"/>
    <x v="0"/>
    <s v="Unknown"/>
    <x v="2"/>
    <x v="0"/>
    <n v="45"/>
    <x v="0"/>
  </r>
  <r>
    <n v="131"/>
    <x v="0"/>
    <x v="0"/>
    <s v="Drazenoic, Mr. Jozef"/>
    <x v="0"/>
    <n v="33"/>
    <n v="0"/>
    <n v="0"/>
    <s v="349241"/>
    <n v="7.8958000000000004"/>
    <s v=""/>
    <s v="C"/>
    <n v="0"/>
    <x v="1"/>
    <x v="0"/>
    <x v="0"/>
    <s v="Unknown"/>
    <x v="0"/>
    <x v="0"/>
    <n v="33"/>
    <x v="1"/>
  </r>
  <r>
    <n v="132"/>
    <x v="0"/>
    <x v="0"/>
    <s v="Coelho, Mr. Domingos Fernandeo"/>
    <x v="0"/>
    <n v="20"/>
    <n v="0"/>
    <n v="0"/>
    <s v="SOTON/O.Q. 3101307"/>
    <n v="7.05"/>
    <s v=""/>
    <s v="S"/>
    <n v="0"/>
    <x v="1"/>
    <x v="0"/>
    <x v="0"/>
    <s v="Unknown"/>
    <x v="0"/>
    <x v="0"/>
    <n v="20"/>
    <x v="0"/>
  </r>
  <r>
    <n v="133"/>
    <x v="0"/>
    <x v="0"/>
    <s v="Robins, Mrs. Alexander A (Grace Charity Laury)"/>
    <x v="1"/>
    <n v="47"/>
    <n v="1"/>
    <n v="0"/>
    <s v="A/5. 3337"/>
    <n v="14.5"/>
    <s v=""/>
    <s v="S"/>
    <n v="1"/>
    <x v="0"/>
    <x v="1"/>
    <x v="1"/>
    <s v="Unknown"/>
    <x v="2"/>
    <x v="3"/>
    <n v="47"/>
    <x v="0"/>
  </r>
  <r>
    <n v="134"/>
    <x v="1"/>
    <x v="2"/>
    <s v="Weisz, Mrs. Leopold (Mathilde Francoise Pede)"/>
    <x v="1"/>
    <n v="29"/>
    <n v="1"/>
    <n v="0"/>
    <s v="228414"/>
    <n v="26"/>
    <s v=""/>
    <s v="S"/>
    <n v="1"/>
    <x v="0"/>
    <x v="1"/>
    <x v="1"/>
    <s v="Unknown"/>
    <x v="0"/>
    <x v="3"/>
    <n v="29"/>
    <x v="0"/>
  </r>
  <r>
    <n v="135"/>
    <x v="0"/>
    <x v="2"/>
    <s v="Sobey, Mr. Samuel James Hayden"/>
    <x v="0"/>
    <n v="25"/>
    <n v="0"/>
    <n v="0"/>
    <s v="C.A. 29178"/>
    <n v="13"/>
    <s v=""/>
    <s v="S"/>
    <n v="0"/>
    <x v="1"/>
    <x v="0"/>
    <x v="0"/>
    <s v="Unknown"/>
    <x v="0"/>
    <x v="2"/>
    <n v="25"/>
    <x v="0"/>
  </r>
  <r>
    <n v="136"/>
    <x v="0"/>
    <x v="2"/>
    <s v="Richard, Mr. Emile"/>
    <x v="0"/>
    <n v="23"/>
    <n v="0"/>
    <n v="0"/>
    <s v="SC/PARIS 2133"/>
    <n v="15.0458"/>
    <s v=""/>
    <s v="C"/>
    <n v="0"/>
    <x v="1"/>
    <x v="0"/>
    <x v="0"/>
    <s v="Unknown"/>
    <x v="0"/>
    <x v="3"/>
    <n v="23"/>
    <x v="1"/>
  </r>
  <r>
    <n v="137"/>
    <x v="1"/>
    <x v="1"/>
    <s v="Newsom, Miss. Helen Monypeny"/>
    <x v="1"/>
    <n v="19"/>
    <n v="0"/>
    <n v="2"/>
    <s v="11752"/>
    <n v="26.283300000000001"/>
    <s v="D47"/>
    <s v="S"/>
    <n v="2"/>
    <x v="0"/>
    <x v="2"/>
    <x v="2"/>
    <s v="D"/>
    <x v="0"/>
    <x v="3"/>
    <n v="19"/>
    <x v="0"/>
  </r>
  <r>
    <n v="138"/>
    <x v="0"/>
    <x v="1"/>
    <s v="Futrelle, Mr. Jacques Heath"/>
    <x v="0"/>
    <n v="37"/>
    <n v="1"/>
    <n v="0"/>
    <s v="113803"/>
    <n v="53.1"/>
    <s v="C123"/>
    <s v="S"/>
    <n v="1"/>
    <x v="0"/>
    <x v="0"/>
    <x v="0"/>
    <s v="C"/>
    <x v="0"/>
    <x v="1"/>
    <n v="37"/>
    <x v="0"/>
  </r>
  <r>
    <n v="139"/>
    <x v="0"/>
    <x v="0"/>
    <s v="Osen, Mr. Olaf Elon"/>
    <x v="0"/>
    <n v="16"/>
    <n v="0"/>
    <n v="0"/>
    <s v="7534"/>
    <n v="9.2166999999999994"/>
    <s v=""/>
    <s v="S"/>
    <n v="0"/>
    <x v="1"/>
    <x v="0"/>
    <x v="0"/>
    <s v="Unknown"/>
    <x v="4"/>
    <x v="2"/>
    <n v="16"/>
    <x v="0"/>
  </r>
  <r>
    <n v="140"/>
    <x v="0"/>
    <x v="1"/>
    <s v="Giglio, Mr. Victor"/>
    <x v="0"/>
    <n v="24"/>
    <n v="0"/>
    <n v="0"/>
    <s v="PC 17593"/>
    <n v="79.2"/>
    <s v="B86"/>
    <s v="C"/>
    <n v="0"/>
    <x v="1"/>
    <x v="0"/>
    <x v="0"/>
    <s v="B"/>
    <x v="0"/>
    <x v="1"/>
    <n v="24"/>
    <x v="1"/>
  </r>
  <r>
    <n v="141"/>
    <x v="0"/>
    <x v="0"/>
    <s v="Boulos, Mrs. Joseph (Sultana)"/>
    <x v="1"/>
    <m/>
    <n v="0"/>
    <n v="2"/>
    <s v="2678"/>
    <n v="15.245799999999999"/>
    <s v=""/>
    <s v="C"/>
    <n v="2"/>
    <x v="0"/>
    <x v="1"/>
    <x v="1"/>
    <s v="Unknown"/>
    <x v="1"/>
    <x v="3"/>
    <n v="28"/>
    <x v="1"/>
  </r>
  <r>
    <n v="142"/>
    <x v="1"/>
    <x v="0"/>
    <s v="Nysten, Miss. Anna Sofia"/>
    <x v="1"/>
    <n v="22"/>
    <n v="0"/>
    <n v="0"/>
    <s v="347081"/>
    <n v="7.75"/>
    <s v=""/>
    <s v="S"/>
    <n v="0"/>
    <x v="1"/>
    <x v="2"/>
    <x v="2"/>
    <s v="Unknown"/>
    <x v="0"/>
    <x v="0"/>
    <n v="22"/>
    <x v="0"/>
  </r>
  <r>
    <n v="143"/>
    <x v="1"/>
    <x v="0"/>
    <s v="Hakkarainen, Mrs. Pekka Pietari (Elin Matilda Dolck)"/>
    <x v="1"/>
    <n v="24"/>
    <n v="1"/>
    <n v="0"/>
    <s v="STON/O2. 3101279"/>
    <n v="15.85"/>
    <s v=""/>
    <s v="S"/>
    <n v="1"/>
    <x v="0"/>
    <x v="1"/>
    <x v="1"/>
    <s v="Unknown"/>
    <x v="0"/>
    <x v="3"/>
    <n v="24"/>
    <x v="0"/>
  </r>
  <r>
    <n v="144"/>
    <x v="0"/>
    <x v="0"/>
    <s v="Burke, Mr. Jeremiah"/>
    <x v="0"/>
    <n v="19"/>
    <n v="0"/>
    <n v="0"/>
    <s v="365222"/>
    <n v="6.75"/>
    <s v=""/>
    <s v="Q"/>
    <n v="0"/>
    <x v="1"/>
    <x v="0"/>
    <x v="0"/>
    <s v="Unknown"/>
    <x v="0"/>
    <x v="0"/>
    <n v="19"/>
    <x v="2"/>
  </r>
  <r>
    <n v="145"/>
    <x v="0"/>
    <x v="2"/>
    <s v="Andrew, Mr. Edgardo Samuel"/>
    <x v="0"/>
    <n v="18"/>
    <n v="0"/>
    <n v="0"/>
    <s v="231945"/>
    <n v="11.5"/>
    <s v=""/>
    <s v="S"/>
    <n v="0"/>
    <x v="1"/>
    <x v="0"/>
    <x v="0"/>
    <s v="Unknown"/>
    <x v="4"/>
    <x v="2"/>
    <n v="18"/>
    <x v="0"/>
  </r>
  <r>
    <n v="146"/>
    <x v="0"/>
    <x v="2"/>
    <s v="Nicholls, Mr. Joseph Charles"/>
    <x v="0"/>
    <n v="19"/>
    <n v="1"/>
    <n v="1"/>
    <s v="C.A. 33112"/>
    <n v="36.75"/>
    <s v=""/>
    <s v="S"/>
    <n v="2"/>
    <x v="0"/>
    <x v="0"/>
    <x v="0"/>
    <s v="Unknown"/>
    <x v="0"/>
    <x v="1"/>
    <n v="19"/>
    <x v="0"/>
  </r>
  <r>
    <n v="147"/>
    <x v="1"/>
    <x v="0"/>
    <s v="Andersson, Mr. August Edvard (&quot;Wennerstrom&quot;)"/>
    <x v="0"/>
    <n v="27"/>
    <n v="0"/>
    <n v="0"/>
    <s v="350043"/>
    <n v="7.7957999999999998"/>
    <s v=""/>
    <s v="S"/>
    <n v="0"/>
    <x v="1"/>
    <x v="0"/>
    <x v="0"/>
    <s v="Unknown"/>
    <x v="0"/>
    <x v="0"/>
    <n v="27"/>
    <x v="0"/>
  </r>
  <r>
    <n v="148"/>
    <x v="0"/>
    <x v="0"/>
    <s v="Ford, Miss. Robina Maggie &quot;Ruby&quot;"/>
    <x v="1"/>
    <n v="9"/>
    <n v="2"/>
    <n v="2"/>
    <s v="W./C. 6608"/>
    <n v="34.375"/>
    <s v=""/>
    <s v="S"/>
    <n v="4"/>
    <x v="2"/>
    <x v="2"/>
    <x v="2"/>
    <s v="Unknown"/>
    <x v="3"/>
    <x v="1"/>
    <n v="9"/>
    <x v="0"/>
  </r>
  <r>
    <n v="149"/>
    <x v="0"/>
    <x v="2"/>
    <s v="Navratil, Mr. Michel (&quot;Louis M Hoffman&quot;)"/>
    <x v="0"/>
    <n v="36.5"/>
    <n v="0"/>
    <n v="2"/>
    <s v="230080"/>
    <n v="26"/>
    <s v="F2"/>
    <s v="S"/>
    <n v="2"/>
    <x v="0"/>
    <x v="0"/>
    <x v="0"/>
    <s v="F"/>
    <x v="0"/>
    <x v="3"/>
    <n v="36.5"/>
    <x v="0"/>
  </r>
  <r>
    <n v="150"/>
    <x v="0"/>
    <x v="2"/>
    <s v="Byles, Rev. Thomas Roussel Davids"/>
    <x v="0"/>
    <n v="42"/>
    <n v="0"/>
    <n v="0"/>
    <s v="244310"/>
    <n v="13"/>
    <s v=""/>
    <s v="S"/>
    <n v="0"/>
    <x v="1"/>
    <x v="4"/>
    <x v="4"/>
    <s v="Unknown"/>
    <x v="2"/>
    <x v="2"/>
    <n v="42"/>
    <x v="0"/>
  </r>
  <r>
    <n v="151"/>
    <x v="0"/>
    <x v="2"/>
    <s v="Bateman, Rev. Robert James"/>
    <x v="0"/>
    <n v="51"/>
    <n v="0"/>
    <n v="0"/>
    <s v="S.O.P. 1166"/>
    <n v="12.525"/>
    <s v=""/>
    <s v="S"/>
    <n v="0"/>
    <x v="1"/>
    <x v="4"/>
    <x v="4"/>
    <s v="Unknown"/>
    <x v="2"/>
    <x v="2"/>
    <n v="51"/>
    <x v="0"/>
  </r>
  <r>
    <n v="152"/>
    <x v="1"/>
    <x v="1"/>
    <s v="Pears, Mrs. Thomas (Edith Wearne)"/>
    <x v="1"/>
    <n v="22"/>
    <n v="1"/>
    <n v="0"/>
    <s v="113776"/>
    <n v="66.599999999999994"/>
    <s v="C2"/>
    <s v="S"/>
    <n v="1"/>
    <x v="0"/>
    <x v="1"/>
    <x v="1"/>
    <s v="C"/>
    <x v="0"/>
    <x v="1"/>
    <n v="22"/>
    <x v="0"/>
  </r>
  <r>
    <n v="153"/>
    <x v="0"/>
    <x v="0"/>
    <s v="Meo, Mr. Alfonzo"/>
    <x v="0"/>
    <n v="55.5"/>
    <n v="0"/>
    <n v="0"/>
    <s v="A.5. 11206"/>
    <n v="8.0500000000000007"/>
    <s v=""/>
    <s v="S"/>
    <n v="0"/>
    <x v="1"/>
    <x v="0"/>
    <x v="0"/>
    <s v="Unknown"/>
    <x v="2"/>
    <x v="2"/>
    <n v="55.5"/>
    <x v="0"/>
  </r>
  <r>
    <n v="154"/>
    <x v="0"/>
    <x v="0"/>
    <s v="van Billiard, Mr. Austin Blyler"/>
    <x v="0"/>
    <n v="40.5"/>
    <n v="0"/>
    <n v="2"/>
    <s v="A/5. 851"/>
    <n v="14.5"/>
    <s v=""/>
    <s v="S"/>
    <n v="2"/>
    <x v="0"/>
    <x v="0"/>
    <x v="0"/>
    <s v="Unknown"/>
    <x v="2"/>
    <x v="3"/>
    <n v="40.5"/>
    <x v="0"/>
  </r>
  <r>
    <n v="155"/>
    <x v="0"/>
    <x v="0"/>
    <s v="Olsen, Mr. Ole Martin"/>
    <x v="0"/>
    <m/>
    <n v="0"/>
    <n v="0"/>
    <s v="Fa 265302"/>
    <n v="7.3125"/>
    <s v=""/>
    <s v="S"/>
    <n v="0"/>
    <x v="1"/>
    <x v="0"/>
    <x v="0"/>
    <s v="Unknown"/>
    <x v="1"/>
    <x v="0"/>
    <n v="28"/>
    <x v="0"/>
  </r>
  <r>
    <n v="156"/>
    <x v="0"/>
    <x v="1"/>
    <s v="Williams, Mr. Charles Duane"/>
    <x v="0"/>
    <n v="51"/>
    <n v="0"/>
    <n v="1"/>
    <s v="PC 17597"/>
    <n v="61.379199999999997"/>
    <s v=""/>
    <s v="C"/>
    <n v="1"/>
    <x v="0"/>
    <x v="0"/>
    <x v="0"/>
    <s v="Unknown"/>
    <x v="2"/>
    <x v="1"/>
    <n v="51"/>
    <x v="1"/>
  </r>
  <r>
    <n v="157"/>
    <x v="1"/>
    <x v="0"/>
    <s v="Gilnagh, Miss. Katherine &quot;Katie&quot;"/>
    <x v="1"/>
    <n v="16"/>
    <n v="0"/>
    <n v="0"/>
    <s v="35851"/>
    <n v="7.7332999999999998"/>
    <s v=""/>
    <s v="Q"/>
    <n v="0"/>
    <x v="1"/>
    <x v="2"/>
    <x v="2"/>
    <s v="Unknown"/>
    <x v="4"/>
    <x v="0"/>
    <n v="16"/>
    <x v="2"/>
  </r>
  <r>
    <n v="158"/>
    <x v="0"/>
    <x v="0"/>
    <s v="Corn, Mr. Harry"/>
    <x v="0"/>
    <n v="30"/>
    <n v="0"/>
    <n v="0"/>
    <s v="SOTON/OQ 392090"/>
    <n v="8.0500000000000007"/>
    <s v=""/>
    <s v="S"/>
    <n v="0"/>
    <x v="1"/>
    <x v="0"/>
    <x v="0"/>
    <s v="Unknown"/>
    <x v="0"/>
    <x v="2"/>
    <n v="30"/>
    <x v="0"/>
  </r>
  <r>
    <n v="159"/>
    <x v="0"/>
    <x v="0"/>
    <s v="Smiljanic, Mr. Mile"/>
    <x v="0"/>
    <m/>
    <n v="0"/>
    <n v="0"/>
    <s v="315037"/>
    <n v="8.6624999999999996"/>
    <s v=""/>
    <s v="S"/>
    <n v="0"/>
    <x v="1"/>
    <x v="0"/>
    <x v="0"/>
    <s v="Unknown"/>
    <x v="1"/>
    <x v="2"/>
    <n v="28"/>
    <x v="0"/>
  </r>
  <r>
    <n v="160"/>
    <x v="0"/>
    <x v="0"/>
    <s v="Sage, Master. Thomas Henry"/>
    <x v="0"/>
    <m/>
    <n v="8"/>
    <n v="2"/>
    <s v="CA. 2343"/>
    <n v="69.55"/>
    <s v=""/>
    <s v="S"/>
    <n v="10"/>
    <x v="2"/>
    <x v="3"/>
    <x v="3"/>
    <s v="Unknown"/>
    <x v="1"/>
    <x v="1"/>
    <n v="28"/>
    <x v="0"/>
  </r>
  <r>
    <n v="161"/>
    <x v="0"/>
    <x v="0"/>
    <s v="Cribb, Mr. John Hatfield"/>
    <x v="0"/>
    <n v="44"/>
    <n v="0"/>
    <n v="1"/>
    <s v="371362"/>
    <n v="16.100000000000001"/>
    <s v=""/>
    <s v="S"/>
    <n v="1"/>
    <x v="0"/>
    <x v="0"/>
    <x v="0"/>
    <s v="Unknown"/>
    <x v="2"/>
    <x v="3"/>
    <n v="44"/>
    <x v="0"/>
  </r>
  <r>
    <n v="162"/>
    <x v="1"/>
    <x v="2"/>
    <s v="Watt, Mrs. James (Elizabeth &quot;Bessie&quot; Inglis Milne)"/>
    <x v="1"/>
    <n v="40"/>
    <n v="0"/>
    <n v="0"/>
    <s v="C.A. 33595"/>
    <n v="15.75"/>
    <s v=""/>
    <s v="S"/>
    <n v="0"/>
    <x v="1"/>
    <x v="1"/>
    <x v="1"/>
    <s v="Unknown"/>
    <x v="0"/>
    <x v="3"/>
    <n v="40"/>
    <x v="0"/>
  </r>
  <r>
    <n v="163"/>
    <x v="0"/>
    <x v="0"/>
    <s v="Bengtsson, Mr. John Viktor"/>
    <x v="0"/>
    <n v="26"/>
    <n v="0"/>
    <n v="0"/>
    <s v="347068"/>
    <n v="7.7750000000000004"/>
    <s v=""/>
    <s v="S"/>
    <n v="0"/>
    <x v="1"/>
    <x v="0"/>
    <x v="0"/>
    <s v="Unknown"/>
    <x v="0"/>
    <x v="0"/>
    <n v="26"/>
    <x v="0"/>
  </r>
  <r>
    <n v="164"/>
    <x v="0"/>
    <x v="0"/>
    <s v="Calic, Mr. Jovo"/>
    <x v="0"/>
    <n v="17"/>
    <n v="0"/>
    <n v="0"/>
    <s v="315093"/>
    <n v="8.6624999999999996"/>
    <s v=""/>
    <s v="S"/>
    <n v="0"/>
    <x v="1"/>
    <x v="0"/>
    <x v="0"/>
    <s v="Unknown"/>
    <x v="4"/>
    <x v="2"/>
    <n v="17"/>
    <x v="0"/>
  </r>
  <r>
    <n v="165"/>
    <x v="0"/>
    <x v="0"/>
    <s v="Panula, Master. Eino Viljami"/>
    <x v="0"/>
    <n v="1"/>
    <n v="4"/>
    <n v="1"/>
    <s v="3101295"/>
    <n v="39.6875"/>
    <s v=""/>
    <s v="S"/>
    <n v="5"/>
    <x v="2"/>
    <x v="3"/>
    <x v="3"/>
    <s v="Unknown"/>
    <x v="3"/>
    <x v="1"/>
    <n v="1"/>
    <x v="0"/>
  </r>
  <r>
    <n v="166"/>
    <x v="1"/>
    <x v="0"/>
    <s v="Goldsmith, Master. Frank John William &quot;Frankie&quot;"/>
    <x v="0"/>
    <n v="9"/>
    <n v="0"/>
    <n v="2"/>
    <s v="363291"/>
    <n v="20.524999999999999"/>
    <s v=""/>
    <s v="S"/>
    <n v="2"/>
    <x v="0"/>
    <x v="3"/>
    <x v="3"/>
    <s v="Unknown"/>
    <x v="3"/>
    <x v="3"/>
    <n v="9"/>
    <x v="0"/>
  </r>
  <r>
    <n v="167"/>
    <x v="1"/>
    <x v="1"/>
    <s v="Chibnall, Mrs. (Edith Martha Bowerman)"/>
    <x v="1"/>
    <m/>
    <n v="0"/>
    <n v="1"/>
    <s v="113505"/>
    <n v="55"/>
    <s v="E33"/>
    <s v="S"/>
    <n v="1"/>
    <x v="0"/>
    <x v="1"/>
    <x v="1"/>
    <s v="E"/>
    <x v="1"/>
    <x v="1"/>
    <n v="28"/>
    <x v="0"/>
  </r>
  <r>
    <n v="168"/>
    <x v="0"/>
    <x v="0"/>
    <s v="Skoog, Mrs. William (Anna Bernhardina Karlsson)"/>
    <x v="1"/>
    <n v="45"/>
    <n v="1"/>
    <n v="4"/>
    <s v="347088"/>
    <n v="27.9"/>
    <s v=""/>
    <s v="S"/>
    <n v="5"/>
    <x v="2"/>
    <x v="1"/>
    <x v="1"/>
    <s v="Unknown"/>
    <x v="2"/>
    <x v="3"/>
    <n v="45"/>
    <x v="0"/>
  </r>
  <r>
    <n v="169"/>
    <x v="0"/>
    <x v="1"/>
    <s v="Baumann, Mr. John D"/>
    <x v="0"/>
    <m/>
    <n v="0"/>
    <n v="0"/>
    <s v="PC 17318"/>
    <n v="25.925000000000001"/>
    <s v=""/>
    <s v="S"/>
    <n v="0"/>
    <x v="1"/>
    <x v="0"/>
    <x v="0"/>
    <s v="Unknown"/>
    <x v="1"/>
    <x v="3"/>
    <n v="28"/>
    <x v="0"/>
  </r>
  <r>
    <n v="170"/>
    <x v="0"/>
    <x v="0"/>
    <s v="Ling, Mr. Lee"/>
    <x v="0"/>
    <n v="28"/>
    <n v="0"/>
    <n v="0"/>
    <s v="1601"/>
    <n v="56.495800000000003"/>
    <s v=""/>
    <s v="S"/>
    <n v="0"/>
    <x v="1"/>
    <x v="0"/>
    <x v="0"/>
    <s v="Unknown"/>
    <x v="0"/>
    <x v="1"/>
    <n v="28"/>
    <x v="0"/>
  </r>
  <r>
    <n v="171"/>
    <x v="0"/>
    <x v="1"/>
    <s v="Van der hoef, Mr. Wyckoff"/>
    <x v="0"/>
    <n v="61"/>
    <n v="0"/>
    <n v="0"/>
    <s v="111240"/>
    <n v="33.5"/>
    <s v="B19"/>
    <s v="S"/>
    <n v="0"/>
    <x v="1"/>
    <x v="0"/>
    <x v="0"/>
    <s v="B"/>
    <x v="2"/>
    <x v="1"/>
    <n v="61"/>
    <x v="0"/>
  </r>
  <r>
    <n v="172"/>
    <x v="0"/>
    <x v="0"/>
    <s v="Rice, Master. Arthur"/>
    <x v="0"/>
    <n v="4"/>
    <n v="4"/>
    <n v="1"/>
    <s v="382652"/>
    <n v="29.125"/>
    <s v=""/>
    <s v="Q"/>
    <n v="5"/>
    <x v="2"/>
    <x v="3"/>
    <x v="3"/>
    <s v="Unknown"/>
    <x v="3"/>
    <x v="3"/>
    <n v="4"/>
    <x v="2"/>
  </r>
  <r>
    <n v="173"/>
    <x v="1"/>
    <x v="0"/>
    <s v="Johnson, Miss. Eleanor Ileen"/>
    <x v="1"/>
    <n v="1"/>
    <n v="1"/>
    <n v="1"/>
    <s v="347742"/>
    <n v="11.1333"/>
    <s v=""/>
    <s v="S"/>
    <n v="2"/>
    <x v="0"/>
    <x v="2"/>
    <x v="2"/>
    <s v="Unknown"/>
    <x v="3"/>
    <x v="2"/>
    <n v="1"/>
    <x v="0"/>
  </r>
  <r>
    <n v="174"/>
    <x v="0"/>
    <x v="0"/>
    <s v="Sivola, Mr. Antti Wilhelm"/>
    <x v="0"/>
    <n v="21"/>
    <n v="0"/>
    <n v="0"/>
    <s v="STON/O 2. 3101280"/>
    <n v="7.9249999999999998"/>
    <s v=""/>
    <s v="S"/>
    <n v="0"/>
    <x v="1"/>
    <x v="0"/>
    <x v="0"/>
    <s v="Unknown"/>
    <x v="0"/>
    <x v="2"/>
    <n v="21"/>
    <x v="0"/>
  </r>
  <r>
    <n v="175"/>
    <x v="0"/>
    <x v="1"/>
    <s v="Smith, Mr. James Clinch"/>
    <x v="0"/>
    <n v="56"/>
    <n v="0"/>
    <n v="0"/>
    <s v="17764"/>
    <n v="30.695799999999998"/>
    <s v="A7"/>
    <s v="C"/>
    <n v="0"/>
    <x v="1"/>
    <x v="0"/>
    <x v="0"/>
    <s v="A"/>
    <x v="2"/>
    <x v="3"/>
    <n v="56"/>
    <x v="1"/>
  </r>
  <r>
    <n v="176"/>
    <x v="0"/>
    <x v="0"/>
    <s v="Klasen, Mr. Klas Albin"/>
    <x v="0"/>
    <n v="18"/>
    <n v="1"/>
    <n v="1"/>
    <s v="350404"/>
    <n v="7.8541999999999996"/>
    <s v=""/>
    <s v="S"/>
    <n v="2"/>
    <x v="0"/>
    <x v="0"/>
    <x v="0"/>
    <s v="Unknown"/>
    <x v="4"/>
    <x v="0"/>
    <n v="18"/>
    <x v="0"/>
  </r>
  <r>
    <n v="177"/>
    <x v="0"/>
    <x v="0"/>
    <s v="Lefebre, Master. Henry Forbes"/>
    <x v="0"/>
    <m/>
    <n v="3"/>
    <n v="1"/>
    <s v="4133"/>
    <n v="25.466699999999999"/>
    <s v=""/>
    <s v="S"/>
    <n v="4"/>
    <x v="2"/>
    <x v="3"/>
    <x v="3"/>
    <s v="Unknown"/>
    <x v="1"/>
    <x v="3"/>
    <n v="28"/>
    <x v="0"/>
  </r>
  <r>
    <n v="178"/>
    <x v="0"/>
    <x v="1"/>
    <s v="Isham, Miss. Ann Elizabeth"/>
    <x v="1"/>
    <n v="50"/>
    <n v="0"/>
    <n v="0"/>
    <s v="PC 17595"/>
    <n v="28.712499999999999"/>
    <s v="C49"/>
    <s v="C"/>
    <n v="0"/>
    <x v="1"/>
    <x v="2"/>
    <x v="2"/>
    <s v="C"/>
    <x v="2"/>
    <x v="3"/>
    <n v="50"/>
    <x v="1"/>
  </r>
  <r>
    <n v="179"/>
    <x v="0"/>
    <x v="2"/>
    <s v="Hale, Mr. Reginald"/>
    <x v="0"/>
    <n v="30"/>
    <n v="0"/>
    <n v="0"/>
    <s v="250653"/>
    <n v="13"/>
    <s v=""/>
    <s v="S"/>
    <n v="0"/>
    <x v="1"/>
    <x v="0"/>
    <x v="0"/>
    <s v="Unknown"/>
    <x v="0"/>
    <x v="2"/>
    <n v="30"/>
    <x v="0"/>
  </r>
  <r>
    <n v="180"/>
    <x v="0"/>
    <x v="0"/>
    <s v="Leonard, Mr. Lionel"/>
    <x v="0"/>
    <n v="36"/>
    <n v="0"/>
    <n v="0"/>
    <s v="LINE"/>
    <n v="0"/>
    <s v=""/>
    <s v="S"/>
    <n v="0"/>
    <x v="1"/>
    <x v="0"/>
    <x v="0"/>
    <s v="Unknown"/>
    <x v="0"/>
    <x v="0"/>
    <n v="36"/>
    <x v="0"/>
  </r>
  <r>
    <n v="181"/>
    <x v="0"/>
    <x v="0"/>
    <s v="Sage, Miss. Constance Gladys"/>
    <x v="1"/>
    <m/>
    <n v="8"/>
    <n v="2"/>
    <s v="CA. 2343"/>
    <n v="69.55"/>
    <s v=""/>
    <s v="S"/>
    <n v="10"/>
    <x v="2"/>
    <x v="2"/>
    <x v="2"/>
    <s v="Unknown"/>
    <x v="1"/>
    <x v="1"/>
    <n v="28"/>
    <x v="0"/>
  </r>
  <r>
    <n v="182"/>
    <x v="0"/>
    <x v="2"/>
    <s v="Pernot, Mr. Rene"/>
    <x v="0"/>
    <m/>
    <n v="0"/>
    <n v="0"/>
    <s v="SC/PARIS 2131"/>
    <n v="15.05"/>
    <s v=""/>
    <s v="C"/>
    <n v="0"/>
    <x v="1"/>
    <x v="0"/>
    <x v="0"/>
    <s v="Unknown"/>
    <x v="1"/>
    <x v="3"/>
    <n v="28"/>
    <x v="1"/>
  </r>
  <r>
    <n v="183"/>
    <x v="0"/>
    <x v="0"/>
    <s v="Asplund, Master. Clarence Gustaf Hugo"/>
    <x v="0"/>
    <n v="9"/>
    <n v="4"/>
    <n v="2"/>
    <s v="347077"/>
    <n v="31.387499999999999"/>
    <s v=""/>
    <s v="S"/>
    <n v="6"/>
    <x v="2"/>
    <x v="3"/>
    <x v="3"/>
    <s v="Unknown"/>
    <x v="3"/>
    <x v="1"/>
    <n v="9"/>
    <x v="0"/>
  </r>
  <r>
    <n v="184"/>
    <x v="1"/>
    <x v="2"/>
    <s v="Becker, Master. Richard F"/>
    <x v="0"/>
    <n v="1"/>
    <n v="2"/>
    <n v="1"/>
    <s v="230136"/>
    <n v="39"/>
    <s v="F4"/>
    <s v="S"/>
    <n v="3"/>
    <x v="0"/>
    <x v="3"/>
    <x v="3"/>
    <s v="F"/>
    <x v="3"/>
    <x v="1"/>
    <n v="1"/>
    <x v="0"/>
  </r>
  <r>
    <n v="185"/>
    <x v="1"/>
    <x v="0"/>
    <s v="Kink-Heilmann, Miss. Luise Gretchen"/>
    <x v="1"/>
    <n v="4"/>
    <n v="0"/>
    <n v="2"/>
    <s v="315153"/>
    <n v="22.024999999999999"/>
    <s v=""/>
    <s v="S"/>
    <n v="2"/>
    <x v="0"/>
    <x v="2"/>
    <x v="2"/>
    <s v="Unknown"/>
    <x v="3"/>
    <x v="3"/>
    <n v="4"/>
    <x v="0"/>
  </r>
  <r>
    <n v="186"/>
    <x v="0"/>
    <x v="1"/>
    <s v="Rood, Mr. Hugh Roscoe"/>
    <x v="0"/>
    <m/>
    <n v="0"/>
    <n v="0"/>
    <s v="113767"/>
    <n v="50"/>
    <s v="A32"/>
    <s v="S"/>
    <n v="0"/>
    <x v="1"/>
    <x v="0"/>
    <x v="0"/>
    <s v="A"/>
    <x v="1"/>
    <x v="1"/>
    <n v="28"/>
    <x v="0"/>
  </r>
  <r>
    <n v="187"/>
    <x v="1"/>
    <x v="0"/>
    <s v="O'Brien, Mrs. Thomas (Johanna &quot;Hannah&quot; Godfrey)"/>
    <x v="1"/>
    <m/>
    <n v="1"/>
    <n v="0"/>
    <s v="370365"/>
    <n v="15.5"/>
    <s v=""/>
    <s v="Q"/>
    <n v="1"/>
    <x v="0"/>
    <x v="1"/>
    <x v="1"/>
    <s v="Unknown"/>
    <x v="1"/>
    <x v="3"/>
    <n v="28"/>
    <x v="2"/>
  </r>
  <r>
    <n v="188"/>
    <x v="1"/>
    <x v="1"/>
    <s v="Romaine, Mr. Charles Hallace (&quot;Mr C Rolmane&quot;)"/>
    <x v="0"/>
    <n v="45"/>
    <n v="0"/>
    <n v="0"/>
    <s v="111428"/>
    <n v="26.55"/>
    <s v=""/>
    <s v="S"/>
    <n v="0"/>
    <x v="1"/>
    <x v="0"/>
    <x v="0"/>
    <s v="Unknown"/>
    <x v="2"/>
    <x v="3"/>
    <n v="45"/>
    <x v="0"/>
  </r>
  <r>
    <n v="189"/>
    <x v="0"/>
    <x v="0"/>
    <s v="Bourke, Mr. John"/>
    <x v="0"/>
    <n v="40"/>
    <n v="1"/>
    <n v="1"/>
    <s v="364849"/>
    <n v="15.5"/>
    <s v=""/>
    <s v="Q"/>
    <n v="2"/>
    <x v="0"/>
    <x v="0"/>
    <x v="0"/>
    <s v="Unknown"/>
    <x v="0"/>
    <x v="3"/>
    <n v="40"/>
    <x v="2"/>
  </r>
  <r>
    <n v="190"/>
    <x v="0"/>
    <x v="0"/>
    <s v="Turcin, Mr. Stjepan"/>
    <x v="0"/>
    <n v="36"/>
    <n v="0"/>
    <n v="0"/>
    <s v="349247"/>
    <n v="7.8958000000000004"/>
    <s v=""/>
    <s v="S"/>
    <n v="0"/>
    <x v="1"/>
    <x v="0"/>
    <x v="0"/>
    <s v="Unknown"/>
    <x v="0"/>
    <x v="0"/>
    <n v="36"/>
    <x v="0"/>
  </r>
  <r>
    <n v="191"/>
    <x v="1"/>
    <x v="2"/>
    <s v="Pinsky, Mrs. (Rosa)"/>
    <x v="1"/>
    <n v="32"/>
    <n v="0"/>
    <n v="0"/>
    <s v="234604"/>
    <n v="13"/>
    <s v=""/>
    <s v="S"/>
    <n v="0"/>
    <x v="1"/>
    <x v="1"/>
    <x v="1"/>
    <s v="Unknown"/>
    <x v="0"/>
    <x v="2"/>
    <n v="32"/>
    <x v="0"/>
  </r>
  <r>
    <n v="192"/>
    <x v="0"/>
    <x v="2"/>
    <s v="Carbines, Mr. William"/>
    <x v="0"/>
    <n v="19"/>
    <n v="0"/>
    <n v="0"/>
    <s v="28424"/>
    <n v="13"/>
    <s v=""/>
    <s v="S"/>
    <n v="0"/>
    <x v="1"/>
    <x v="0"/>
    <x v="0"/>
    <s v="Unknown"/>
    <x v="0"/>
    <x v="2"/>
    <n v="19"/>
    <x v="0"/>
  </r>
  <r>
    <n v="193"/>
    <x v="1"/>
    <x v="0"/>
    <s v="Andersen-Jensen, Miss. Carla Christine Nielsine"/>
    <x v="1"/>
    <n v="19"/>
    <n v="1"/>
    <n v="0"/>
    <s v="350046"/>
    <n v="7.8541999999999996"/>
    <s v=""/>
    <s v="S"/>
    <n v="1"/>
    <x v="0"/>
    <x v="2"/>
    <x v="2"/>
    <s v="Unknown"/>
    <x v="0"/>
    <x v="0"/>
    <n v="19"/>
    <x v="0"/>
  </r>
  <r>
    <n v="194"/>
    <x v="1"/>
    <x v="2"/>
    <s v="Navratil, Master. Michel M"/>
    <x v="0"/>
    <n v="3"/>
    <n v="1"/>
    <n v="1"/>
    <s v="230080"/>
    <n v="26"/>
    <s v="F2"/>
    <s v="S"/>
    <n v="2"/>
    <x v="0"/>
    <x v="3"/>
    <x v="3"/>
    <s v="F"/>
    <x v="3"/>
    <x v="3"/>
    <n v="3"/>
    <x v="0"/>
  </r>
  <r>
    <n v="195"/>
    <x v="1"/>
    <x v="1"/>
    <s v="Brown, Mrs. James Joseph (Margaret Tobin)"/>
    <x v="1"/>
    <n v="44"/>
    <n v="0"/>
    <n v="0"/>
    <s v="PC 17610"/>
    <n v="27.720800000000001"/>
    <s v="B4"/>
    <s v="C"/>
    <n v="0"/>
    <x v="1"/>
    <x v="1"/>
    <x v="1"/>
    <s v="B"/>
    <x v="2"/>
    <x v="3"/>
    <n v="44"/>
    <x v="1"/>
  </r>
  <r>
    <n v="196"/>
    <x v="1"/>
    <x v="1"/>
    <s v="Lurette, Miss. Elise"/>
    <x v="1"/>
    <n v="58"/>
    <n v="0"/>
    <n v="0"/>
    <s v="PC 17569"/>
    <n v="146.52080000000001"/>
    <s v="B80"/>
    <s v="C"/>
    <n v="0"/>
    <x v="1"/>
    <x v="2"/>
    <x v="2"/>
    <s v="B"/>
    <x v="2"/>
    <x v="1"/>
    <n v="58"/>
    <x v="1"/>
  </r>
  <r>
    <n v="197"/>
    <x v="0"/>
    <x v="0"/>
    <s v="Mernagh, Mr. Robert"/>
    <x v="0"/>
    <m/>
    <n v="0"/>
    <n v="0"/>
    <s v="368703"/>
    <n v="7.75"/>
    <s v=""/>
    <s v="Q"/>
    <n v="0"/>
    <x v="1"/>
    <x v="0"/>
    <x v="0"/>
    <s v="Unknown"/>
    <x v="1"/>
    <x v="0"/>
    <n v="28"/>
    <x v="2"/>
  </r>
  <r>
    <n v="198"/>
    <x v="0"/>
    <x v="0"/>
    <s v="Olsen, Mr. Karl Siegwart Andreas"/>
    <x v="0"/>
    <n v="42"/>
    <n v="0"/>
    <n v="1"/>
    <s v="4579"/>
    <n v="8.4041999999999994"/>
    <s v=""/>
    <s v="S"/>
    <n v="1"/>
    <x v="0"/>
    <x v="0"/>
    <x v="0"/>
    <s v="Unknown"/>
    <x v="2"/>
    <x v="2"/>
    <n v="42"/>
    <x v="0"/>
  </r>
  <r>
    <n v="199"/>
    <x v="1"/>
    <x v="0"/>
    <s v="Madigan, Miss. Margaret &quot;Maggie&quot;"/>
    <x v="1"/>
    <m/>
    <n v="0"/>
    <n v="0"/>
    <s v="370370"/>
    <n v="7.75"/>
    <s v=""/>
    <s v="Q"/>
    <n v="0"/>
    <x v="1"/>
    <x v="2"/>
    <x v="2"/>
    <s v="Unknown"/>
    <x v="1"/>
    <x v="0"/>
    <n v="28"/>
    <x v="2"/>
  </r>
  <r>
    <n v="200"/>
    <x v="0"/>
    <x v="2"/>
    <s v="Yrois, Miss. Henriette (&quot;Mrs Harbeck&quot;)"/>
    <x v="1"/>
    <n v="24"/>
    <n v="0"/>
    <n v="0"/>
    <s v="248747"/>
    <n v="13"/>
    <s v=""/>
    <s v="S"/>
    <n v="0"/>
    <x v="1"/>
    <x v="2"/>
    <x v="2"/>
    <s v="Unknown"/>
    <x v="0"/>
    <x v="2"/>
    <n v="24"/>
    <x v="0"/>
  </r>
  <r>
    <n v="201"/>
    <x v="0"/>
    <x v="0"/>
    <s v="Vande Walle, Mr. Nestor Cyriel"/>
    <x v="0"/>
    <n v="28"/>
    <n v="0"/>
    <n v="0"/>
    <s v="345770"/>
    <n v="9.5"/>
    <s v=""/>
    <s v="S"/>
    <n v="0"/>
    <x v="1"/>
    <x v="0"/>
    <x v="0"/>
    <s v="Unknown"/>
    <x v="0"/>
    <x v="2"/>
    <n v="28"/>
    <x v="0"/>
  </r>
  <r>
    <n v="202"/>
    <x v="0"/>
    <x v="0"/>
    <s v="Sage, Mr. Frederick"/>
    <x v="0"/>
    <m/>
    <n v="8"/>
    <n v="2"/>
    <s v="CA. 2343"/>
    <n v="69.55"/>
    <s v=""/>
    <s v="S"/>
    <n v="10"/>
    <x v="2"/>
    <x v="0"/>
    <x v="0"/>
    <s v="Unknown"/>
    <x v="1"/>
    <x v="1"/>
    <n v="28"/>
    <x v="0"/>
  </r>
  <r>
    <n v="203"/>
    <x v="0"/>
    <x v="0"/>
    <s v="Johanson, Mr. Jakob Alfred"/>
    <x v="0"/>
    <n v="34"/>
    <n v="0"/>
    <n v="0"/>
    <s v="3101264"/>
    <n v="6.4958"/>
    <s v=""/>
    <s v="S"/>
    <n v="0"/>
    <x v="1"/>
    <x v="0"/>
    <x v="0"/>
    <s v="Unknown"/>
    <x v="0"/>
    <x v="0"/>
    <n v="34"/>
    <x v="0"/>
  </r>
  <r>
    <n v="204"/>
    <x v="0"/>
    <x v="0"/>
    <s v="Youseff, Mr. Gerious"/>
    <x v="0"/>
    <n v="45.5"/>
    <n v="0"/>
    <n v="0"/>
    <s v="2628"/>
    <n v="7.2249999999999996"/>
    <s v=""/>
    <s v="C"/>
    <n v="0"/>
    <x v="1"/>
    <x v="0"/>
    <x v="0"/>
    <s v="Unknown"/>
    <x v="2"/>
    <x v="0"/>
    <n v="45.5"/>
    <x v="1"/>
  </r>
  <r>
    <n v="205"/>
    <x v="1"/>
    <x v="0"/>
    <s v="Cohen, Mr. Gurshon &quot;Gus&quot;"/>
    <x v="0"/>
    <n v="18"/>
    <n v="0"/>
    <n v="0"/>
    <s v="A/5 3540"/>
    <n v="8.0500000000000007"/>
    <s v=""/>
    <s v="S"/>
    <n v="0"/>
    <x v="1"/>
    <x v="0"/>
    <x v="0"/>
    <s v="Unknown"/>
    <x v="4"/>
    <x v="2"/>
    <n v="18"/>
    <x v="0"/>
  </r>
  <r>
    <n v="206"/>
    <x v="0"/>
    <x v="0"/>
    <s v="Strom, Miss. Telma Matilda"/>
    <x v="1"/>
    <n v="2"/>
    <n v="0"/>
    <n v="1"/>
    <s v="347054"/>
    <n v="10.4625"/>
    <s v="G6"/>
    <s v="S"/>
    <n v="1"/>
    <x v="0"/>
    <x v="2"/>
    <x v="2"/>
    <s v="G"/>
    <x v="3"/>
    <x v="2"/>
    <n v="2"/>
    <x v="0"/>
  </r>
  <r>
    <n v="207"/>
    <x v="0"/>
    <x v="0"/>
    <s v="Backstrom, Mr. Karl Alfred"/>
    <x v="0"/>
    <n v="32"/>
    <n v="1"/>
    <n v="0"/>
    <s v="3101278"/>
    <n v="15.85"/>
    <s v=""/>
    <s v="S"/>
    <n v="1"/>
    <x v="0"/>
    <x v="0"/>
    <x v="0"/>
    <s v="Unknown"/>
    <x v="0"/>
    <x v="3"/>
    <n v="32"/>
    <x v="0"/>
  </r>
  <r>
    <n v="208"/>
    <x v="1"/>
    <x v="0"/>
    <s v="Albimona, Mr. Nassef Cassem"/>
    <x v="0"/>
    <n v="26"/>
    <n v="0"/>
    <n v="0"/>
    <s v="2699"/>
    <n v="18.787500000000001"/>
    <s v=""/>
    <s v="C"/>
    <n v="0"/>
    <x v="1"/>
    <x v="0"/>
    <x v="0"/>
    <s v="Unknown"/>
    <x v="0"/>
    <x v="3"/>
    <n v="26"/>
    <x v="1"/>
  </r>
  <r>
    <n v="209"/>
    <x v="1"/>
    <x v="0"/>
    <s v="Carr, Miss. Helen &quot;Ellen&quot;"/>
    <x v="1"/>
    <n v="16"/>
    <n v="0"/>
    <n v="0"/>
    <s v="367231"/>
    <n v="7.75"/>
    <s v=""/>
    <s v="Q"/>
    <n v="0"/>
    <x v="1"/>
    <x v="2"/>
    <x v="2"/>
    <s v="Unknown"/>
    <x v="4"/>
    <x v="0"/>
    <n v="16"/>
    <x v="2"/>
  </r>
  <r>
    <n v="210"/>
    <x v="1"/>
    <x v="1"/>
    <s v="Blank, Mr. Henry"/>
    <x v="0"/>
    <n v="40"/>
    <n v="0"/>
    <n v="0"/>
    <s v="112277"/>
    <n v="31"/>
    <s v="A31"/>
    <s v="C"/>
    <n v="0"/>
    <x v="1"/>
    <x v="0"/>
    <x v="0"/>
    <s v="A"/>
    <x v="0"/>
    <x v="3"/>
    <n v="40"/>
    <x v="1"/>
  </r>
  <r>
    <n v="211"/>
    <x v="0"/>
    <x v="0"/>
    <s v="Ali, Mr. Ahmed"/>
    <x v="0"/>
    <n v="24"/>
    <n v="0"/>
    <n v="0"/>
    <s v="SOTON/O.Q. 3101311"/>
    <n v="7.05"/>
    <s v=""/>
    <s v="S"/>
    <n v="0"/>
    <x v="1"/>
    <x v="0"/>
    <x v="0"/>
    <s v="Unknown"/>
    <x v="0"/>
    <x v="0"/>
    <n v="24"/>
    <x v="0"/>
  </r>
  <r>
    <n v="212"/>
    <x v="1"/>
    <x v="2"/>
    <s v="Cameron, Miss. Clear Annie"/>
    <x v="1"/>
    <n v="35"/>
    <n v="0"/>
    <n v="0"/>
    <s v="F.C.C. 13528"/>
    <n v="21"/>
    <s v=""/>
    <s v="S"/>
    <n v="0"/>
    <x v="1"/>
    <x v="2"/>
    <x v="2"/>
    <s v="Unknown"/>
    <x v="0"/>
    <x v="3"/>
    <n v="35"/>
    <x v="0"/>
  </r>
  <r>
    <n v="213"/>
    <x v="0"/>
    <x v="0"/>
    <s v="Perkin, Mr. John Henry"/>
    <x v="0"/>
    <n v="22"/>
    <n v="0"/>
    <n v="0"/>
    <s v="A/5 21174"/>
    <n v="7.25"/>
    <s v=""/>
    <s v="S"/>
    <n v="0"/>
    <x v="1"/>
    <x v="0"/>
    <x v="0"/>
    <s v="Unknown"/>
    <x v="0"/>
    <x v="0"/>
    <n v="22"/>
    <x v="0"/>
  </r>
  <r>
    <n v="214"/>
    <x v="0"/>
    <x v="2"/>
    <s v="Givard, Mr. Hans Kristensen"/>
    <x v="0"/>
    <n v="30"/>
    <n v="0"/>
    <n v="0"/>
    <s v="250646"/>
    <n v="13"/>
    <s v=""/>
    <s v="S"/>
    <n v="0"/>
    <x v="1"/>
    <x v="0"/>
    <x v="0"/>
    <s v="Unknown"/>
    <x v="0"/>
    <x v="2"/>
    <n v="30"/>
    <x v="0"/>
  </r>
  <r>
    <n v="215"/>
    <x v="0"/>
    <x v="0"/>
    <s v="Kiernan, Mr. Philip"/>
    <x v="0"/>
    <m/>
    <n v="1"/>
    <n v="0"/>
    <s v="367229"/>
    <n v="7.75"/>
    <s v=""/>
    <s v="Q"/>
    <n v="1"/>
    <x v="0"/>
    <x v="0"/>
    <x v="0"/>
    <s v="Unknown"/>
    <x v="1"/>
    <x v="0"/>
    <n v="28"/>
    <x v="2"/>
  </r>
  <r>
    <n v="216"/>
    <x v="1"/>
    <x v="1"/>
    <s v="Newell, Miss. Madeleine"/>
    <x v="1"/>
    <n v="31"/>
    <n v="1"/>
    <n v="0"/>
    <s v="35273"/>
    <n v="113.27500000000001"/>
    <s v="D36"/>
    <s v="C"/>
    <n v="1"/>
    <x v="0"/>
    <x v="2"/>
    <x v="2"/>
    <s v="D"/>
    <x v="0"/>
    <x v="1"/>
    <n v="31"/>
    <x v="1"/>
  </r>
  <r>
    <n v="217"/>
    <x v="1"/>
    <x v="0"/>
    <s v="Honkanen, Miss. Eliina"/>
    <x v="1"/>
    <n v="27"/>
    <n v="0"/>
    <n v="0"/>
    <s v="STON/O2. 3101283"/>
    <n v="7.9249999999999998"/>
    <s v=""/>
    <s v="S"/>
    <n v="0"/>
    <x v="1"/>
    <x v="2"/>
    <x v="2"/>
    <s v="Unknown"/>
    <x v="0"/>
    <x v="2"/>
    <n v="27"/>
    <x v="0"/>
  </r>
  <r>
    <n v="218"/>
    <x v="0"/>
    <x v="2"/>
    <s v="Jacobsohn, Mr. Sidney Samuel"/>
    <x v="0"/>
    <n v="42"/>
    <n v="1"/>
    <n v="0"/>
    <s v="243847"/>
    <n v="27"/>
    <s v=""/>
    <s v="S"/>
    <n v="1"/>
    <x v="0"/>
    <x v="0"/>
    <x v="0"/>
    <s v="Unknown"/>
    <x v="2"/>
    <x v="3"/>
    <n v="42"/>
    <x v="0"/>
  </r>
  <r>
    <n v="219"/>
    <x v="1"/>
    <x v="1"/>
    <s v="Bazzani, Miss. Albina"/>
    <x v="1"/>
    <n v="32"/>
    <n v="0"/>
    <n v="0"/>
    <s v="11813"/>
    <n v="76.291700000000006"/>
    <s v="D15"/>
    <s v="C"/>
    <n v="0"/>
    <x v="1"/>
    <x v="2"/>
    <x v="2"/>
    <s v="D"/>
    <x v="0"/>
    <x v="1"/>
    <n v="32"/>
    <x v="1"/>
  </r>
  <r>
    <n v="220"/>
    <x v="0"/>
    <x v="2"/>
    <s v="Harris, Mr. Walter"/>
    <x v="0"/>
    <n v="30"/>
    <n v="0"/>
    <n v="0"/>
    <s v="W/C 14208"/>
    <n v="10.5"/>
    <s v=""/>
    <s v="S"/>
    <n v="0"/>
    <x v="1"/>
    <x v="0"/>
    <x v="0"/>
    <s v="Unknown"/>
    <x v="0"/>
    <x v="2"/>
    <n v="30"/>
    <x v="0"/>
  </r>
  <r>
    <n v="221"/>
    <x v="1"/>
    <x v="0"/>
    <s v="Sunderland, Mr. Victor Francis"/>
    <x v="0"/>
    <n v="16"/>
    <n v="0"/>
    <n v="0"/>
    <s v="SOTON/OQ 392089"/>
    <n v="8.0500000000000007"/>
    <s v=""/>
    <s v="S"/>
    <n v="0"/>
    <x v="1"/>
    <x v="0"/>
    <x v="0"/>
    <s v="Unknown"/>
    <x v="4"/>
    <x v="2"/>
    <n v="16"/>
    <x v="0"/>
  </r>
  <r>
    <n v="222"/>
    <x v="0"/>
    <x v="2"/>
    <s v="Bracken, Mr. James H"/>
    <x v="0"/>
    <n v="27"/>
    <n v="0"/>
    <n v="0"/>
    <s v="220367"/>
    <n v="13"/>
    <s v=""/>
    <s v="S"/>
    <n v="0"/>
    <x v="1"/>
    <x v="0"/>
    <x v="0"/>
    <s v="Unknown"/>
    <x v="0"/>
    <x v="2"/>
    <n v="27"/>
    <x v="0"/>
  </r>
  <r>
    <n v="223"/>
    <x v="0"/>
    <x v="0"/>
    <s v="Green, Mr. George Henry"/>
    <x v="0"/>
    <n v="51"/>
    <n v="0"/>
    <n v="0"/>
    <s v="21440"/>
    <n v="8.0500000000000007"/>
    <s v=""/>
    <s v="S"/>
    <n v="0"/>
    <x v="1"/>
    <x v="0"/>
    <x v="0"/>
    <s v="Unknown"/>
    <x v="2"/>
    <x v="2"/>
    <n v="51"/>
    <x v="0"/>
  </r>
  <r>
    <n v="224"/>
    <x v="0"/>
    <x v="0"/>
    <s v="Nenkoff, Mr. Christo"/>
    <x v="0"/>
    <m/>
    <n v="0"/>
    <n v="0"/>
    <s v="349234"/>
    <n v="7.8958000000000004"/>
    <s v=""/>
    <s v="S"/>
    <n v="0"/>
    <x v="1"/>
    <x v="0"/>
    <x v="0"/>
    <s v="Unknown"/>
    <x v="1"/>
    <x v="0"/>
    <n v="28"/>
    <x v="0"/>
  </r>
  <r>
    <n v="225"/>
    <x v="1"/>
    <x v="1"/>
    <s v="Hoyt, Mr. Frederick Maxfield"/>
    <x v="0"/>
    <n v="38"/>
    <n v="1"/>
    <n v="0"/>
    <s v="19943"/>
    <n v="90"/>
    <s v="C93"/>
    <s v="S"/>
    <n v="1"/>
    <x v="0"/>
    <x v="0"/>
    <x v="0"/>
    <s v="C"/>
    <x v="0"/>
    <x v="1"/>
    <n v="38"/>
    <x v="0"/>
  </r>
  <r>
    <n v="226"/>
    <x v="0"/>
    <x v="0"/>
    <s v="Berglund, Mr. Karl Ivar Sven"/>
    <x v="0"/>
    <n v="22"/>
    <n v="0"/>
    <n v="0"/>
    <s v="PP 4348"/>
    <n v="9.35"/>
    <s v=""/>
    <s v="S"/>
    <n v="0"/>
    <x v="1"/>
    <x v="0"/>
    <x v="0"/>
    <s v="Unknown"/>
    <x v="0"/>
    <x v="2"/>
    <n v="22"/>
    <x v="0"/>
  </r>
  <r>
    <n v="227"/>
    <x v="1"/>
    <x v="2"/>
    <s v="Mellors, Mr. William John"/>
    <x v="0"/>
    <n v="19"/>
    <n v="0"/>
    <n v="0"/>
    <s v="SW/PP 751"/>
    <n v="10.5"/>
    <s v=""/>
    <s v="S"/>
    <n v="0"/>
    <x v="1"/>
    <x v="0"/>
    <x v="0"/>
    <s v="Unknown"/>
    <x v="0"/>
    <x v="2"/>
    <n v="19"/>
    <x v="0"/>
  </r>
  <r>
    <n v="228"/>
    <x v="0"/>
    <x v="0"/>
    <s v="Lovell, Mr. John Hall (&quot;Henry&quot;)"/>
    <x v="0"/>
    <n v="20.5"/>
    <n v="0"/>
    <n v="0"/>
    <s v="A/5 21173"/>
    <n v="7.25"/>
    <s v=""/>
    <s v="S"/>
    <n v="0"/>
    <x v="1"/>
    <x v="0"/>
    <x v="0"/>
    <s v="Unknown"/>
    <x v="0"/>
    <x v="0"/>
    <n v="20.5"/>
    <x v="0"/>
  </r>
  <r>
    <n v="229"/>
    <x v="0"/>
    <x v="2"/>
    <s v="Fahlstrom, Mr. Arne Jonas"/>
    <x v="0"/>
    <n v="18"/>
    <n v="0"/>
    <n v="0"/>
    <s v="236171"/>
    <n v="13"/>
    <s v=""/>
    <s v="S"/>
    <n v="0"/>
    <x v="1"/>
    <x v="0"/>
    <x v="0"/>
    <s v="Unknown"/>
    <x v="4"/>
    <x v="2"/>
    <n v="18"/>
    <x v="0"/>
  </r>
  <r>
    <n v="230"/>
    <x v="0"/>
    <x v="0"/>
    <s v="Lefebre, Miss. Mathilde"/>
    <x v="1"/>
    <m/>
    <n v="3"/>
    <n v="1"/>
    <s v="4133"/>
    <n v="25.466699999999999"/>
    <s v=""/>
    <s v="S"/>
    <n v="4"/>
    <x v="2"/>
    <x v="2"/>
    <x v="2"/>
    <s v="Unknown"/>
    <x v="1"/>
    <x v="3"/>
    <n v="28"/>
    <x v="0"/>
  </r>
  <r>
    <n v="231"/>
    <x v="1"/>
    <x v="1"/>
    <s v="Harris, Mrs. Henry Birkhardt (Irene Wallach)"/>
    <x v="1"/>
    <n v="35"/>
    <n v="1"/>
    <n v="0"/>
    <s v="36973"/>
    <n v="83.474999999999994"/>
    <s v="C83"/>
    <s v="S"/>
    <n v="1"/>
    <x v="0"/>
    <x v="1"/>
    <x v="1"/>
    <s v="C"/>
    <x v="0"/>
    <x v="1"/>
    <n v="35"/>
    <x v="0"/>
  </r>
  <r>
    <n v="232"/>
    <x v="0"/>
    <x v="0"/>
    <s v="Larsson, Mr. Bengt Edvin"/>
    <x v="0"/>
    <n v="29"/>
    <n v="0"/>
    <n v="0"/>
    <s v="347067"/>
    <n v="7.7750000000000004"/>
    <s v=""/>
    <s v="S"/>
    <n v="0"/>
    <x v="1"/>
    <x v="0"/>
    <x v="0"/>
    <s v="Unknown"/>
    <x v="0"/>
    <x v="0"/>
    <n v="29"/>
    <x v="0"/>
  </r>
  <r>
    <n v="233"/>
    <x v="0"/>
    <x v="2"/>
    <s v="Sjostedt, Mr. Ernst Adolf"/>
    <x v="0"/>
    <n v="59"/>
    <n v="0"/>
    <n v="0"/>
    <s v="237442"/>
    <n v="13.5"/>
    <s v=""/>
    <s v="S"/>
    <n v="0"/>
    <x v="1"/>
    <x v="0"/>
    <x v="0"/>
    <s v="Unknown"/>
    <x v="2"/>
    <x v="2"/>
    <n v="59"/>
    <x v="0"/>
  </r>
  <r>
    <n v="234"/>
    <x v="1"/>
    <x v="0"/>
    <s v="Asplund, Miss. Lillian Gertrud"/>
    <x v="1"/>
    <n v="5"/>
    <n v="4"/>
    <n v="2"/>
    <s v="347077"/>
    <n v="31.387499999999999"/>
    <s v=""/>
    <s v="S"/>
    <n v="6"/>
    <x v="2"/>
    <x v="2"/>
    <x v="2"/>
    <s v="Unknown"/>
    <x v="3"/>
    <x v="1"/>
    <n v="5"/>
    <x v="0"/>
  </r>
  <r>
    <n v="235"/>
    <x v="0"/>
    <x v="2"/>
    <s v="Leyson, Mr. Robert William Norman"/>
    <x v="0"/>
    <n v="24"/>
    <n v="0"/>
    <n v="0"/>
    <s v="C.A. 29566"/>
    <n v="10.5"/>
    <s v=""/>
    <s v="S"/>
    <n v="0"/>
    <x v="1"/>
    <x v="0"/>
    <x v="0"/>
    <s v="Unknown"/>
    <x v="0"/>
    <x v="2"/>
    <n v="24"/>
    <x v="0"/>
  </r>
  <r>
    <n v="236"/>
    <x v="0"/>
    <x v="0"/>
    <s v="Harknett, Miss. Alice Phoebe"/>
    <x v="1"/>
    <m/>
    <n v="0"/>
    <n v="0"/>
    <s v="W./C. 6609"/>
    <n v="7.55"/>
    <s v=""/>
    <s v="S"/>
    <n v="0"/>
    <x v="1"/>
    <x v="2"/>
    <x v="2"/>
    <s v="Unknown"/>
    <x v="1"/>
    <x v="0"/>
    <n v="28"/>
    <x v="0"/>
  </r>
  <r>
    <n v="237"/>
    <x v="0"/>
    <x v="2"/>
    <s v="Hold, Mr. Stephen"/>
    <x v="0"/>
    <n v="44"/>
    <n v="1"/>
    <n v="0"/>
    <s v="26707"/>
    <n v="26"/>
    <s v=""/>
    <s v="S"/>
    <n v="1"/>
    <x v="0"/>
    <x v="0"/>
    <x v="0"/>
    <s v="Unknown"/>
    <x v="2"/>
    <x v="3"/>
    <n v="44"/>
    <x v="0"/>
  </r>
  <r>
    <n v="238"/>
    <x v="1"/>
    <x v="2"/>
    <s v="Collyer, Miss. Marjorie &quot;Lottie&quot;"/>
    <x v="1"/>
    <n v="8"/>
    <n v="0"/>
    <n v="2"/>
    <s v="C.A. 31921"/>
    <n v="26.25"/>
    <s v=""/>
    <s v="S"/>
    <n v="2"/>
    <x v="0"/>
    <x v="2"/>
    <x v="2"/>
    <s v="Unknown"/>
    <x v="3"/>
    <x v="3"/>
    <n v="8"/>
    <x v="0"/>
  </r>
  <r>
    <n v="239"/>
    <x v="0"/>
    <x v="2"/>
    <s v="Pengelly, Mr. Frederick William"/>
    <x v="0"/>
    <n v="19"/>
    <n v="0"/>
    <n v="0"/>
    <s v="28665"/>
    <n v="10.5"/>
    <s v=""/>
    <s v="S"/>
    <n v="0"/>
    <x v="1"/>
    <x v="0"/>
    <x v="0"/>
    <s v="Unknown"/>
    <x v="0"/>
    <x v="2"/>
    <n v="19"/>
    <x v="0"/>
  </r>
  <r>
    <n v="240"/>
    <x v="0"/>
    <x v="2"/>
    <s v="Hunt, Mr. George Henry"/>
    <x v="0"/>
    <n v="33"/>
    <n v="0"/>
    <n v="0"/>
    <s v="SCO/W 1585"/>
    <n v="12.275"/>
    <s v=""/>
    <s v="S"/>
    <n v="0"/>
    <x v="1"/>
    <x v="0"/>
    <x v="0"/>
    <s v="Unknown"/>
    <x v="0"/>
    <x v="2"/>
    <n v="33"/>
    <x v="0"/>
  </r>
  <r>
    <n v="241"/>
    <x v="0"/>
    <x v="0"/>
    <s v="Zabour, Miss. Thamine"/>
    <x v="1"/>
    <m/>
    <n v="1"/>
    <n v="0"/>
    <s v="2665"/>
    <n v="14.4542"/>
    <s v=""/>
    <s v="C"/>
    <n v="1"/>
    <x v="0"/>
    <x v="2"/>
    <x v="2"/>
    <s v="Unknown"/>
    <x v="1"/>
    <x v="2"/>
    <n v="28"/>
    <x v="1"/>
  </r>
  <r>
    <n v="242"/>
    <x v="1"/>
    <x v="0"/>
    <s v="Murphy, Miss. Katherine &quot;Kate&quot;"/>
    <x v="1"/>
    <m/>
    <n v="1"/>
    <n v="0"/>
    <s v="367230"/>
    <n v="15.5"/>
    <s v=""/>
    <s v="Q"/>
    <n v="1"/>
    <x v="0"/>
    <x v="2"/>
    <x v="2"/>
    <s v="Unknown"/>
    <x v="1"/>
    <x v="3"/>
    <n v="28"/>
    <x v="2"/>
  </r>
  <r>
    <n v="243"/>
    <x v="0"/>
    <x v="2"/>
    <s v="Coleridge, Mr. Reginald Charles"/>
    <x v="0"/>
    <n v="29"/>
    <n v="0"/>
    <n v="0"/>
    <s v="W./C. 14263"/>
    <n v="10.5"/>
    <s v=""/>
    <s v="S"/>
    <n v="0"/>
    <x v="1"/>
    <x v="0"/>
    <x v="0"/>
    <s v="Unknown"/>
    <x v="0"/>
    <x v="2"/>
    <n v="29"/>
    <x v="0"/>
  </r>
  <r>
    <n v="244"/>
    <x v="0"/>
    <x v="0"/>
    <s v="Maenpaa, Mr. Matti Alexanteri"/>
    <x v="0"/>
    <n v="22"/>
    <n v="0"/>
    <n v="0"/>
    <s v="STON/O 2. 3101275"/>
    <n v="7.125"/>
    <s v=""/>
    <s v="S"/>
    <n v="0"/>
    <x v="1"/>
    <x v="0"/>
    <x v="0"/>
    <s v="Unknown"/>
    <x v="0"/>
    <x v="0"/>
    <n v="22"/>
    <x v="0"/>
  </r>
  <r>
    <n v="245"/>
    <x v="0"/>
    <x v="0"/>
    <s v="Attalah, Mr. Sleiman"/>
    <x v="0"/>
    <n v="30"/>
    <n v="0"/>
    <n v="0"/>
    <s v="2694"/>
    <n v="7.2249999999999996"/>
    <s v=""/>
    <s v="C"/>
    <n v="0"/>
    <x v="1"/>
    <x v="0"/>
    <x v="0"/>
    <s v="Unknown"/>
    <x v="0"/>
    <x v="0"/>
    <n v="30"/>
    <x v="1"/>
  </r>
  <r>
    <n v="246"/>
    <x v="0"/>
    <x v="1"/>
    <s v="Minahan, Dr. William Edward"/>
    <x v="0"/>
    <n v="44"/>
    <n v="2"/>
    <n v="0"/>
    <s v="19928"/>
    <n v="90"/>
    <s v="C78"/>
    <s v="Q"/>
    <n v="2"/>
    <x v="0"/>
    <x v="5"/>
    <x v="4"/>
    <s v="C"/>
    <x v="2"/>
    <x v="1"/>
    <n v="44"/>
    <x v="2"/>
  </r>
  <r>
    <n v="247"/>
    <x v="0"/>
    <x v="0"/>
    <s v="Lindahl, Miss. Agda Thorilda Viktoria"/>
    <x v="1"/>
    <n v="25"/>
    <n v="0"/>
    <n v="0"/>
    <s v="347071"/>
    <n v="7.7750000000000004"/>
    <s v=""/>
    <s v="S"/>
    <n v="0"/>
    <x v="1"/>
    <x v="2"/>
    <x v="2"/>
    <s v="Unknown"/>
    <x v="0"/>
    <x v="0"/>
    <n v="25"/>
    <x v="0"/>
  </r>
  <r>
    <n v="248"/>
    <x v="1"/>
    <x v="2"/>
    <s v="Hamalainen, Mrs. William (Anna)"/>
    <x v="1"/>
    <n v="24"/>
    <n v="0"/>
    <n v="2"/>
    <s v="250649"/>
    <n v="14.5"/>
    <s v=""/>
    <s v="S"/>
    <n v="2"/>
    <x v="0"/>
    <x v="1"/>
    <x v="1"/>
    <s v="Unknown"/>
    <x v="0"/>
    <x v="3"/>
    <n v="24"/>
    <x v="0"/>
  </r>
  <r>
    <n v="249"/>
    <x v="1"/>
    <x v="1"/>
    <s v="Beckwith, Mr. Richard Leonard"/>
    <x v="0"/>
    <n v="37"/>
    <n v="1"/>
    <n v="1"/>
    <s v="11751"/>
    <n v="52.554200000000002"/>
    <s v="D35"/>
    <s v="S"/>
    <n v="2"/>
    <x v="0"/>
    <x v="0"/>
    <x v="0"/>
    <s v="D"/>
    <x v="0"/>
    <x v="1"/>
    <n v="37"/>
    <x v="0"/>
  </r>
  <r>
    <n v="250"/>
    <x v="0"/>
    <x v="2"/>
    <s v="Carter, Rev. Ernest Courtenay"/>
    <x v="0"/>
    <n v="54"/>
    <n v="1"/>
    <n v="0"/>
    <s v="244252"/>
    <n v="26"/>
    <s v=""/>
    <s v="S"/>
    <n v="1"/>
    <x v="0"/>
    <x v="4"/>
    <x v="4"/>
    <s v="Unknown"/>
    <x v="2"/>
    <x v="3"/>
    <n v="54"/>
    <x v="0"/>
  </r>
  <r>
    <n v="251"/>
    <x v="0"/>
    <x v="0"/>
    <s v="Reed, Mr. James George"/>
    <x v="0"/>
    <m/>
    <n v="0"/>
    <n v="0"/>
    <s v="362316"/>
    <n v="7.25"/>
    <s v=""/>
    <s v="S"/>
    <n v="0"/>
    <x v="1"/>
    <x v="0"/>
    <x v="0"/>
    <s v="Unknown"/>
    <x v="1"/>
    <x v="0"/>
    <n v="28"/>
    <x v="0"/>
  </r>
  <r>
    <n v="252"/>
    <x v="0"/>
    <x v="0"/>
    <s v="Strom, Mrs. Wilhelm (Elna Matilda Persson)"/>
    <x v="1"/>
    <n v="29"/>
    <n v="1"/>
    <n v="1"/>
    <s v="347054"/>
    <n v="10.4625"/>
    <s v="G6"/>
    <s v="S"/>
    <n v="2"/>
    <x v="0"/>
    <x v="1"/>
    <x v="1"/>
    <s v="G"/>
    <x v="0"/>
    <x v="2"/>
    <n v="29"/>
    <x v="0"/>
  </r>
  <r>
    <n v="253"/>
    <x v="0"/>
    <x v="1"/>
    <s v="Stead, Mr. William Thomas"/>
    <x v="0"/>
    <n v="62"/>
    <n v="0"/>
    <n v="0"/>
    <s v="113514"/>
    <n v="26.55"/>
    <s v="C87"/>
    <s v="S"/>
    <n v="0"/>
    <x v="1"/>
    <x v="0"/>
    <x v="0"/>
    <s v="C"/>
    <x v="2"/>
    <x v="3"/>
    <n v="62"/>
    <x v="0"/>
  </r>
  <r>
    <n v="254"/>
    <x v="0"/>
    <x v="0"/>
    <s v="Lobb, Mr. William Arthur"/>
    <x v="0"/>
    <n v="30"/>
    <n v="1"/>
    <n v="0"/>
    <s v="A/5. 3336"/>
    <n v="16.100000000000001"/>
    <s v=""/>
    <s v="S"/>
    <n v="1"/>
    <x v="0"/>
    <x v="0"/>
    <x v="0"/>
    <s v="Unknown"/>
    <x v="0"/>
    <x v="3"/>
    <n v="30"/>
    <x v="0"/>
  </r>
  <r>
    <n v="255"/>
    <x v="0"/>
    <x v="0"/>
    <s v="Rosblom, Mrs. Viktor (Helena Wilhelmina)"/>
    <x v="1"/>
    <n v="41"/>
    <n v="0"/>
    <n v="2"/>
    <s v="370129"/>
    <n v="20.212499999999999"/>
    <s v=""/>
    <s v="S"/>
    <n v="2"/>
    <x v="0"/>
    <x v="1"/>
    <x v="1"/>
    <s v="Unknown"/>
    <x v="2"/>
    <x v="3"/>
    <n v="41"/>
    <x v="0"/>
  </r>
  <r>
    <n v="256"/>
    <x v="1"/>
    <x v="0"/>
    <s v="Touma, Mrs. Darwis (Hanne Youssef Razi)"/>
    <x v="1"/>
    <n v="29"/>
    <n v="0"/>
    <n v="2"/>
    <s v="2650"/>
    <n v="15.245799999999999"/>
    <s v=""/>
    <s v="C"/>
    <n v="2"/>
    <x v="0"/>
    <x v="1"/>
    <x v="1"/>
    <s v="Unknown"/>
    <x v="0"/>
    <x v="3"/>
    <n v="29"/>
    <x v="1"/>
  </r>
  <r>
    <n v="257"/>
    <x v="1"/>
    <x v="1"/>
    <s v="Thorne, Mrs. Gertrude Maybelle"/>
    <x v="1"/>
    <m/>
    <n v="0"/>
    <n v="0"/>
    <s v="PC 17585"/>
    <n v="79.2"/>
    <s v=""/>
    <s v="C"/>
    <n v="0"/>
    <x v="1"/>
    <x v="1"/>
    <x v="1"/>
    <s v="Unknown"/>
    <x v="1"/>
    <x v="1"/>
    <n v="28"/>
    <x v="1"/>
  </r>
  <r>
    <n v="258"/>
    <x v="1"/>
    <x v="1"/>
    <s v="Cherry, Miss. Gladys"/>
    <x v="1"/>
    <n v="30"/>
    <n v="0"/>
    <n v="0"/>
    <s v="110152"/>
    <n v="86.5"/>
    <s v="B77"/>
    <s v="S"/>
    <n v="0"/>
    <x v="1"/>
    <x v="2"/>
    <x v="2"/>
    <s v="B"/>
    <x v="0"/>
    <x v="1"/>
    <n v="30"/>
    <x v="0"/>
  </r>
  <r>
    <n v="259"/>
    <x v="1"/>
    <x v="1"/>
    <s v="Ward, Miss. Anna"/>
    <x v="1"/>
    <n v="35"/>
    <n v="0"/>
    <n v="0"/>
    <s v="PC 17755"/>
    <n v="512.32920000000001"/>
    <s v=""/>
    <s v="C"/>
    <n v="0"/>
    <x v="1"/>
    <x v="2"/>
    <x v="2"/>
    <s v="Unknown"/>
    <x v="0"/>
    <x v="1"/>
    <n v="35"/>
    <x v="1"/>
  </r>
  <r>
    <n v="260"/>
    <x v="1"/>
    <x v="2"/>
    <s v="Parrish, Mrs. (Lutie Davis)"/>
    <x v="1"/>
    <n v="50"/>
    <n v="0"/>
    <n v="1"/>
    <s v="230433"/>
    <n v="26"/>
    <s v=""/>
    <s v="S"/>
    <n v="1"/>
    <x v="0"/>
    <x v="1"/>
    <x v="1"/>
    <s v="Unknown"/>
    <x v="2"/>
    <x v="3"/>
    <n v="50"/>
    <x v="0"/>
  </r>
  <r>
    <n v="261"/>
    <x v="0"/>
    <x v="0"/>
    <s v="Smith, Mr. Thomas"/>
    <x v="0"/>
    <m/>
    <n v="0"/>
    <n v="0"/>
    <s v="384461"/>
    <n v="7.75"/>
    <s v=""/>
    <s v="Q"/>
    <n v="0"/>
    <x v="1"/>
    <x v="0"/>
    <x v="0"/>
    <s v="Unknown"/>
    <x v="1"/>
    <x v="0"/>
    <n v="28"/>
    <x v="2"/>
  </r>
  <r>
    <n v="262"/>
    <x v="1"/>
    <x v="0"/>
    <s v="Asplund, Master. Edvin Rojj Felix"/>
    <x v="0"/>
    <n v="3"/>
    <n v="4"/>
    <n v="2"/>
    <s v="347077"/>
    <n v="31.387499999999999"/>
    <s v=""/>
    <s v="S"/>
    <n v="6"/>
    <x v="2"/>
    <x v="3"/>
    <x v="3"/>
    <s v="Unknown"/>
    <x v="3"/>
    <x v="1"/>
    <n v="3"/>
    <x v="0"/>
  </r>
  <r>
    <n v="263"/>
    <x v="0"/>
    <x v="1"/>
    <s v="Taussig, Mr. Emil"/>
    <x v="0"/>
    <n v="52"/>
    <n v="1"/>
    <n v="1"/>
    <s v="110413"/>
    <n v="79.650000000000006"/>
    <s v="E67"/>
    <s v="S"/>
    <n v="2"/>
    <x v="0"/>
    <x v="0"/>
    <x v="0"/>
    <s v="E"/>
    <x v="2"/>
    <x v="1"/>
    <n v="52"/>
    <x v="0"/>
  </r>
  <r>
    <n v="264"/>
    <x v="0"/>
    <x v="1"/>
    <s v="Harrison, Mr. William"/>
    <x v="0"/>
    <n v="40"/>
    <n v="0"/>
    <n v="0"/>
    <s v="112059"/>
    <n v="0"/>
    <s v="B94"/>
    <s v="S"/>
    <n v="0"/>
    <x v="1"/>
    <x v="0"/>
    <x v="0"/>
    <s v="B"/>
    <x v="0"/>
    <x v="0"/>
    <n v="40"/>
    <x v="0"/>
  </r>
  <r>
    <n v="265"/>
    <x v="0"/>
    <x v="0"/>
    <s v="Henry, Miss. Delia"/>
    <x v="1"/>
    <m/>
    <n v="0"/>
    <n v="0"/>
    <s v="382649"/>
    <n v="7.75"/>
    <s v=""/>
    <s v="Q"/>
    <n v="0"/>
    <x v="1"/>
    <x v="2"/>
    <x v="2"/>
    <s v="Unknown"/>
    <x v="1"/>
    <x v="0"/>
    <n v="28"/>
    <x v="2"/>
  </r>
  <r>
    <n v="266"/>
    <x v="0"/>
    <x v="2"/>
    <s v="Reeves, Mr. David"/>
    <x v="0"/>
    <n v="36"/>
    <n v="0"/>
    <n v="0"/>
    <s v="C.A. 17248"/>
    <n v="10.5"/>
    <s v=""/>
    <s v="S"/>
    <n v="0"/>
    <x v="1"/>
    <x v="0"/>
    <x v="0"/>
    <s v="Unknown"/>
    <x v="0"/>
    <x v="2"/>
    <n v="36"/>
    <x v="0"/>
  </r>
  <r>
    <n v="267"/>
    <x v="0"/>
    <x v="0"/>
    <s v="Panula, Mr. Ernesti Arvid"/>
    <x v="0"/>
    <n v="16"/>
    <n v="4"/>
    <n v="1"/>
    <s v="3101295"/>
    <n v="39.6875"/>
    <s v=""/>
    <s v="S"/>
    <n v="5"/>
    <x v="2"/>
    <x v="0"/>
    <x v="0"/>
    <s v="Unknown"/>
    <x v="4"/>
    <x v="1"/>
    <n v="16"/>
    <x v="0"/>
  </r>
  <r>
    <n v="268"/>
    <x v="1"/>
    <x v="0"/>
    <s v="Persson, Mr. Ernst Ulrik"/>
    <x v="0"/>
    <n v="25"/>
    <n v="1"/>
    <n v="0"/>
    <s v="347083"/>
    <n v="7.7750000000000004"/>
    <s v=""/>
    <s v="S"/>
    <n v="1"/>
    <x v="0"/>
    <x v="0"/>
    <x v="0"/>
    <s v="Unknown"/>
    <x v="0"/>
    <x v="0"/>
    <n v="25"/>
    <x v="0"/>
  </r>
  <r>
    <n v="269"/>
    <x v="1"/>
    <x v="1"/>
    <s v="Graham, Mrs. William Thompson (Edith Junkins)"/>
    <x v="1"/>
    <n v="58"/>
    <n v="0"/>
    <n v="1"/>
    <s v="PC 17582"/>
    <n v="153.46250000000001"/>
    <s v="C125"/>
    <s v="S"/>
    <n v="1"/>
    <x v="0"/>
    <x v="1"/>
    <x v="1"/>
    <s v="C"/>
    <x v="2"/>
    <x v="1"/>
    <n v="58"/>
    <x v="0"/>
  </r>
  <r>
    <n v="270"/>
    <x v="1"/>
    <x v="1"/>
    <s v="Bissette, Miss. Amelia"/>
    <x v="1"/>
    <n v="35"/>
    <n v="0"/>
    <n v="0"/>
    <s v="PC 17760"/>
    <n v="135.63329999999999"/>
    <s v="C99"/>
    <s v="S"/>
    <n v="0"/>
    <x v="1"/>
    <x v="2"/>
    <x v="2"/>
    <s v="C"/>
    <x v="0"/>
    <x v="1"/>
    <n v="35"/>
    <x v="0"/>
  </r>
  <r>
    <n v="271"/>
    <x v="0"/>
    <x v="1"/>
    <s v="Cairns, Mr. Alexander"/>
    <x v="0"/>
    <m/>
    <n v="0"/>
    <n v="0"/>
    <s v="113798"/>
    <n v="31"/>
    <s v=""/>
    <s v="S"/>
    <n v="0"/>
    <x v="1"/>
    <x v="0"/>
    <x v="0"/>
    <s v="Unknown"/>
    <x v="1"/>
    <x v="3"/>
    <n v="28"/>
    <x v="0"/>
  </r>
  <r>
    <n v="272"/>
    <x v="1"/>
    <x v="0"/>
    <s v="Tornquist, Mr. William Henry"/>
    <x v="0"/>
    <n v="25"/>
    <n v="0"/>
    <n v="0"/>
    <s v="LINE"/>
    <n v="0"/>
    <s v=""/>
    <s v="S"/>
    <n v="0"/>
    <x v="1"/>
    <x v="0"/>
    <x v="0"/>
    <s v="Unknown"/>
    <x v="0"/>
    <x v="0"/>
    <n v="25"/>
    <x v="0"/>
  </r>
  <r>
    <n v="273"/>
    <x v="1"/>
    <x v="2"/>
    <s v="Mellinger, Mrs. (Elizabeth Anne Maidment)"/>
    <x v="1"/>
    <n v="41"/>
    <n v="0"/>
    <n v="1"/>
    <s v="250644"/>
    <n v="19.5"/>
    <s v=""/>
    <s v="S"/>
    <n v="1"/>
    <x v="0"/>
    <x v="1"/>
    <x v="1"/>
    <s v="Unknown"/>
    <x v="2"/>
    <x v="3"/>
    <n v="41"/>
    <x v="0"/>
  </r>
  <r>
    <n v="274"/>
    <x v="0"/>
    <x v="1"/>
    <s v="Natsch, Mr. Charles H"/>
    <x v="0"/>
    <n v="37"/>
    <n v="0"/>
    <n v="1"/>
    <s v="PC 17596"/>
    <n v="29.7"/>
    <s v="C118"/>
    <s v="C"/>
    <n v="1"/>
    <x v="0"/>
    <x v="0"/>
    <x v="0"/>
    <s v="C"/>
    <x v="0"/>
    <x v="3"/>
    <n v="37"/>
    <x v="1"/>
  </r>
  <r>
    <n v="275"/>
    <x v="1"/>
    <x v="0"/>
    <s v="Healy, Miss. Hanora &quot;Nora&quot;"/>
    <x v="1"/>
    <m/>
    <n v="0"/>
    <n v="0"/>
    <s v="370375"/>
    <n v="7.75"/>
    <s v=""/>
    <s v="Q"/>
    <n v="0"/>
    <x v="1"/>
    <x v="2"/>
    <x v="2"/>
    <s v="Unknown"/>
    <x v="1"/>
    <x v="0"/>
    <n v="28"/>
    <x v="2"/>
  </r>
  <r>
    <n v="276"/>
    <x v="1"/>
    <x v="1"/>
    <s v="Andrews, Miss. Kornelia Theodosia"/>
    <x v="1"/>
    <n v="63"/>
    <n v="1"/>
    <n v="0"/>
    <s v="13502"/>
    <n v="77.958299999999994"/>
    <s v="D7"/>
    <s v="S"/>
    <n v="1"/>
    <x v="0"/>
    <x v="2"/>
    <x v="2"/>
    <s v="D"/>
    <x v="2"/>
    <x v="1"/>
    <n v="63"/>
    <x v="0"/>
  </r>
  <r>
    <n v="277"/>
    <x v="0"/>
    <x v="0"/>
    <s v="Lindblom, Miss. Augusta Charlotta"/>
    <x v="1"/>
    <n v="45"/>
    <n v="0"/>
    <n v="0"/>
    <s v="347073"/>
    <n v="7.75"/>
    <s v=""/>
    <s v="S"/>
    <n v="0"/>
    <x v="1"/>
    <x v="2"/>
    <x v="2"/>
    <s v="Unknown"/>
    <x v="2"/>
    <x v="0"/>
    <n v="45"/>
    <x v="0"/>
  </r>
  <r>
    <n v="278"/>
    <x v="0"/>
    <x v="2"/>
    <s v="Parkes, Mr. Francis &quot;Frank&quot;"/>
    <x v="0"/>
    <m/>
    <n v="0"/>
    <n v="0"/>
    <s v="239853"/>
    <n v="0"/>
    <s v=""/>
    <s v="S"/>
    <n v="0"/>
    <x v="1"/>
    <x v="0"/>
    <x v="0"/>
    <s v="Unknown"/>
    <x v="1"/>
    <x v="0"/>
    <n v="28"/>
    <x v="0"/>
  </r>
  <r>
    <n v="279"/>
    <x v="0"/>
    <x v="0"/>
    <s v="Rice, Master. Eric"/>
    <x v="0"/>
    <n v="7"/>
    <n v="4"/>
    <n v="1"/>
    <s v="382652"/>
    <n v="29.125"/>
    <s v=""/>
    <s v="Q"/>
    <n v="5"/>
    <x v="2"/>
    <x v="3"/>
    <x v="3"/>
    <s v="Unknown"/>
    <x v="3"/>
    <x v="3"/>
    <n v="7"/>
    <x v="2"/>
  </r>
  <r>
    <n v="280"/>
    <x v="1"/>
    <x v="0"/>
    <s v="Abbott, Mrs. Stanton (Rosa Hunt)"/>
    <x v="1"/>
    <n v="35"/>
    <n v="1"/>
    <n v="1"/>
    <s v="C.A. 2673"/>
    <n v="20.25"/>
    <s v=""/>
    <s v="S"/>
    <n v="2"/>
    <x v="0"/>
    <x v="1"/>
    <x v="1"/>
    <s v="Unknown"/>
    <x v="0"/>
    <x v="3"/>
    <n v="35"/>
    <x v="0"/>
  </r>
  <r>
    <n v="281"/>
    <x v="0"/>
    <x v="0"/>
    <s v="Duane, Mr. Frank"/>
    <x v="0"/>
    <n v="65"/>
    <n v="0"/>
    <n v="0"/>
    <s v="336439"/>
    <n v="7.75"/>
    <s v=""/>
    <s v="Q"/>
    <n v="0"/>
    <x v="1"/>
    <x v="0"/>
    <x v="0"/>
    <s v="Unknown"/>
    <x v="2"/>
    <x v="0"/>
    <n v="65"/>
    <x v="2"/>
  </r>
  <r>
    <n v="282"/>
    <x v="0"/>
    <x v="0"/>
    <s v="Olsson, Mr. Nils Johan Goransson"/>
    <x v="0"/>
    <n v="28"/>
    <n v="0"/>
    <n v="0"/>
    <s v="347464"/>
    <n v="7.8541999999999996"/>
    <s v=""/>
    <s v="S"/>
    <n v="0"/>
    <x v="1"/>
    <x v="0"/>
    <x v="0"/>
    <s v="Unknown"/>
    <x v="0"/>
    <x v="0"/>
    <n v="28"/>
    <x v="0"/>
  </r>
  <r>
    <n v="283"/>
    <x v="0"/>
    <x v="0"/>
    <s v="de Pelsmaeker, Mr. Alfons"/>
    <x v="0"/>
    <n v="16"/>
    <n v="0"/>
    <n v="0"/>
    <s v="345778"/>
    <n v="9.5"/>
    <s v=""/>
    <s v="S"/>
    <n v="0"/>
    <x v="1"/>
    <x v="0"/>
    <x v="0"/>
    <s v="Unknown"/>
    <x v="4"/>
    <x v="2"/>
    <n v="16"/>
    <x v="0"/>
  </r>
  <r>
    <n v="284"/>
    <x v="1"/>
    <x v="0"/>
    <s v="Dorking, Mr. Edward Arthur"/>
    <x v="0"/>
    <n v="19"/>
    <n v="0"/>
    <n v="0"/>
    <s v="A/5. 10482"/>
    <n v="8.0500000000000007"/>
    <s v=""/>
    <s v="S"/>
    <n v="0"/>
    <x v="1"/>
    <x v="0"/>
    <x v="0"/>
    <s v="Unknown"/>
    <x v="0"/>
    <x v="2"/>
    <n v="19"/>
    <x v="0"/>
  </r>
  <r>
    <n v="285"/>
    <x v="0"/>
    <x v="1"/>
    <s v="Smith, Mr. Richard William"/>
    <x v="0"/>
    <m/>
    <n v="0"/>
    <n v="0"/>
    <s v="113056"/>
    <n v="26"/>
    <s v="A19"/>
    <s v="S"/>
    <n v="0"/>
    <x v="1"/>
    <x v="0"/>
    <x v="0"/>
    <s v="A"/>
    <x v="1"/>
    <x v="3"/>
    <n v="28"/>
    <x v="0"/>
  </r>
  <r>
    <n v="286"/>
    <x v="0"/>
    <x v="0"/>
    <s v="Stankovic, Mr. Ivan"/>
    <x v="0"/>
    <n v="33"/>
    <n v="0"/>
    <n v="0"/>
    <s v="349239"/>
    <n v="8.6624999999999996"/>
    <s v=""/>
    <s v="C"/>
    <n v="0"/>
    <x v="1"/>
    <x v="0"/>
    <x v="0"/>
    <s v="Unknown"/>
    <x v="0"/>
    <x v="2"/>
    <n v="33"/>
    <x v="1"/>
  </r>
  <r>
    <n v="287"/>
    <x v="1"/>
    <x v="0"/>
    <s v="de Mulder, Mr. Theodore"/>
    <x v="0"/>
    <n v="30"/>
    <n v="0"/>
    <n v="0"/>
    <s v="345774"/>
    <n v="9.5"/>
    <s v=""/>
    <s v="S"/>
    <n v="0"/>
    <x v="1"/>
    <x v="0"/>
    <x v="0"/>
    <s v="Unknown"/>
    <x v="0"/>
    <x v="2"/>
    <n v="30"/>
    <x v="0"/>
  </r>
  <r>
    <n v="288"/>
    <x v="0"/>
    <x v="0"/>
    <s v="Naidenoff, Mr. Penko"/>
    <x v="0"/>
    <n v="22"/>
    <n v="0"/>
    <n v="0"/>
    <s v="349206"/>
    <n v="7.8958000000000004"/>
    <s v=""/>
    <s v="S"/>
    <n v="0"/>
    <x v="1"/>
    <x v="0"/>
    <x v="0"/>
    <s v="Unknown"/>
    <x v="0"/>
    <x v="0"/>
    <n v="22"/>
    <x v="0"/>
  </r>
  <r>
    <n v="289"/>
    <x v="1"/>
    <x v="2"/>
    <s v="Hosono, Mr. Masabumi"/>
    <x v="0"/>
    <n v="42"/>
    <n v="0"/>
    <n v="0"/>
    <s v="237798"/>
    <n v="13"/>
    <s v=""/>
    <s v="S"/>
    <n v="0"/>
    <x v="1"/>
    <x v="0"/>
    <x v="0"/>
    <s v="Unknown"/>
    <x v="2"/>
    <x v="2"/>
    <n v="42"/>
    <x v="0"/>
  </r>
  <r>
    <n v="290"/>
    <x v="1"/>
    <x v="0"/>
    <s v="Connolly, Miss. Kate"/>
    <x v="1"/>
    <n v="22"/>
    <n v="0"/>
    <n v="0"/>
    <s v="370373"/>
    <n v="7.75"/>
    <s v=""/>
    <s v="Q"/>
    <n v="0"/>
    <x v="1"/>
    <x v="2"/>
    <x v="2"/>
    <s v="Unknown"/>
    <x v="0"/>
    <x v="0"/>
    <n v="22"/>
    <x v="2"/>
  </r>
  <r>
    <n v="291"/>
    <x v="1"/>
    <x v="1"/>
    <s v="Barber, Miss. Ellen &quot;Nellie&quot;"/>
    <x v="1"/>
    <n v="26"/>
    <n v="0"/>
    <n v="0"/>
    <s v="19877"/>
    <n v="78.849999999999994"/>
    <s v=""/>
    <s v="S"/>
    <n v="0"/>
    <x v="1"/>
    <x v="2"/>
    <x v="2"/>
    <s v="Unknown"/>
    <x v="0"/>
    <x v="1"/>
    <n v="26"/>
    <x v="0"/>
  </r>
  <r>
    <n v="292"/>
    <x v="1"/>
    <x v="1"/>
    <s v="Bishop, Mrs. Dickinson H (Helen Walton)"/>
    <x v="1"/>
    <n v="19"/>
    <n v="1"/>
    <n v="0"/>
    <s v="11967"/>
    <n v="91.0792"/>
    <s v="B49"/>
    <s v="C"/>
    <n v="1"/>
    <x v="0"/>
    <x v="1"/>
    <x v="1"/>
    <s v="B"/>
    <x v="0"/>
    <x v="1"/>
    <n v="19"/>
    <x v="1"/>
  </r>
  <r>
    <n v="293"/>
    <x v="0"/>
    <x v="2"/>
    <s v="Levy, Mr. Rene Jacques"/>
    <x v="0"/>
    <n v="36"/>
    <n v="0"/>
    <n v="0"/>
    <s v="SC/Paris 2163"/>
    <n v="12.875"/>
    <s v="D"/>
    <s v="C"/>
    <n v="0"/>
    <x v="1"/>
    <x v="0"/>
    <x v="0"/>
    <s v="D"/>
    <x v="0"/>
    <x v="2"/>
    <n v="36"/>
    <x v="1"/>
  </r>
  <r>
    <n v="294"/>
    <x v="0"/>
    <x v="0"/>
    <s v="Haas, Miss. Aloisia"/>
    <x v="1"/>
    <n v="24"/>
    <n v="0"/>
    <n v="0"/>
    <s v="349236"/>
    <n v="8.85"/>
    <s v=""/>
    <s v="S"/>
    <n v="0"/>
    <x v="1"/>
    <x v="2"/>
    <x v="2"/>
    <s v="Unknown"/>
    <x v="0"/>
    <x v="2"/>
    <n v="24"/>
    <x v="0"/>
  </r>
  <r>
    <n v="295"/>
    <x v="0"/>
    <x v="0"/>
    <s v="Mineff, Mr. Ivan"/>
    <x v="0"/>
    <n v="24"/>
    <n v="0"/>
    <n v="0"/>
    <s v="349233"/>
    <n v="7.8958000000000004"/>
    <s v=""/>
    <s v="S"/>
    <n v="0"/>
    <x v="1"/>
    <x v="0"/>
    <x v="0"/>
    <s v="Unknown"/>
    <x v="0"/>
    <x v="0"/>
    <n v="24"/>
    <x v="0"/>
  </r>
  <r>
    <n v="296"/>
    <x v="0"/>
    <x v="1"/>
    <s v="Lewy, Mr. Ervin G"/>
    <x v="0"/>
    <m/>
    <n v="0"/>
    <n v="0"/>
    <s v="PC 17612"/>
    <n v="27.720800000000001"/>
    <s v=""/>
    <s v="C"/>
    <n v="0"/>
    <x v="1"/>
    <x v="0"/>
    <x v="0"/>
    <s v="Unknown"/>
    <x v="1"/>
    <x v="3"/>
    <n v="28"/>
    <x v="1"/>
  </r>
  <r>
    <n v="297"/>
    <x v="0"/>
    <x v="0"/>
    <s v="Hanna, Mr. Mansour"/>
    <x v="0"/>
    <n v="23.5"/>
    <n v="0"/>
    <n v="0"/>
    <s v="2693"/>
    <n v="7.2291999999999996"/>
    <s v=""/>
    <s v="C"/>
    <n v="0"/>
    <x v="1"/>
    <x v="0"/>
    <x v="0"/>
    <s v="Unknown"/>
    <x v="0"/>
    <x v="0"/>
    <n v="23.5"/>
    <x v="1"/>
  </r>
  <r>
    <n v="298"/>
    <x v="0"/>
    <x v="1"/>
    <s v="Allison, Miss. Helen Loraine"/>
    <x v="1"/>
    <n v="2"/>
    <n v="1"/>
    <n v="2"/>
    <s v="113781"/>
    <n v="151.55000000000001"/>
    <s v="C22 C26"/>
    <s v="S"/>
    <n v="3"/>
    <x v="0"/>
    <x v="2"/>
    <x v="2"/>
    <s v="C"/>
    <x v="3"/>
    <x v="1"/>
    <n v="2"/>
    <x v="0"/>
  </r>
  <r>
    <n v="299"/>
    <x v="1"/>
    <x v="1"/>
    <s v="Saalfeld, Mr. Adolphe"/>
    <x v="0"/>
    <m/>
    <n v="0"/>
    <n v="0"/>
    <s v="19988"/>
    <n v="30.5"/>
    <s v="C106"/>
    <s v="S"/>
    <n v="0"/>
    <x v="1"/>
    <x v="0"/>
    <x v="0"/>
    <s v="C"/>
    <x v="1"/>
    <x v="3"/>
    <n v="28"/>
    <x v="0"/>
  </r>
  <r>
    <n v="300"/>
    <x v="1"/>
    <x v="1"/>
    <s v="Baxter, Mrs. James (Helene DeLaudeniere Chaput)"/>
    <x v="1"/>
    <n v="50"/>
    <n v="0"/>
    <n v="1"/>
    <s v="PC 17558"/>
    <n v="247.52080000000001"/>
    <s v="B58 B60"/>
    <s v="C"/>
    <n v="1"/>
    <x v="0"/>
    <x v="1"/>
    <x v="1"/>
    <s v="B"/>
    <x v="2"/>
    <x v="1"/>
    <n v="50"/>
    <x v="1"/>
  </r>
  <r>
    <n v="301"/>
    <x v="1"/>
    <x v="0"/>
    <s v="Kelly, Miss. Anna Katherine &quot;Annie Kate&quot;"/>
    <x v="1"/>
    <m/>
    <n v="0"/>
    <n v="0"/>
    <s v="9234"/>
    <n v="7.75"/>
    <s v=""/>
    <s v="Q"/>
    <n v="0"/>
    <x v="1"/>
    <x v="2"/>
    <x v="2"/>
    <s v="Unknown"/>
    <x v="1"/>
    <x v="0"/>
    <n v="28"/>
    <x v="2"/>
  </r>
  <r>
    <n v="302"/>
    <x v="1"/>
    <x v="0"/>
    <s v="McCoy, Mr. Bernard"/>
    <x v="0"/>
    <m/>
    <n v="2"/>
    <n v="0"/>
    <s v="367226"/>
    <n v="23.25"/>
    <s v=""/>
    <s v="Q"/>
    <n v="2"/>
    <x v="0"/>
    <x v="0"/>
    <x v="0"/>
    <s v="Unknown"/>
    <x v="1"/>
    <x v="3"/>
    <n v="28"/>
    <x v="2"/>
  </r>
  <r>
    <n v="303"/>
    <x v="0"/>
    <x v="0"/>
    <s v="Johnson, Mr. William Cahoone Jr"/>
    <x v="0"/>
    <n v="19"/>
    <n v="0"/>
    <n v="0"/>
    <s v="LINE"/>
    <n v="0"/>
    <s v=""/>
    <s v="S"/>
    <n v="0"/>
    <x v="1"/>
    <x v="0"/>
    <x v="0"/>
    <s v="Unknown"/>
    <x v="0"/>
    <x v="0"/>
    <n v="19"/>
    <x v="0"/>
  </r>
  <r>
    <n v="304"/>
    <x v="1"/>
    <x v="2"/>
    <s v="Keane, Miss. Nora A"/>
    <x v="1"/>
    <m/>
    <n v="0"/>
    <n v="0"/>
    <s v="226593"/>
    <n v="12.35"/>
    <s v="E101"/>
    <s v="Q"/>
    <n v="0"/>
    <x v="1"/>
    <x v="2"/>
    <x v="2"/>
    <s v="E"/>
    <x v="1"/>
    <x v="2"/>
    <n v="28"/>
    <x v="2"/>
  </r>
  <r>
    <n v="305"/>
    <x v="0"/>
    <x v="0"/>
    <s v="Williams, Mr. Howard Hugh &quot;Harry&quot;"/>
    <x v="0"/>
    <m/>
    <n v="0"/>
    <n v="0"/>
    <s v="A/5 2466"/>
    <n v="8.0500000000000007"/>
    <s v=""/>
    <s v="S"/>
    <n v="0"/>
    <x v="1"/>
    <x v="0"/>
    <x v="0"/>
    <s v="Unknown"/>
    <x v="1"/>
    <x v="2"/>
    <n v="28"/>
    <x v="0"/>
  </r>
  <r>
    <n v="306"/>
    <x v="1"/>
    <x v="1"/>
    <s v="Allison, Master. Hudson Trevor"/>
    <x v="0"/>
    <n v="0.92"/>
    <n v="1"/>
    <n v="2"/>
    <s v="113781"/>
    <n v="151.55000000000001"/>
    <s v="C22 C26"/>
    <s v="S"/>
    <n v="3"/>
    <x v="0"/>
    <x v="3"/>
    <x v="3"/>
    <s v="C"/>
    <x v="3"/>
    <x v="1"/>
    <n v="0.92"/>
    <x v="0"/>
  </r>
  <r>
    <n v="307"/>
    <x v="1"/>
    <x v="1"/>
    <s v="Fleming, Miss. Margaret"/>
    <x v="1"/>
    <m/>
    <n v="0"/>
    <n v="0"/>
    <s v="17421"/>
    <n v="110.88330000000001"/>
    <s v=""/>
    <s v="C"/>
    <n v="0"/>
    <x v="1"/>
    <x v="2"/>
    <x v="2"/>
    <s v="Unknown"/>
    <x v="1"/>
    <x v="1"/>
    <n v="28"/>
    <x v="1"/>
  </r>
  <r>
    <n v="308"/>
    <x v="1"/>
    <x v="1"/>
    <s v="Penasco y Castellana, Mrs. Victor de Satode (Maria Josefa Perez de Soto y Vallejo)"/>
    <x v="1"/>
    <n v="17"/>
    <n v="1"/>
    <n v="0"/>
    <s v="PC 17758"/>
    <n v="108.9"/>
    <s v="C65"/>
    <s v="C"/>
    <n v="1"/>
    <x v="0"/>
    <x v="1"/>
    <x v="1"/>
    <s v="C"/>
    <x v="4"/>
    <x v="1"/>
    <n v="17"/>
    <x v="1"/>
  </r>
  <r>
    <n v="309"/>
    <x v="0"/>
    <x v="2"/>
    <s v="Abelson, Mr. Samuel"/>
    <x v="0"/>
    <n v="30"/>
    <n v="1"/>
    <n v="0"/>
    <s v="P/PP 3381"/>
    <n v="24"/>
    <s v=""/>
    <s v="C"/>
    <n v="1"/>
    <x v="0"/>
    <x v="0"/>
    <x v="0"/>
    <s v="Unknown"/>
    <x v="0"/>
    <x v="3"/>
    <n v="30"/>
    <x v="1"/>
  </r>
  <r>
    <n v="310"/>
    <x v="1"/>
    <x v="1"/>
    <s v="Francatelli, Miss. Laura Mabel"/>
    <x v="1"/>
    <n v="30"/>
    <n v="0"/>
    <n v="0"/>
    <s v="PC 17485"/>
    <n v="56.929200000000002"/>
    <s v="E36"/>
    <s v="C"/>
    <n v="0"/>
    <x v="1"/>
    <x v="2"/>
    <x v="2"/>
    <s v="E"/>
    <x v="0"/>
    <x v="1"/>
    <n v="30"/>
    <x v="1"/>
  </r>
  <r>
    <n v="311"/>
    <x v="1"/>
    <x v="1"/>
    <s v="Hays, Miss. Margaret Bechstein"/>
    <x v="1"/>
    <n v="24"/>
    <n v="0"/>
    <n v="0"/>
    <s v="11767"/>
    <n v="83.158299999999997"/>
    <s v="C54"/>
    <s v="C"/>
    <n v="0"/>
    <x v="1"/>
    <x v="2"/>
    <x v="2"/>
    <s v="C"/>
    <x v="0"/>
    <x v="1"/>
    <n v="24"/>
    <x v="1"/>
  </r>
  <r>
    <n v="312"/>
    <x v="1"/>
    <x v="1"/>
    <s v="Ryerson, Miss. Emily Borie"/>
    <x v="1"/>
    <n v="18"/>
    <n v="2"/>
    <n v="2"/>
    <s v="PC 17608"/>
    <n v="262.375"/>
    <s v="B57 B59 B63 B66"/>
    <s v="C"/>
    <n v="4"/>
    <x v="2"/>
    <x v="2"/>
    <x v="2"/>
    <s v="B"/>
    <x v="4"/>
    <x v="1"/>
    <n v="18"/>
    <x v="1"/>
  </r>
  <r>
    <n v="313"/>
    <x v="0"/>
    <x v="2"/>
    <s v="Lahtinen, Mrs. William (Anna Sylfven)"/>
    <x v="1"/>
    <n v="26"/>
    <n v="1"/>
    <n v="1"/>
    <s v="250651"/>
    <n v="26"/>
    <s v=""/>
    <s v="S"/>
    <n v="2"/>
    <x v="0"/>
    <x v="1"/>
    <x v="1"/>
    <s v="Unknown"/>
    <x v="0"/>
    <x v="3"/>
    <n v="26"/>
    <x v="0"/>
  </r>
  <r>
    <n v="314"/>
    <x v="0"/>
    <x v="0"/>
    <s v="Hendekovic, Mr. Ignjac"/>
    <x v="0"/>
    <n v="28"/>
    <n v="0"/>
    <n v="0"/>
    <s v="349243"/>
    <n v="7.8958000000000004"/>
    <s v=""/>
    <s v="S"/>
    <n v="0"/>
    <x v="1"/>
    <x v="0"/>
    <x v="0"/>
    <s v="Unknown"/>
    <x v="0"/>
    <x v="0"/>
    <n v="28"/>
    <x v="0"/>
  </r>
  <r>
    <n v="315"/>
    <x v="0"/>
    <x v="2"/>
    <s v="Hart, Mr. Benjamin"/>
    <x v="0"/>
    <n v="43"/>
    <n v="1"/>
    <n v="1"/>
    <s v="F.C.C. 13529"/>
    <n v="26.25"/>
    <s v=""/>
    <s v="S"/>
    <n v="2"/>
    <x v="0"/>
    <x v="0"/>
    <x v="0"/>
    <s v="Unknown"/>
    <x v="2"/>
    <x v="3"/>
    <n v="43"/>
    <x v="0"/>
  </r>
  <r>
    <n v="316"/>
    <x v="1"/>
    <x v="0"/>
    <s v="Nilsson, Miss. Helmina Josefina"/>
    <x v="1"/>
    <n v="26"/>
    <n v="0"/>
    <n v="0"/>
    <s v="347470"/>
    <n v="7.8541999999999996"/>
    <s v=""/>
    <s v="S"/>
    <n v="0"/>
    <x v="1"/>
    <x v="2"/>
    <x v="2"/>
    <s v="Unknown"/>
    <x v="0"/>
    <x v="0"/>
    <n v="26"/>
    <x v="0"/>
  </r>
  <r>
    <n v="317"/>
    <x v="1"/>
    <x v="2"/>
    <s v="Kantor, Mrs. Sinai (Miriam Sternin)"/>
    <x v="1"/>
    <n v="24"/>
    <n v="1"/>
    <n v="0"/>
    <s v="244367"/>
    <n v="26"/>
    <s v=""/>
    <s v="S"/>
    <n v="1"/>
    <x v="0"/>
    <x v="1"/>
    <x v="1"/>
    <s v="Unknown"/>
    <x v="0"/>
    <x v="3"/>
    <n v="24"/>
    <x v="0"/>
  </r>
  <r>
    <n v="318"/>
    <x v="0"/>
    <x v="2"/>
    <s v="Moraweck, Dr. Ernest"/>
    <x v="0"/>
    <n v="54"/>
    <n v="0"/>
    <n v="0"/>
    <s v="29011"/>
    <n v="14"/>
    <s v=""/>
    <s v="S"/>
    <n v="0"/>
    <x v="1"/>
    <x v="5"/>
    <x v="4"/>
    <s v="Unknown"/>
    <x v="2"/>
    <x v="2"/>
    <n v="54"/>
    <x v="0"/>
  </r>
  <r>
    <n v="319"/>
    <x v="1"/>
    <x v="1"/>
    <s v="Wick, Miss. Mary Natalie"/>
    <x v="1"/>
    <n v="31"/>
    <n v="0"/>
    <n v="2"/>
    <s v="36928"/>
    <n v="164.86670000000001"/>
    <s v="C7"/>
    <s v="S"/>
    <n v="2"/>
    <x v="0"/>
    <x v="2"/>
    <x v="2"/>
    <s v="C"/>
    <x v="0"/>
    <x v="1"/>
    <n v="31"/>
    <x v="0"/>
  </r>
  <r>
    <n v="320"/>
    <x v="1"/>
    <x v="1"/>
    <s v="Spedden, Mrs. Frederic Oakley (Margaretta Corning Stone)"/>
    <x v="1"/>
    <n v="40"/>
    <n v="1"/>
    <n v="1"/>
    <s v="16966"/>
    <n v="134.5"/>
    <s v="E34"/>
    <s v="C"/>
    <n v="2"/>
    <x v="0"/>
    <x v="1"/>
    <x v="1"/>
    <s v="E"/>
    <x v="0"/>
    <x v="1"/>
    <n v="40"/>
    <x v="1"/>
  </r>
  <r>
    <n v="321"/>
    <x v="0"/>
    <x v="0"/>
    <s v="Dennis, Mr. Samuel"/>
    <x v="0"/>
    <n v="22"/>
    <n v="0"/>
    <n v="0"/>
    <s v="A/5 21172"/>
    <n v="7.25"/>
    <s v=""/>
    <s v="S"/>
    <n v="0"/>
    <x v="1"/>
    <x v="0"/>
    <x v="0"/>
    <s v="Unknown"/>
    <x v="0"/>
    <x v="0"/>
    <n v="22"/>
    <x v="0"/>
  </r>
  <r>
    <n v="322"/>
    <x v="0"/>
    <x v="0"/>
    <s v="Danoff, Mr. Yoto"/>
    <x v="0"/>
    <n v="27"/>
    <n v="0"/>
    <n v="0"/>
    <s v="349219"/>
    <n v="7.8958000000000004"/>
    <s v=""/>
    <s v="S"/>
    <n v="0"/>
    <x v="1"/>
    <x v="0"/>
    <x v="0"/>
    <s v="Unknown"/>
    <x v="0"/>
    <x v="0"/>
    <n v="27"/>
    <x v="0"/>
  </r>
  <r>
    <n v="323"/>
    <x v="1"/>
    <x v="2"/>
    <s v="Slayter, Miss. Hilda Mary"/>
    <x v="1"/>
    <n v="30"/>
    <n v="0"/>
    <n v="0"/>
    <s v="234818"/>
    <n v="12.35"/>
    <s v=""/>
    <s v="Q"/>
    <n v="0"/>
    <x v="1"/>
    <x v="2"/>
    <x v="2"/>
    <s v="Unknown"/>
    <x v="0"/>
    <x v="2"/>
    <n v="30"/>
    <x v="2"/>
  </r>
  <r>
    <n v="324"/>
    <x v="1"/>
    <x v="2"/>
    <s v="Caldwell, Mrs. Albert Francis (Sylvia Mae Harbaugh)"/>
    <x v="1"/>
    <n v="22"/>
    <n v="1"/>
    <n v="1"/>
    <s v="248738"/>
    <n v="29"/>
    <s v=""/>
    <s v="S"/>
    <n v="2"/>
    <x v="0"/>
    <x v="1"/>
    <x v="1"/>
    <s v="Unknown"/>
    <x v="0"/>
    <x v="3"/>
    <n v="22"/>
    <x v="0"/>
  </r>
  <r>
    <n v="325"/>
    <x v="0"/>
    <x v="0"/>
    <s v="Sage, Mr. George John Jr"/>
    <x v="0"/>
    <m/>
    <n v="8"/>
    <n v="2"/>
    <s v="CA. 2343"/>
    <n v="69.55"/>
    <s v=""/>
    <s v="S"/>
    <n v="10"/>
    <x v="2"/>
    <x v="0"/>
    <x v="0"/>
    <s v="Unknown"/>
    <x v="1"/>
    <x v="1"/>
    <n v="28"/>
    <x v="0"/>
  </r>
  <r>
    <n v="326"/>
    <x v="1"/>
    <x v="1"/>
    <s v="Young, Miss. Marie Grice"/>
    <x v="1"/>
    <n v="36"/>
    <n v="0"/>
    <n v="0"/>
    <s v="PC 17760"/>
    <n v="135.63329999999999"/>
    <s v="C32"/>
    <s v="C"/>
    <n v="0"/>
    <x v="1"/>
    <x v="2"/>
    <x v="2"/>
    <s v="C"/>
    <x v="0"/>
    <x v="1"/>
    <n v="36"/>
    <x v="1"/>
  </r>
  <r>
    <n v="327"/>
    <x v="0"/>
    <x v="0"/>
    <s v="Nysveen, Mr. Johan Hansen"/>
    <x v="0"/>
    <n v="61"/>
    <n v="0"/>
    <n v="0"/>
    <s v="345364"/>
    <n v="6.2374999999999998"/>
    <s v=""/>
    <s v="S"/>
    <n v="0"/>
    <x v="1"/>
    <x v="0"/>
    <x v="0"/>
    <s v="Unknown"/>
    <x v="2"/>
    <x v="0"/>
    <n v="61"/>
    <x v="0"/>
  </r>
  <r>
    <n v="328"/>
    <x v="1"/>
    <x v="2"/>
    <s v="Ball, Mrs. (Ada E Hall)"/>
    <x v="1"/>
    <n v="36"/>
    <n v="0"/>
    <n v="0"/>
    <s v="28551"/>
    <n v="13"/>
    <s v="D"/>
    <s v="S"/>
    <n v="0"/>
    <x v="1"/>
    <x v="1"/>
    <x v="1"/>
    <s v="D"/>
    <x v="0"/>
    <x v="2"/>
    <n v="36"/>
    <x v="0"/>
  </r>
  <r>
    <n v="329"/>
    <x v="1"/>
    <x v="0"/>
    <s v="Goldsmith, Mrs. Frank John (Emily Alice Brown)"/>
    <x v="1"/>
    <n v="31"/>
    <n v="1"/>
    <n v="1"/>
    <s v="363291"/>
    <n v="20.524999999999999"/>
    <s v=""/>
    <s v="S"/>
    <n v="2"/>
    <x v="0"/>
    <x v="1"/>
    <x v="1"/>
    <s v="Unknown"/>
    <x v="0"/>
    <x v="3"/>
    <n v="31"/>
    <x v="0"/>
  </r>
  <r>
    <n v="330"/>
    <x v="1"/>
    <x v="1"/>
    <s v="Hippach, Miss. Jean Gertrude"/>
    <x v="1"/>
    <n v="16"/>
    <n v="0"/>
    <n v="1"/>
    <s v="111361"/>
    <n v="57.979199999999999"/>
    <s v="B18"/>
    <s v="C"/>
    <n v="1"/>
    <x v="0"/>
    <x v="2"/>
    <x v="2"/>
    <s v="B"/>
    <x v="4"/>
    <x v="1"/>
    <n v="16"/>
    <x v="1"/>
  </r>
  <r>
    <n v="331"/>
    <x v="1"/>
    <x v="0"/>
    <s v="McCoy, Miss. Agnes"/>
    <x v="1"/>
    <m/>
    <n v="2"/>
    <n v="0"/>
    <s v="367226"/>
    <n v="23.25"/>
    <s v=""/>
    <s v="Q"/>
    <n v="2"/>
    <x v="0"/>
    <x v="2"/>
    <x v="2"/>
    <s v="Unknown"/>
    <x v="1"/>
    <x v="3"/>
    <n v="28"/>
    <x v="2"/>
  </r>
  <r>
    <n v="332"/>
    <x v="0"/>
    <x v="1"/>
    <s v="Partner, Mr. Austen"/>
    <x v="0"/>
    <n v="45.5"/>
    <n v="0"/>
    <n v="0"/>
    <s v="113043"/>
    <n v="28.5"/>
    <s v="C124"/>
    <s v="S"/>
    <n v="0"/>
    <x v="1"/>
    <x v="0"/>
    <x v="0"/>
    <s v="C"/>
    <x v="2"/>
    <x v="3"/>
    <n v="45.5"/>
    <x v="0"/>
  </r>
  <r>
    <n v="333"/>
    <x v="0"/>
    <x v="1"/>
    <s v="Graham, Mr. George Edward"/>
    <x v="0"/>
    <n v="38"/>
    <n v="0"/>
    <n v="1"/>
    <s v="PC 17582"/>
    <n v="153.46250000000001"/>
    <s v="C91"/>
    <s v="S"/>
    <n v="1"/>
    <x v="0"/>
    <x v="0"/>
    <x v="0"/>
    <s v="C"/>
    <x v="0"/>
    <x v="1"/>
    <n v="38"/>
    <x v="0"/>
  </r>
  <r>
    <n v="334"/>
    <x v="0"/>
    <x v="0"/>
    <s v="Vander Planke, Mr. Leo Edmondus"/>
    <x v="0"/>
    <n v="16"/>
    <n v="2"/>
    <n v="0"/>
    <s v="345764"/>
    <n v="18"/>
    <s v=""/>
    <s v="S"/>
    <n v="2"/>
    <x v="0"/>
    <x v="0"/>
    <x v="0"/>
    <s v="Unknown"/>
    <x v="4"/>
    <x v="3"/>
    <n v="16"/>
    <x v="0"/>
  </r>
  <r>
    <n v="335"/>
    <x v="1"/>
    <x v="1"/>
    <s v="Frauenthal, Mrs. Henry William (Clara Heinsheimer)"/>
    <x v="1"/>
    <m/>
    <n v="1"/>
    <n v="0"/>
    <s v="PC 17611"/>
    <n v="133.65"/>
    <s v=""/>
    <s v="S"/>
    <n v="1"/>
    <x v="0"/>
    <x v="1"/>
    <x v="1"/>
    <s v="Unknown"/>
    <x v="1"/>
    <x v="1"/>
    <n v="28"/>
    <x v="0"/>
  </r>
  <r>
    <n v="336"/>
    <x v="0"/>
    <x v="0"/>
    <s v="Denkoff, Mr. Mitto"/>
    <x v="0"/>
    <m/>
    <n v="0"/>
    <n v="0"/>
    <s v="349225"/>
    <n v="7.8958000000000004"/>
    <s v=""/>
    <s v="S"/>
    <n v="0"/>
    <x v="1"/>
    <x v="0"/>
    <x v="0"/>
    <s v="Unknown"/>
    <x v="1"/>
    <x v="0"/>
    <n v="28"/>
    <x v="0"/>
  </r>
  <r>
    <n v="337"/>
    <x v="0"/>
    <x v="1"/>
    <s v="Pears, Mr. Thomas Clinton"/>
    <x v="0"/>
    <n v="29"/>
    <n v="1"/>
    <n v="0"/>
    <s v="113776"/>
    <n v="66.599999999999994"/>
    <s v="C2"/>
    <s v="S"/>
    <n v="1"/>
    <x v="0"/>
    <x v="0"/>
    <x v="0"/>
    <s v="C"/>
    <x v="0"/>
    <x v="1"/>
    <n v="29"/>
    <x v="0"/>
  </r>
  <r>
    <n v="338"/>
    <x v="1"/>
    <x v="1"/>
    <s v="Burns, Miss. Elizabeth Margaret"/>
    <x v="1"/>
    <n v="41"/>
    <n v="0"/>
    <n v="0"/>
    <s v="16966"/>
    <n v="134.5"/>
    <s v="E40"/>
    <s v="C"/>
    <n v="0"/>
    <x v="1"/>
    <x v="2"/>
    <x v="2"/>
    <s v="E"/>
    <x v="2"/>
    <x v="1"/>
    <n v="41"/>
    <x v="1"/>
  </r>
  <r>
    <n v="339"/>
    <x v="1"/>
    <x v="0"/>
    <s v="Dahl, Mr. Karl Edwart"/>
    <x v="0"/>
    <n v="45"/>
    <n v="0"/>
    <n v="0"/>
    <s v="7598"/>
    <n v="8.0500000000000007"/>
    <s v=""/>
    <s v="S"/>
    <n v="0"/>
    <x v="1"/>
    <x v="0"/>
    <x v="0"/>
    <s v="Unknown"/>
    <x v="2"/>
    <x v="2"/>
    <n v="45"/>
    <x v="0"/>
  </r>
  <r>
    <n v="340"/>
    <x v="0"/>
    <x v="1"/>
    <s v="Blackwell, Mr. Stephen Weart"/>
    <x v="0"/>
    <n v="45"/>
    <n v="0"/>
    <n v="0"/>
    <s v="113784"/>
    <n v="35.5"/>
    <s v="T"/>
    <s v="S"/>
    <n v="0"/>
    <x v="1"/>
    <x v="0"/>
    <x v="0"/>
    <s v="T"/>
    <x v="2"/>
    <x v="1"/>
    <n v="45"/>
    <x v="0"/>
  </r>
  <r>
    <n v="341"/>
    <x v="1"/>
    <x v="2"/>
    <s v="Navratil, Master. Edmond Roger"/>
    <x v="0"/>
    <n v="2"/>
    <n v="1"/>
    <n v="1"/>
    <s v="230080"/>
    <n v="26"/>
    <s v="F2"/>
    <s v="S"/>
    <n v="2"/>
    <x v="0"/>
    <x v="3"/>
    <x v="3"/>
    <s v="F"/>
    <x v="3"/>
    <x v="3"/>
    <n v="2"/>
    <x v="0"/>
  </r>
  <r>
    <n v="342"/>
    <x v="1"/>
    <x v="1"/>
    <s v="Fortune, Miss. Alice Elizabeth"/>
    <x v="1"/>
    <n v="24"/>
    <n v="3"/>
    <n v="2"/>
    <s v="19950"/>
    <n v="263"/>
    <s v="C23 C25 C27"/>
    <s v="S"/>
    <n v="5"/>
    <x v="2"/>
    <x v="2"/>
    <x v="2"/>
    <s v="C"/>
    <x v="0"/>
    <x v="1"/>
    <n v="24"/>
    <x v="0"/>
  </r>
  <r>
    <n v="343"/>
    <x v="0"/>
    <x v="2"/>
    <s v="Collander, Mr. Erik Gustaf"/>
    <x v="0"/>
    <n v="28"/>
    <n v="0"/>
    <n v="0"/>
    <s v="248740"/>
    <n v="13"/>
    <s v=""/>
    <s v="S"/>
    <n v="0"/>
    <x v="1"/>
    <x v="0"/>
    <x v="0"/>
    <s v="Unknown"/>
    <x v="0"/>
    <x v="2"/>
    <n v="28"/>
    <x v="0"/>
  </r>
  <r>
    <n v="344"/>
    <x v="0"/>
    <x v="2"/>
    <s v="Sedgwick, Mr. Charles Frederick Waddington"/>
    <x v="0"/>
    <n v="25"/>
    <n v="0"/>
    <n v="0"/>
    <s v="244361"/>
    <n v="13"/>
    <s v=""/>
    <s v="S"/>
    <n v="0"/>
    <x v="1"/>
    <x v="0"/>
    <x v="0"/>
    <s v="Unknown"/>
    <x v="0"/>
    <x v="2"/>
    <n v="25"/>
    <x v="0"/>
  </r>
  <r>
    <n v="345"/>
    <x v="0"/>
    <x v="2"/>
    <s v="Fox, Mr. Stanley Hubert"/>
    <x v="0"/>
    <n v="36"/>
    <n v="0"/>
    <n v="0"/>
    <s v="229236"/>
    <n v="13"/>
    <s v=""/>
    <s v="S"/>
    <n v="0"/>
    <x v="1"/>
    <x v="0"/>
    <x v="0"/>
    <s v="Unknown"/>
    <x v="0"/>
    <x v="2"/>
    <n v="36"/>
    <x v="0"/>
  </r>
  <r>
    <n v="346"/>
    <x v="1"/>
    <x v="2"/>
    <s v="Brown, Miss. Amelia &quot;Mildred&quot;"/>
    <x v="1"/>
    <n v="24"/>
    <n v="0"/>
    <n v="0"/>
    <s v="248733"/>
    <n v="13"/>
    <s v="F33"/>
    <s v="S"/>
    <n v="0"/>
    <x v="1"/>
    <x v="2"/>
    <x v="2"/>
    <s v="F"/>
    <x v="0"/>
    <x v="2"/>
    <n v="24"/>
    <x v="0"/>
  </r>
  <r>
    <n v="347"/>
    <x v="1"/>
    <x v="2"/>
    <s v="Smith, Miss. Marion Elsie"/>
    <x v="1"/>
    <n v="40"/>
    <n v="0"/>
    <n v="0"/>
    <s v="31418"/>
    <n v="13"/>
    <s v=""/>
    <s v="S"/>
    <n v="0"/>
    <x v="1"/>
    <x v="2"/>
    <x v="2"/>
    <s v="Unknown"/>
    <x v="0"/>
    <x v="2"/>
    <n v="40"/>
    <x v="0"/>
  </r>
  <r>
    <n v="348"/>
    <x v="1"/>
    <x v="0"/>
    <s v="Davison, Mrs. Thomas Henry (Mary E Finck)"/>
    <x v="1"/>
    <m/>
    <n v="1"/>
    <n v="0"/>
    <s v="386525"/>
    <n v="16.100000000000001"/>
    <s v=""/>
    <s v="S"/>
    <n v="1"/>
    <x v="0"/>
    <x v="1"/>
    <x v="1"/>
    <s v="Unknown"/>
    <x v="1"/>
    <x v="3"/>
    <n v="28"/>
    <x v="0"/>
  </r>
  <r>
    <n v="349"/>
    <x v="1"/>
    <x v="0"/>
    <s v="Coutts, Master. William Loch &quot;William&quot;"/>
    <x v="0"/>
    <n v="3"/>
    <n v="1"/>
    <n v="1"/>
    <s v="C.A. 37671"/>
    <n v="15.9"/>
    <s v=""/>
    <s v="S"/>
    <n v="2"/>
    <x v="0"/>
    <x v="3"/>
    <x v="3"/>
    <s v="Unknown"/>
    <x v="3"/>
    <x v="3"/>
    <n v="3"/>
    <x v="0"/>
  </r>
  <r>
    <n v="350"/>
    <x v="0"/>
    <x v="0"/>
    <s v="Dimic, Mr. Jovan"/>
    <x v="0"/>
    <n v="42"/>
    <n v="0"/>
    <n v="0"/>
    <s v="315088"/>
    <n v="8.6624999999999996"/>
    <s v=""/>
    <s v="S"/>
    <n v="0"/>
    <x v="1"/>
    <x v="0"/>
    <x v="0"/>
    <s v="Unknown"/>
    <x v="2"/>
    <x v="2"/>
    <n v="42"/>
    <x v="0"/>
  </r>
  <r>
    <n v="351"/>
    <x v="0"/>
    <x v="0"/>
    <s v="Odahl, Mr. Nils Martin"/>
    <x v="0"/>
    <n v="23"/>
    <n v="0"/>
    <n v="0"/>
    <s v="7267"/>
    <n v="9.2249999999999996"/>
    <s v=""/>
    <s v="S"/>
    <n v="0"/>
    <x v="1"/>
    <x v="0"/>
    <x v="0"/>
    <s v="Unknown"/>
    <x v="0"/>
    <x v="2"/>
    <n v="23"/>
    <x v="0"/>
  </r>
  <r>
    <n v="352"/>
    <x v="0"/>
    <x v="1"/>
    <s v="Williams-Lambert, Mr. Fletcher Fellows"/>
    <x v="0"/>
    <m/>
    <n v="0"/>
    <n v="0"/>
    <s v="113510"/>
    <n v="35"/>
    <s v="C128"/>
    <s v="S"/>
    <n v="0"/>
    <x v="1"/>
    <x v="0"/>
    <x v="0"/>
    <s v="C"/>
    <x v="1"/>
    <x v="1"/>
    <n v="28"/>
    <x v="0"/>
  </r>
  <r>
    <n v="353"/>
    <x v="0"/>
    <x v="0"/>
    <s v="Elias, Mr. Tannous"/>
    <x v="0"/>
    <n v="15"/>
    <n v="1"/>
    <n v="1"/>
    <s v="2695"/>
    <n v="7.2291999999999996"/>
    <s v=""/>
    <s v="C"/>
    <n v="2"/>
    <x v="0"/>
    <x v="0"/>
    <x v="0"/>
    <s v="Unknown"/>
    <x v="4"/>
    <x v="0"/>
    <n v="15"/>
    <x v="1"/>
  </r>
  <r>
    <n v="354"/>
    <x v="0"/>
    <x v="0"/>
    <s v="Arnold-Franchi, Mr. Josef"/>
    <x v="0"/>
    <n v="25"/>
    <n v="1"/>
    <n v="0"/>
    <s v="349237"/>
    <n v="17.8"/>
    <s v=""/>
    <s v="S"/>
    <n v="1"/>
    <x v="0"/>
    <x v="0"/>
    <x v="0"/>
    <s v="Unknown"/>
    <x v="0"/>
    <x v="3"/>
    <n v="25"/>
    <x v="0"/>
  </r>
  <r>
    <n v="355"/>
    <x v="0"/>
    <x v="0"/>
    <s v="Yousif, Mr. Wazli"/>
    <x v="0"/>
    <m/>
    <n v="0"/>
    <n v="0"/>
    <s v="2647"/>
    <n v="7.2249999999999996"/>
    <s v=""/>
    <s v="C"/>
    <n v="0"/>
    <x v="1"/>
    <x v="0"/>
    <x v="0"/>
    <s v="Unknown"/>
    <x v="1"/>
    <x v="0"/>
    <n v="28"/>
    <x v="1"/>
  </r>
  <r>
    <n v="356"/>
    <x v="0"/>
    <x v="0"/>
    <s v="Vanden Steen, Mr. Leo Peter"/>
    <x v="0"/>
    <n v="28"/>
    <n v="0"/>
    <n v="0"/>
    <s v="345783"/>
    <n v="9.5"/>
    <s v=""/>
    <s v="S"/>
    <n v="0"/>
    <x v="1"/>
    <x v="0"/>
    <x v="0"/>
    <s v="Unknown"/>
    <x v="0"/>
    <x v="2"/>
    <n v="28"/>
    <x v="0"/>
  </r>
  <r>
    <n v="357"/>
    <x v="1"/>
    <x v="1"/>
    <s v="Bowerman, Miss. Elsie Edith"/>
    <x v="1"/>
    <n v="22"/>
    <n v="0"/>
    <n v="1"/>
    <s v="113505"/>
    <n v="55"/>
    <s v="E33"/>
    <s v="S"/>
    <n v="1"/>
    <x v="0"/>
    <x v="2"/>
    <x v="2"/>
    <s v="E"/>
    <x v="0"/>
    <x v="1"/>
    <n v="22"/>
    <x v="0"/>
  </r>
  <r>
    <n v="358"/>
    <x v="0"/>
    <x v="2"/>
    <s v="Funk, Miss. Annie Clemmer"/>
    <x v="1"/>
    <n v="38"/>
    <n v="0"/>
    <n v="0"/>
    <s v="237671"/>
    <n v="13"/>
    <s v=""/>
    <s v="S"/>
    <n v="0"/>
    <x v="1"/>
    <x v="2"/>
    <x v="2"/>
    <s v="Unknown"/>
    <x v="0"/>
    <x v="2"/>
    <n v="38"/>
    <x v="0"/>
  </r>
  <r>
    <n v="359"/>
    <x v="1"/>
    <x v="0"/>
    <s v="McGovern, Miss. Mary"/>
    <x v="1"/>
    <m/>
    <n v="0"/>
    <n v="0"/>
    <s v="330931"/>
    <n v="7.8792"/>
    <s v=""/>
    <s v="Q"/>
    <n v="0"/>
    <x v="1"/>
    <x v="2"/>
    <x v="2"/>
    <s v="Unknown"/>
    <x v="1"/>
    <x v="0"/>
    <n v="28"/>
    <x v="2"/>
  </r>
  <r>
    <n v="360"/>
    <x v="1"/>
    <x v="0"/>
    <s v="Mockler, Miss. Helen Mary &quot;Ellie&quot;"/>
    <x v="1"/>
    <m/>
    <n v="0"/>
    <n v="0"/>
    <s v="330980"/>
    <n v="7.8792"/>
    <s v=""/>
    <s v="Q"/>
    <n v="0"/>
    <x v="1"/>
    <x v="2"/>
    <x v="2"/>
    <s v="Unknown"/>
    <x v="1"/>
    <x v="0"/>
    <n v="28"/>
    <x v="2"/>
  </r>
  <r>
    <n v="361"/>
    <x v="0"/>
    <x v="0"/>
    <s v="Skoog, Mr. Wilhelm"/>
    <x v="0"/>
    <n v="40"/>
    <n v="1"/>
    <n v="4"/>
    <s v="347088"/>
    <n v="27.9"/>
    <s v=""/>
    <s v="S"/>
    <n v="5"/>
    <x v="2"/>
    <x v="0"/>
    <x v="0"/>
    <s v="Unknown"/>
    <x v="0"/>
    <x v="3"/>
    <n v="40"/>
    <x v="0"/>
  </r>
  <r>
    <n v="362"/>
    <x v="0"/>
    <x v="2"/>
    <s v="del Carlo, Mr. Sebastiano"/>
    <x v="0"/>
    <n v="29"/>
    <n v="1"/>
    <n v="0"/>
    <s v="SC/PARIS 2167"/>
    <n v="27.720800000000001"/>
    <s v=""/>
    <s v="C"/>
    <n v="1"/>
    <x v="0"/>
    <x v="0"/>
    <x v="0"/>
    <s v="Unknown"/>
    <x v="0"/>
    <x v="3"/>
    <n v="29"/>
    <x v="1"/>
  </r>
  <r>
    <n v="363"/>
    <x v="0"/>
    <x v="0"/>
    <s v="Barbara, Mrs. (Catherine David)"/>
    <x v="1"/>
    <n v="45"/>
    <n v="0"/>
    <n v="1"/>
    <s v="2691"/>
    <n v="14.4542"/>
    <s v=""/>
    <s v="C"/>
    <n v="1"/>
    <x v="0"/>
    <x v="1"/>
    <x v="1"/>
    <s v="Unknown"/>
    <x v="2"/>
    <x v="2"/>
    <n v="45"/>
    <x v="1"/>
  </r>
  <r>
    <n v="364"/>
    <x v="0"/>
    <x v="0"/>
    <s v="Asim, Mr. Adola"/>
    <x v="0"/>
    <n v="35"/>
    <n v="0"/>
    <n v="0"/>
    <s v="SOTON/O.Q. 3101310"/>
    <n v="7.05"/>
    <s v=""/>
    <s v="S"/>
    <n v="0"/>
    <x v="1"/>
    <x v="0"/>
    <x v="0"/>
    <s v="Unknown"/>
    <x v="0"/>
    <x v="0"/>
    <n v="35"/>
    <x v="0"/>
  </r>
  <r>
    <n v="365"/>
    <x v="0"/>
    <x v="0"/>
    <s v="O'Brien, Mr. Thomas"/>
    <x v="0"/>
    <m/>
    <n v="1"/>
    <n v="0"/>
    <s v="370365"/>
    <n v="15.5"/>
    <s v=""/>
    <s v="Q"/>
    <n v="1"/>
    <x v="0"/>
    <x v="0"/>
    <x v="0"/>
    <s v="Unknown"/>
    <x v="1"/>
    <x v="3"/>
    <n v="28"/>
    <x v="2"/>
  </r>
  <r>
    <n v="366"/>
    <x v="0"/>
    <x v="0"/>
    <s v="Adahl, Mr. Mauritz Nils Martin"/>
    <x v="0"/>
    <n v="30"/>
    <n v="0"/>
    <n v="0"/>
    <s v="C 7076"/>
    <n v="7.25"/>
    <s v=""/>
    <s v="S"/>
    <n v="0"/>
    <x v="1"/>
    <x v="0"/>
    <x v="0"/>
    <s v="Unknown"/>
    <x v="0"/>
    <x v="0"/>
    <n v="30"/>
    <x v="0"/>
  </r>
  <r>
    <n v="367"/>
    <x v="1"/>
    <x v="1"/>
    <s v="Warren, Mrs. Frank Manley (Anna Sophia Atkinson)"/>
    <x v="1"/>
    <n v="60"/>
    <n v="1"/>
    <n v="0"/>
    <s v="110813"/>
    <n v="75.25"/>
    <s v="D37"/>
    <s v="C"/>
    <n v="1"/>
    <x v="0"/>
    <x v="1"/>
    <x v="1"/>
    <s v="D"/>
    <x v="2"/>
    <x v="1"/>
    <n v="60"/>
    <x v="1"/>
  </r>
  <r>
    <n v="368"/>
    <x v="1"/>
    <x v="0"/>
    <s v="Moussa, Mrs. (Mantoura Boulos)"/>
    <x v="1"/>
    <m/>
    <n v="0"/>
    <n v="0"/>
    <s v="2626"/>
    <n v="7.2291999999999996"/>
    <s v=""/>
    <s v="C"/>
    <n v="0"/>
    <x v="1"/>
    <x v="1"/>
    <x v="1"/>
    <s v="Unknown"/>
    <x v="1"/>
    <x v="0"/>
    <n v="28"/>
    <x v="1"/>
  </r>
  <r>
    <n v="369"/>
    <x v="1"/>
    <x v="0"/>
    <s v="Jermyn, Miss. Annie"/>
    <x v="1"/>
    <m/>
    <n v="0"/>
    <n v="0"/>
    <s v="14313"/>
    <n v="7.75"/>
    <s v=""/>
    <s v="Q"/>
    <n v="0"/>
    <x v="1"/>
    <x v="2"/>
    <x v="2"/>
    <s v="Unknown"/>
    <x v="1"/>
    <x v="0"/>
    <n v="28"/>
    <x v="2"/>
  </r>
  <r>
    <n v="370"/>
    <x v="1"/>
    <x v="1"/>
    <s v="Aubart, Mme. Leontine Pauline"/>
    <x v="1"/>
    <n v="24"/>
    <n v="0"/>
    <n v="0"/>
    <s v="PC 17477"/>
    <n v="69.3"/>
    <s v="B35"/>
    <s v="C"/>
    <n v="0"/>
    <x v="1"/>
    <x v="6"/>
    <x v="1"/>
    <s v="B"/>
    <x v="0"/>
    <x v="1"/>
    <n v="24"/>
    <x v="1"/>
  </r>
  <r>
    <n v="371"/>
    <x v="1"/>
    <x v="1"/>
    <s v="Harder, Mr. George Achilles"/>
    <x v="0"/>
    <n v="25"/>
    <n v="1"/>
    <n v="0"/>
    <s v="11765"/>
    <n v="55.441699999999997"/>
    <s v="E50"/>
    <s v="C"/>
    <n v="1"/>
    <x v="0"/>
    <x v="0"/>
    <x v="0"/>
    <s v="E"/>
    <x v="0"/>
    <x v="1"/>
    <n v="25"/>
    <x v="1"/>
  </r>
  <r>
    <n v="372"/>
    <x v="0"/>
    <x v="0"/>
    <s v="Wiklund, Mr. Jakob Alfred"/>
    <x v="0"/>
    <n v="18"/>
    <n v="1"/>
    <n v="0"/>
    <s v="3101267"/>
    <n v="6.4958"/>
    <s v=""/>
    <s v="S"/>
    <n v="1"/>
    <x v="0"/>
    <x v="0"/>
    <x v="0"/>
    <s v="Unknown"/>
    <x v="4"/>
    <x v="0"/>
    <n v="18"/>
    <x v="0"/>
  </r>
  <r>
    <n v="373"/>
    <x v="0"/>
    <x v="0"/>
    <s v="Beavan, Mr. William Thomas"/>
    <x v="0"/>
    <n v="19"/>
    <n v="0"/>
    <n v="0"/>
    <s v="323951"/>
    <n v="8.0500000000000007"/>
    <s v=""/>
    <s v="S"/>
    <n v="0"/>
    <x v="1"/>
    <x v="0"/>
    <x v="0"/>
    <s v="Unknown"/>
    <x v="0"/>
    <x v="2"/>
    <n v="19"/>
    <x v="0"/>
  </r>
  <r>
    <n v="374"/>
    <x v="0"/>
    <x v="1"/>
    <s v="Ringhini, Mr. Sante"/>
    <x v="0"/>
    <n v="22"/>
    <n v="0"/>
    <n v="0"/>
    <s v="PC 17760"/>
    <n v="135.63329999999999"/>
    <s v=""/>
    <s v="C"/>
    <n v="0"/>
    <x v="1"/>
    <x v="0"/>
    <x v="0"/>
    <s v="Unknown"/>
    <x v="0"/>
    <x v="1"/>
    <n v="22"/>
    <x v="1"/>
  </r>
  <r>
    <n v="375"/>
    <x v="0"/>
    <x v="0"/>
    <s v="Palsson, Miss. Stina Viola"/>
    <x v="1"/>
    <n v="3"/>
    <n v="3"/>
    <n v="1"/>
    <s v="349909"/>
    <n v="21.074999999999999"/>
    <s v=""/>
    <s v="S"/>
    <n v="4"/>
    <x v="2"/>
    <x v="2"/>
    <x v="2"/>
    <s v="Unknown"/>
    <x v="3"/>
    <x v="3"/>
    <n v="3"/>
    <x v="0"/>
  </r>
  <r>
    <n v="376"/>
    <x v="1"/>
    <x v="1"/>
    <s v="Meyer, Mrs. Edgar Joseph (Leila Saks)"/>
    <x v="1"/>
    <m/>
    <n v="1"/>
    <n v="0"/>
    <s v="PC 17604"/>
    <n v="82.1708"/>
    <s v=""/>
    <s v="C"/>
    <n v="1"/>
    <x v="0"/>
    <x v="1"/>
    <x v="1"/>
    <s v="Unknown"/>
    <x v="1"/>
    <x v="1"/>
    <n v="28"/>
    <x v="1"/>
  </r>
  <r>
    <n v="377"/>
    <x v="1"/>
    <x v="0"/>
    <s v="Landergren, Miss. Aurora Adelia"/>
    <x v="1"/>
    <n v="22"/>
    <n v="0"/>
    <n v="0"/>
    <s v="C 7077"/>
    <n v="7.25"/>
    <s v=""/>
    <s v="S"/>
    <n v="0"/>
    <x v="1"/>
    <x v="2"/>
    <x v="2"/>
    <s v="Unknown"/>
    <x v="0"/>
    <x v="0"/>
    <n v="22"/>
    <x v="0"/>
  </r>
  <r>
    <n v="378"/>
    <x v="0"/>
    <x v="1"/>
    <s v="Widener, Mr. Harry Elkins"/>
    <x v="0"/>
    <n v="27"/>
    <n v="0"/>
    <n v="2"/>
    <s v="113503"/>
    <n v="211.5"/>
    <s v="C82"/>
    <s v="C"/>
    <n v="2"/>
    <x v="0"/>
    <x v="0"/>
    <x v="0"/>
    <s v="C"/>
    <x v="0"/>
    <x v="1"/>
    <n v="27"/>
    <x v="1"/>
  </r>
  <r>
    <n v="379"/>
    <x v="0"/>
    <x v="0"/>
    <s v="Betros, Mr. Tannous"/>
    <x v="0"/>
    <n v="20"/>
    <n v="0"/>
    <n v="0"/>
    <s v="2648"/>
    <n v="4.0125000000000002"/>
    <s v=""/>
    <s v="C"/>
    <n v="0"/>
    <x v="1"/>
    <x v="0"/>
    <x v="0"/>
    <s v="Unknown"/>
    <x v="0"/>
    <x v="0"/>
    <n v="20"/>
    <x v="1"/>
  </r>
  <r>
    <n v="380"/>
    <x v="0"/>
    <x v="0"/>
    <s v="Gustafsson, Mr. Karl Gideon"/>
    <x v="0"/>
    <n v="19"/>
    <n v="0"/>
    <n v="0"/>
    <s v="347069"/>
    <n v="7.7750000000000004"/>
    <s v=""/>
    <s v="S"/>
    <n v="0"/>
    <x v="1"/>
    <x v="0"/>
    <x v="0"/>
    <s v="Unknown"/>
    <x v="0"/>
    <x v="0"/>
    <n v="19"/>
    <x v="0"/>
  </r>
  <r>
    <n v="381"/>
    <x v="1"/>
    <x v="1"/>
    <s v="Bidois, Miss. Rosalie"/>
    <x v="1"/>
    <n v="42"/>
    <n v="0"/>
    <n v="0"/>
    <s v="PC 17757"/>
    <n v="227.52500000000001"/>
    <s v=""/>
    <s v="C"/>
    <n v="0"/>
    <x v="1"/>
    <x v="2"/>
    <x v="2"/>
    <s v="Unknown"/>
    <x v="2"/>
    <x v="1"/>
    <n v="42"/>
    <x v="1"/>
  </r>
  <r>
    <n v="382"/>
    <x v="1"/>
    <x v="0"/>
    <s v="Nakid, Miss. Maria (&quot;Mary&quot;)"/>
    <x v="1"/>
    <n v="1"/>
    <n v="0"/>
    <n v="2"/>
    <s v="2653"/>
    <n v="15.7417"/>
    <s v=""/>
    <s v="C"/>
    <n v="2"/>
    <x v="0"/>
    <x v="2"/>
    <x v="2"/>
    <s v="Unknown"/>
    <x v="3"/>
    <x v="3"/>
    <n v="1"/>
    <x v="1"/>
  </r>
  <r>
    <n v="383"/>
    <x v="0"/>
    <x v="0"/>
    <s v="Tikkanen, Mr. Juho"/>
    <x v="0"/>
    <n v="32"/>
    <n v="0"/>
    <n v="0"/>
    <s v="STON/O 2. 3101293"/>
    <n v="7.9249999999999998"/>
    <s v=""/>
    <s v="S"/>
    <n v="0"/>
    <x v="1"/>
    <x v="0"/>
    <x v="0"/>
    <s v="Unknown"/>
    <x v="0"/>
    <x v="2"/>
    <n v="32"/>
    <x v="0"/>
  </r>
  <r>
    <n v="384"/>
    <x v="1"/>
    <x v="1"/>
    <s v="Holverson, Mrs. Alexander Oskar (Mary Aline Towner)"/>
    <x v="1"/>
    <n v="35"/>
    <n v="1"/>
    <n v="0"/>
    <s v="113789"/>
    <n v="52"/>
    <s v=""/>
    <s v="S"/>
    <n v="1"/>
    <x v="0"/>
    <x v="1"/>
    <x v="1"/>
    <s v="Unknown"/>
    <x v="0"/>
    <x v="1"/>
    <n v="35"/>
    <x v="0"/>
  </r>
  <r>
    <n v="385"/>
    <x v="0"/>
    <x v="0"/>
    <s v="Plotcharsky, Mr. Vasil"/>
    <x v="0"/>
    <m/>
    <n v="0"/>
    <n v="0"/>
    <s v="349227"/>
    <n v="7.8958000000000004"/>
    <s v=""/>
    <s v="S"/>
    <n v="0"/>
    <x v="1"/>
    <x v="0"/>
    <x v="0"/>
    <s v="Unknown"/>
    <x v="1"/>
    <x v="0"/>
    <n v="28"/>
    <x v="0"/>
  </r>
  <r>
    <n v="386"/>
    <x v="0"/>
    <x v="2"/>
    <s v="Davies, Mr. Charles Henry"/>
    <x v="0"/>
    <n v="18"/>
    <n v="0"/>
    <n v="0"/>
    <s v="S.O.C. 14879"/>
    <n v="73.5"/>
    <s v=""/>
    <s v="S"/>
    <n v="0"/>
    <x v="1"/>
    <x v="0"/>
    <x v="0"/>
    <s v="Unknown"/>
    <x v="4"/>
    <x v="1"/>
    <n v="18"/>
    <x v="0"/>
  </r>
  <r>
    <n v="387"/>
    <x v="0"/>
    <x v="0"/>
    <s v="Goodwin, Master. Sidney Leonard"/>
    <x v="0"/>
    <n v="1"/>
    <n v="5"/>
    <n v="2"/>
    <s v="CA 2144"/>
    <n v="46.9"/>
    <s v=""/>
    <s v="S"/>
    <n v="7"/>
    <x v="2"/>
    <x v="3"/>
    <x v="3"/>
    <s v="Unknown"/>
    <x v="3"/>
    <x v="1"/>
    <n v="1"/>
    <x v="0"/>
  </r>
  <r>
    <n v="388"/>
    <x v="1"/>
    <x v="2"/>
    <s v="Buss, Miss. Kate"/>
    <x v="1"/>
    <n v="36"/>
    <n v="0"/>
    <n v="0"/>
    <s v="27849"/>
    <n v="13"/>
    <s v=""/>
    <s v="S"/>
    <n v="0"/>
    <x v="1"/>
    <x v="2"/>
    <x v="2"/>
    <s v="Unknown"/>
    <x v="0"/>
    <x v="2"/>
    <n v="36"/>
    <x v="0"/>
  </r>
  <r>
    <n v="389"/>
    <x v="0"/>
    <x v="0"/>
    <s v="Sadlier, Mr. Matthew"/>
    <x v="0"/>
    <m/>
    <n v="0"/>
    <n v="0"/>
    <s v="367655"/>
    <n v="7.7291999999999996"/>
    <s v=""/>
    <s v="Q"/>
    <n v="0"/>
    <x v="1"/>
    <x v="0"/>
    <x v="0"/>
    <s v="Unknown"/>
    <x v="1"/>
    <x v="0"/>
    <n v="28"/>
    <x v="2"/>
  </r>
  <r>
    <n v="390"/>
    <x v="1"/>
    <x v="2"/>
    <s v="Lehmann, Miss. Bertha"/>
    <x v="1"/>
    <n v="17"/>
    <n v="0"/>
    <n v="0"/>
    <s v="SC 1748"/>
    <n v="12"/>
    <s v=""/>
    <s v="C"/>
    <n v="0"/>
    <x v="1"/>
    <x v="2"/>
    <x v="2"/>
    <s v="Unknown"/>
    <x v="4"/>
    <x v="2"/>
    <n v="17"/>
    <x v="1"/>
  </r>
  <r>
    <n v="391"/>
    <x v="1"/>
    <x v="1"/>
    <s v="Carter, Mr. William Ernest"/>
    <x v="0"/>
    <n v="36"/>
    <n v="1"/>
    <n v="2"/>
    <s v="113760"/>
    <n v="120"/>
    <s v="B96 B98"/>
    <s v="S"/>
    <n v="3"/>
    <x v="0"/>
    <x v="0"/>
    <x v="0"/>
    <s v="B"/>
    <x v="0"/>
    <x v="1"/>
    <n v="36"/>
    <x v="0"/>
  </r>
  <r>
    <n v="392"/>
    <x v="1"/>
    <x v="0"/>
    <s v="Jansson, Mr. Carl Olof"/>
    <x v="0"/>
    <n v="21"/>
    <n v="0"/>
    <n v="0"/>
    <s v="350034"/>
    <n v="7.7957999999999998"/>
    <s v=""/>
    <s v="S"/>
    <n v="0"/>
    <x v="1"/>
    <x v="0"/>
    <x v="0"/>
    <s v="Unknown"/>
    <x v="0"/>
    <x v="0"/>
    <n v="21"/>
    <x v="0"/>
  </r>
  <r>
    <n v="393"/>
    <x v="0"/>
    <x v="0"/>
    <s v="Gustafsson, Mr. Johan Birger"/>
    <x v="0"/>
    <n v="28"/>
    <n v="2"/>
    <n v="0"/>
    <s v="3101277"/>
    <n v="7.9249999999999998"/>
    <s v=""/>
    <s v="S"/>
    <n v="2"/>
    <x v="0"/>
    <x v="0"/>
    <x v="0"/>
    <s v="Unknown"/>
    <x v="0"/>
    <x v="2"/>
    <n v="28"/>
    <x v="0"/>
  </r>
  <r>
    <n v="394"/>
    <x v="1"/>
    <x v="1"/>
    <s v="Newell, Miss. Marjorie"/>
    <x v="1"/>
    <n v="23"/>
    <n v="1"/>
    <n v="0"/>
    <s v="35273"/>
    <n v="113.27500000000001"/>
    <s v="D36"/>
    <s v="C"/>
    <n v="1"/>
    <x v="0"/>
    <x v="2"/>
    <x v="2"/>
    <s v="D"/>
    <x v="0"/>
    <x v="1"/>
    <n v="23"/>
    <x v="1"/>
  </r>
  <r>
    <n v="395"/>
    <x v="1"/>
    <x v="0"/>
    <s v="Sandstrom, Mrs. Hjalmar (Agnes Charlotta Bengtsson)"/>
    <x v="1"/>
    <n v="24"/>
    <n v="0"/>
    <n v="2"/>
    <s v="PP 9549"/>
    <n v="16.7"/>
    <s v="G6"/>
    <s v="S"/>
    <n v="2"/>
    <x v="0"/>
    <x v="1"/>
    <x v="1"/>
    <s v="G"/>
    <x v="0"/>
    <x v="3"/>
    <n v="24"/>
    <x v="0"/>
  </r>
  <r>
    <n v="396"/>
    <x v="0"/>
    <x v="0"/>
    <s v="Johansson, Mr. Erik"/>
    <x v="0"/>
    <n v="22"/>
    <n v="0"/>
    <n v="0"/>
    <s v="350052"/>
    <n v="7.7957999999999998"/>
    <s v=""/>
    <s v="S"/>
    <n v="0"/>
    <x v="1"/>
    <x v="0"/>
    <x v="0"/>
    <s v="Unknown"/>
    <x v="0"/>
    <x v="0"/>
    <n v="22"/>
    <x v="0"/>
  </r>
  <r>
    <n v="397"/>
    <x v="0"/>
    <x v="0"/>
    <s v="Olsson, Miss. Elina"/>
    <x v="1"/>
    <n v="31"/>
    <n v="0"/>
    <n v="0"/>
    <s v="350407"/>
    <n v="7.8541999999999996"/>
    <s v=""/>
    <s v="S"/>
    <n v="0"/>
    <x v="1"/>
    <x v="2"/>
    <x v="2"/>
    <s v="Unknown"/>
    <x v="0"/>
    <x v="0"/>
    <n v="31"/>
    <x v="0"/>
  </r>
  <r>
    <n v="398"/>
    <x v="0"/>
    <x v="2"/>
    <s v="McKane, Mr. Peter David"/>
    <x v="0"/>
    <n v="46"/>
    <n v="0"/>
    <n v="0"/>
    <s v="28403"/>
    <n v="26"/>
    <s v=""/>
    <s v="S"/>
    <n v="0"/>
    <x v="1"/>
    <x v="0"/>
    <x v="0"/>
    <s v="Unknown"/>
    <x v="2"/>
    <x v="3"/>
    <n v="46"/>
    <x v="0"/>
  </r>
  <r>
    <n v="399"/>
    <x v="0"/>
    <x v="2"/>
    <s v="Pain, Dr. Alfred"/>
    <x v="0"/>
    <n v="23"/>
    <n v="0"/>
    <n v="0"/>
    <s v="244278"/>
    <n v="10.5"/>
    <s v=""/>
    <s v="S"/>
    <n v="0"/>
    <x v="1"/>
    <x v="5"/>
    <x v="4"/>
    <s v="Unknown"/>
    <x v="0"/>
    <x v="2"/>
    <n v="23"/>
    <x v="0"/>
  </r>
  <r>
    <n v="400"/>
    <x v="1"/>
    <x v="2"/>
    <s v="Trout, Mrs. William H (Jessie L)"/>
    <x v="1"/>
    <n v="28"/>
    <n v="0"/>
    <n v="0"/>
    <s v="240929"/>
    <n v="12.65"/>
    <s v=""/>
    <s v="S"/>
    <n v="0"/>
    <x v="1"/>
    <x v="1"/>
    <x v="1"/>
    <s v="Unknown"/>
    <x v="0"/>
    <x v="2"/>
    <n v="28"/>
    <x v="0"/>
  </r>
  <r>
    <n v="401"/>
    <x v="1"/>
    <x v="0"/>
    <s v="Niskanen, Mr. Juha"/>
    <x v="0"/>
    <n v="39"/>
    <n v="0"/>
    <n v="0"/>
    <s v="STON/O 2. 3101289"/>
    <n v="7.9249999999999998"/>
    <s v=""/>
    <s v="S"/>
    <n v="0"/>
    <x v="1"/>
    <x v="0"/>
    <x v="0"/>
    <s v="Unknown"/>
    <x v="0"/>
    <x v="2"/>
    <n v="39"/>
    <x v="0"/>
  </r>
  <r>
    <n v="402"/>
    <x v="0"/>
    <x v="0"/>
    <s v="Adams, Mr. John"/>
    <x v="0"/>
    <n v="26"/>
    <n v="0"/>
    <n v="0"/>
    <s v="341826"/>
    <n v="8.0500000000000007"/>
    <s v=""/>
    <s v="S"/>
    <n v="0"/>
    <x v="1"/>
    <x v="0"/>
    <x v="0"/>
    <s v="Unknown"/>
    <x v="0"/>
    <x v="2"/>
    <n v="26"/>
    <x v="0"/>
  </r>
  <r>
    <n v="403"/>
    <x v="0"/>
    <x v="0"/>
    <s v="Jussila, Miss. Mari Aina"/>
    <x v="1"/>
    <n v="21"/>
    <n v="1"/>
    <n v="0"/>
    <s v="4137"/>
    <n v="9.8249999999999993"/>
    <s v=""/>
    <s v="S"/>
    <n v="1"/>
    <x v="0"/>
    <x v="2"/>
    <x v="2"/>
    <s v="Unknown"/>
    <x v="0"/>
    <x v="2"/>
    <n v="21"/>
    <x v="0"/>
  </r>
  <r>
    <n v="404"/>
    <x v="0"/>
    <x v="0"/>
    <s v="Hakkarainen, Mr. Pekka Pietari"/>
    <x v="0"/>
    <n v="28"/>
    <n v="1"/>
    <n v="0"/>
    <s v="STON/O2. 3101279"/>
    <n v="15.85"/>
    <s v=""/>
    <s v="S"/>
    <n v="1"/>
    <x v="0"/>
    <x v="0"/>
    <x v="0"/>
    <s v="Unknown"/>
    <x v="0"/>
    <x v="3"/>
    <n v="28"/>
    <x v="0"/>
  </r>
  <r>
    <n v="405"/>
    <x v="0"/>
    <x v="0"/>
    <s v="Oreskovic, Miss. Marija"/>
    <x v="1"/>
    <n v="20"/>
    <n v="0"/>
    <n v="0"/>
    <s v="315096"/>
    <n v="8.6624999999999996"/>
    <s v=""/>
    <s v="S"/>
    <n v="0"/>
    <x v="1"/>
    <x v="2"/>
    <x v="2"/>
    <s v="Unknown"/>
    <x v="0"/>
    <x v="2"/>
    <n v="20"/>
    <x v="0"/>
  </r>
  <r>
    <n v="406"/>
    <x v="0"/>
    <x v="2"/>
    <s v="Gale, Mr. Shadrach"/>
    <x v="0"/>
    <n v="34"/>
    <n v="1"/>
    <n v="0"/>
    <s v="28664"/>
    <n v="21"/>
    <s v=""/>
    <s v="S"/>
    <n v="1"/>
    <x v="0"/>
    <x v="0"/>
    <x v="0"/>
    <s v="Unknown"/>
    <x v="0"/>
    <x v="3"/>
    <n v="34"/>
    <x v="0"/>
  </r>
  <r>
    <n v="407"/>
    <x v="0"/>
    <x v="0"/>
    <s v="Widegren, Mr. Carl/Charles Peter"/>
    <x v="0"/>
    <n v="51"/>
    <n v="0"/>
    <n v="0"/>
    <s v="347064"/>
    <n v="7.75"/>
    <s v=""/>
    <s v="S"/>
    <n v="0"/>
    <x v="1"/>
    <x v="0"/>
    <x v="0"/>
    <s v="Unknown"/>
    <x v="2"/>
    <x v="0"/>
    <n v="51"/>
    <x v="0"/>
  </r>
  <r>
    <n v="408"/>
    <x v="1"/>
    <x v="2"/>
    <s v="Richards, Master. William Rowe"/>
    <x v="0"/>
    <n v="3"/>
    <n v="1"/>
    <n v="1"/>
    <s v="29106"/>
    <n v="18.75"/>
    <s v=""/>
    <s v="S"/>
    <n v="2"/>
    <x v="0"/>
    <x v="3"/>
    <x v="3"/>
    <s v="Unknown"/>
    <x v="3"/>
    <x v="3"/>
    <n v="3"/>
    <x v="0"/>
  </r>
  <r>
    <n v="409"/>
    <x v="0"/>
    <x v="0"/>
    <s v="Birkeland, Mr. Hans Martin Monsen"/>
    <x v="0"/>
    <n v="21"/>
    <n v="0"/>
    <n v="0"/>
    <s v="312992"/>
    <n v="7.7750000000000004"/>
    <s v=""/>
    <s v="S"/>
    <n v="0"/>
    <x v="1"/>
    <x v="0"/>
    <x v="0"/>
    <s v="Unknown"/>
    <x v="0"/>
    <x v="0"/>
    <n v="21"/>
    <x v="0"/>
  </r>
  <r>
    <n v="410"/>
    <x v="0"/>
    <x v="0"/>
    <s v="Lefebre, Miss. Ida"/>
    <x v="1"/>
    <m/>
    <n v="3"/>
    <n v="1"/>
    <s v="4133"/>
    <n v="25.466699999999999"/>
    <s v=""/>
    <s v="S"/>
    <n v="4"/>
    <x v="2"/>
    <x v="2"/>
    <x v="2"/>
    <s v="Unknown"/>
    <x v="1"/>
    <x v="3"/>
    <n v="28"/>
    <x v="0"/>
  </r>
  <r>
    <n v="411"/>
    <x v="0"/>
    <x v="0"/>
    <s v="Sdycoff, Mr. Todor"/>
    <x v="0"/>
    <m/>
    <n v="0"/>
    <n v="0"/>
    <s v="349222"/>
    <n v="7.8958000000000004"/>
    <s v=""/>
    <s v="S"/>
    <n v="0"/>
    <x v="1"/>
    <x v="0"/>
    <x v="0"/>
    <s v="Unknown"/>
    <x v="1"/>
    <x v="0"/>
    <n v="28"/>
    <x v="0"/>
  </r>
  <r>
    <n v="412"/>
    <x v="0"/>
    <x v="0"/>
    <s v="Hart, Mr. Henry"/>
    <x v="0"/>
    <m/>
    <n v="0"/>
    <n v="0"/>
    <s v="394140"/>
    <n v="6.8582999999999998"/>
    <s v=""/>
    <s v="Q"/>
    <n v="0"/>
    <x v="1"/>
    <x v="0"/>
    <x v="0"/>
    <s v="Unknown"/>
    <x v="1"/>
    <x v="0"/>
    <n v="28"/>
    <x v="2"/>
  </r>
  <r>
    <n v="413"/>
    <x v="1"/>
    <x v="1"/>
    <s v="Minahan, Miss. Daisy E"/>
    <x v="1"/>
    <n v="33"/>
    <n v="1"/>
    <n v="0"/>
    <s v="19928"/>
    <n v="90"/>
    <s v="C78"/>
    <s v="Q"/>
    <n v="1"/>
    <x v="0"/>
    <x v="2"/>
    <x v="2"/>
    <s v="C"/>
    <x v="0"/>
    <x v="1"/>
    <n v="33"/>
    <x v="2"/>
  </r>
  <r>
    <n v="414"/>
    <x v="0"/>
    <x v="2"/>
    <s v="Cunningham, Mr. Alfred Fleming"/>
    <x v="0"/>
    <m/>
    <n v="0"/>
    <n v="0"/>
    <s v="239853"/>
    <n v="0"/>
    <s v=""/>
    <s v="S"/>
    <n v="0"/>
    <x v="1"/>
    <x v="0"/>
    <x v="0"/>
    <s v="Unknown"/>
    <x v="1"/>
    <x v="0"/>
    <n v="28"/>
    <x v="0"/>
  </r>
  <r>
    <n v="415"/>
    <x v="1"/>
    <x v="0"/>
    <s v="Sundman, Mr. Johan Julian"/>
    <x v="0"/>
    <n v="44"/>
    <n v="0"/>
    <n v="0"/>
    <s v="STON/O 2. 3101269"/>
    <n v="7.9249999999999998"/>
    <s v=""/>
    <s v="S"/>
    <n v="0"/>
    <x v="1"/>
    <x v="0"/>
    <x v="0"/>
    <s v="Unknown"/>
    <x v="2"/>
    <x v="2"/>
    <n v="44"/>
    <x v="0"/>
  </r>
  <r>
    <n v="416"/>
    <x v="0"/>
    <x v="0"/>
    <s v="Meek, Mrs. Thomas (Annie Louise Rowley)"/>
    <x v="1"/>
    <m/>
    <n v="0"/>
    <n v="0"/>
    <s v="343095"/>
    <n v="8.0500000000000007"/>
    <s v=""/>
    <s v="S"/>
    <n v="0"/>
    <x v="1"/>
    <x v="1"/>
    <x v="1"/>
    <s v="Unknown"/>
    <x v="1"/>
    <x v="2"/>
    <n v="28"/>
    <x v="0"/>
  </r>
  <r>
    <n v="417"/>
    <x v="1"/>
    <x v="2"/>
    <s v="Drew, Mrs. James Vivian (Lulu Thorne Christian)"/>
    <x v="1"/>
    <n v="34"/>
    <n v="1"/>
    <n v="1"/>
    <s v="28220"/>
    <n v="32.5"/>
    <s v=""/>
    <s v="S"/>
    <n v="2"/>
    <x v="0"/>
    <x v="1"/>
    <x v="1"/>
    <s v="Unknown"/>
    <x v="0"/>
    <x v="1"/>
    <n v="34"/>
    <x v="0"/>
  </r>
  <r>
    <n v="418"/>
    <x v="1"/>
    <x v="2"/>
    <s v="Silven, Miss. Lyyli Karoliina"/>
    <x v="1"/>
    <n v="18"/>
    <n v="0"/>
    <n v="2"/>
    <s v="250652"/>
    <n v="13"/>
    <s v=""/>
    <s v="S"/>
    <n v="2"/>
    <x v="0"/>
    <x v="2"/>
    <x v="2"/>
    <s v="Unknown"/>
    <x v="4"/>
    <x v="2"/>
    <n v="18"/>
    <x v="0"/>
  </r>
  <r>
    <n v="419"/>
    <x v="0"/>
    <x v="2"/>
    <s v="Matthews, Mr. William John"/>
    <x v="0"/>
    <n v="30"/>
    <n v="0"/>
    <n v="0"/>
    <s v="28228"/>
    <n v="13"/>
    <s v=""/>
    <s v="S"/>
    <n v="0"/>
    <x v="1"/>
    <x v="0"/>
    <x v="0"/>
    <s v="Unknown"/>
    <x v="0"/>
    <x v="2"/>
    <n v="30"/>
    <x v="0"/>
  </r>
  <r>
    <n v="420"/>
    <x v="0"/>
    <x v="0"/>
    <s v="Van Impe, Miss. Catharina"/>
    <x v="1"/>
    <n v="10"/>
    <n v="0"/>
    <n v="2"/>
    <s v="345773"/>
    <n v="24.15"/>
    <s v=""/>
    <s v="S"/>
    <n v="2"/>
    <x v="0"/>
    <x v="2"/>
    <x v="2"/>
    <s v="Unknown"/>
    <x v="3"/>
    <x v="3"/>
    <n v="10"/>
    <x v="0"/>
  </r>
  <r>
    <n v="421"/>
    <x v="0"/>
    <x v="0"/>
    <s v="Gheorgheff, Mr. Stanio"/>
    <x v="0"/>
    <m/>
    <n v="0"/>
    <n v="0"/>
    <s v="349254"/>
    <n v="7.8958000000000004"/>
    <s v=""/>
    <s v="C"/>
    <n v="0"/>
    <x v="1"/>
    <x v="0"/>
    <x v="0"/>
    <s v="Unknown"/>
    <x v="1"/>
    <x v="0"/>
    <n v="28"/>
    <x v="1"/>
  </r>
  <r>
    <n v="422"/>
    <x v="0"/>
    <x v="0"/>
    <s v="Charters, Mr. David"/>
    <x v="0"/>
    <n v="21"/>
    <n v="0"/>
    <n v="0"/>
    <s v="A/5. 13032"/>
    <n v="7.7332999999999998"/>
    <s v=""/>
    <s v="Q"/>
    <n v="0"/>
    <x v="1"/>
    <x v="0"/>
    <x v="0"/>
    <s v="Unknown"/>
    <x v="0"/>
    <x v="0"/>
    <n v="21"/>
    <x v="2"/>
  </r>
  <r>
    <n v="423"/>
    <x v="0"/>
    <x v="0"/>
    <s v="Zimmerman, Mr. Leo"/>
    <x v="0"/>
    <n v="29"/>
    <n v="0"/>
    <n v="0"/>
    <s v="315082"/>
    <n v="7.875"/>
    <s v=""/>
    <s v="S"/>
    <n v="0"/>
    <x v="1"/>
    <x v="0"/>
    <x v="0"/>
    <s v="Unknown"/>
    <x v="0"/>
    <x v="0"/>
    <n v="29"/>
    <x v="0"/>
  </r>
  <r>
    <n v="424"/>
    <x v="0"/>
    <x v="0"/>
    <s v="Danbom, Mrs. Ernst Gilbert (Anna Sigrid Maria Brogren)"/>
    <x v="1"/>
    <n v="28"/>
    <n v="1"/>
    <n v="1"/>
    <s v="347080"/>
    <n v="14.4"/>
    <s v=""/>
    <s v="S"/>
    <n v="2"/>
    <x v="0"/>
    <x v="1"/>
    <x v="1"/>
    <s v="Unknown"/>
    <x v="0"/>
    <x v="2"/>
    <n v="28"/>
    <x v="0"/>
  </r>
  <r>
    <n v="425"/>
    <x v="0"/>
    <x v="0"/>
    <s v="Rosblom, Mr. Viktor Richard"/>
    <x v="0"/>
    <n v="18"/>
    <n v="1"/>
    <n v="1"/>
    <s v="370129"/>
    <n v="20.212499999999999"/>
    <s v=""/>
    <s v="S"/>
    <n v="2"/>
    <x v="0"/>
    <x v="0"/>
    <x v="0"/>
    <s v="Unknown"/>
    <x v="4"/>
    <x v="3"/>
    <n v="18"/>
    <x v="0"/>
  </r>
  <r>
    <n v="426"/>
    <x v="0"/>
    <x v="0"/>
    <s v="Wiseman, Mr. Phillippe"/>
    <x v="0"/>
    <m/>
    <n v="0"/>
    <n v="0"/>
    <s v="A/4. 34244"/>
    <n v="7.25"/>
    <s v=""/>
    <s v="S"/>
    <n v="0"/>
    <x v="1"/>
    <x v="0"/>
    <x v="0"/>
    <s v="Unknown"/>
    <x v="1"/>
    <x v="0"/>
    <n v="28"/>
    <x v="0"/>
  </r>
  <r>
    <n v="427"/>
    <x v="1"/>
    <x v="2"/>
    <s v="Clarke, Mrs. Charles V (Ada Maria Winfield)"/>
    <x v="1"/>
    <n v="28"/>
    <n v="1"/>
    <n v="0"/>
    <s v="2003"/>
    <n v="26"/>
    <s v=""/>
    <s v="S"/>
    <n v="1"/>
    <x v="0"/>
    <x v="1"/>
    <x v="1"/>
    <s v="Unknown"/>
    <x v="0"/>
    <x v="3"/>
    <n v="28"/>
    <x v="0"/>
  </r>
  <r>
    <n v="428"/>
    <x v="1"/>
    <x v="2"/>
    <s v="Phillips, Miss. Kate Florence (&quot;Mrs Kate Louise Phillips Marshall&quot;)"/>
    <x v="1"/>
    <n v="19"/>
    <n v="0"/>
    <n v="0"/>
    <s v="250655"/>
    <n v="26"/>
    <s v=""/>
    <s v="S"/>
    <n v="0"/>
    <x v="1"/>
    <x v="2"/>
    <x v="2"/>
    <s v="Unknown"/>
    <x v="0"/>
    <x v="3"/>
    <n v="19"/>
    <x v="0"/>
  </r>
  <r>
    <n v="429"/>
    <x v="0"/>
    <x v="0"/>
    <s v="Flynn, Mr. James"/>
    <x v="0"/>
    <m/>
    <n v="0"/>
    <n v="0"/>
    <s v="364851"/>
    <n v="7.75"/>
    <s v=""/>
    <s v="Q"/>
    <n v="0"/>
    <x v="1"/>
    <x v="0"/>
    <x v="0"/>
    <s v="Unknown"/>
    <x v="1"/>
    <x v="0"/>
    <n v="28"/>
    <x v="2"/>
  </r>
  <r>
    <n v="430"/>
    <x v="1"/>
    <x v="0"/>
    <s v="Pickard, Mr. Berk (Berk Trembisky)"/>
    <x v="0"/>
    <n v="32"/>
    <n v="0"/>
    <n v="0"/>
    <s v="SOTON/O.Q. 392078"/>
    <n v="8.0500000000000007"/>
    <s v="E10"/>
    <s v="S"/>
    <n v="0"/>
    <x v="1"/>
    <x v="0"/>
    <x v="0"/>
    <s v="E"/>
    <x v="0"/>
    <x v="2"/>
    <n v="32"/>
    <x v="0"/>
  </r>
  <r>
    <n v="431"/>
    <x v="1"/>
    <x v="1"/>
    <s v="Bjornstrom-Steffansson, Mr. Mauritz Hakan"/>
    <x v="0"/>
    <n v="28"/>
    <n v="0"/>
    <n v="0"/>
    <s v="110564"/>
    <n v="26.55"/>
    <s v="C52"/>
    <s v="S"/>
    <n v="0"/>
    <x v="1"/>
    <x v="0"/>
    <x v="0"/>
    <s v="C"/>
    <x v="0"/>
    <x v="3"/>
    <n v="28"/>
    <x v="0"/>
  </r>
  <r>
    <n v="432"/>
    <x v="1"/>
    <x v="0"/>
    <s v="Thorneycroft, Mrs. Percival (Florence Kate White)"/>
    <x v="1"/>
    <m/>
    <n v="1"/>
    <n v="0"/>
    <s v="376564"/>
    <n v="16.100000000000001"/>
    <s v=""/>
    <s v="S"/>
    <n v="1"/>
    <x v="0"/>
    <x v="1"/>
    <x v="1"/>
    <s v="Unknown"/>
    <x v="1"/>
    <x v="3"/>
    <n v="28"/>
    <x v="0"/>
  </r>
  <r>
    <n v="433"/>
    <x v="1"/>
    <x v="2"/>
    <s v="Louch, Mrs. Charles Alexander (Alice Adelaide Slow)"/>
    <x v="1"/>
    <n v="42"/>
    <n v="1"/>
    <n v="0"/>
    <s v="SC/AH 3085"/>
    <n v="26"/>
    <s v=""/>
    <s v="S"/>
    <n v="1"/>
    <x v="0"/>
    <x v="1"/>
    <x v="1"/>
    <s v="Unknown"/>
    <x v="2"/>
    <x v="3"/>
    <n v="42"/>
    <x v="0"/>
  </r>
  <r>
    <n v="434"/>
    <x v="0"/>
    <x v="0"/>
    <s v="Kallio, Mr. Nikolai Erland"/>
    <x v="0"/>
    <n v="17"/>
    <n v="0"/>
    <n v="0"/>
    <s v="STON/O 2. 3101274"/>
    <n v="7.125"/>
    <s v=""/>
    <s v="S"/>
    <n v="0"/>
    <x v="1"/>
    <x v="0"/>
    <x v="0"/>
    <s v="Unknown"/>
    <x v="4"/>
    <x v="0"/>
    <n v="17"/>
    <x v="0"/>
  </r>
  <r>
    <n v="435"/>
    <x v="0"/>
    <x v="1"/>
    <s v="Silvey, Mr. William Baird"/>
    <x v="0"/>
    <n v="50"/>
    <n v="1"/>
    <n v="0"/>
    <s v="13507"/>
    <n v="55.9"/>
    <s v="E44"/>
    <s v="S"/>
    <n v="1"/>
    <x v="0"/>
    <x v="0"/>
    <x v="0"/>
    <s v="E"/>
    <x v="2"/>
    <x v="1"/>
    <n v="50"/>
    <x v="0"/>
  </r>
  <r>
    <n v="436"/>
    <x v="1"/>
    <x v="1"/>
    <s v="Carter, Miss. Lucile Polk"/>
    <x v="1"/>
    <n v="14"/>
    <n v="1"/>
    <n v="2"/>
    <s v="113760"/>
    <n v="120"/>
    <s v="B96 B98"/>
    <s v="S"/>
    <n v="3"/>
    <x v="0"/>
    <x v="2"/>
    <x v="2"/>
    <s v="B"/>
    <x v="4"/>
    <x v="1"/>
    <n v="14"/>
    <x v="0"/>
  </r>
  <r>
    <n v="437"/>
    <x v="0"/>
    <x v="0"/>
    <s v="Ford, Miss. Doolina Margaret &quot;Daisy&quot;"/>
    <x v="1"/>
    <n v="21"/>
    <n v="2"/>
    <n v="2"/>
    <s v="W./C. 6608"/>
    <n v="34.375"/>
    <s v=""/>
    <s v="S"/>
    <n v="4"/>
    <x v="2"/>
    <x v="2"/>
    <x v="2"/>
    <s v="Unknown"/>
    <x v="0"/>
    <x v="1"/>
    <n v="21"/>
    <x v="0"/>
  </r>
  <r>
    <n v="438"/>
    <x v="1"/>
    <x v="2"/>
    <s v="Richards, Mrs. Sidney (Emily Hocking)"/>
    <x v="1"/>
    <n v="24"/>
    <n v="2"/>
    <n v="3"/>
    <s v="29106"/>
    <n v="18.75"/>
    <s v=""/>
    <s v="S"/>
    <n v="5"/>
    <x v="2"/>
    <x v="1"/>
    <x v="1"/>
    <s v="Unknown"/>
    <x v="0"/>
    <x v="3"/>
    <n v="24"/>
    <x v="0"/>
  </r>
  <r>
    <n v="439"/>
    <x v="0"/>
    <x v="1"/>
    <s v="Fortune, Mr. Mark"/>
    <x v="0"/>
    <n v="64"/>
    <n v="1"/>
    <n v="4"/>
    <s v="19950"/>
    <n v="263"/>
    <s v="C23 C25 C27"/>
    <s v="S"/>
    <n v="5"/>
    <x v="2"/>
    <x v="0"/>
    <x v="0"/>
    <s v="C"/>
    <x v="2"/>
    <x v="1"/>
    <n v="64"/>
    <x v="0"/>
  </r>
  <r>
    <n v="440"/>
    <x v="0"/>
    <x v="2"/>
    <s v="Kvillner, Mr. Johan Henrik Johannesson"/>
    <x v="0"/>
    <n v="31"/>
    <n v="0"/>
    <n v="0"/>
    <s v="C.A. 18723"/>
    <n v="10.5"/>
    <s v=""/>
    <s v="S"/>
    <n v="0"/>
    <x v="1"/>
    <x v="0"/>
    <x v="0"/>
    <s v="Unknown"/>
    <x v="0"/>
    <x v="2"/>
    <n v="31"/>
    <x v="0"/>
  </r>
  <r>
    <n v="441"/>
    <x v="1"/>
    <x v="2"/>
    <s v="Hart, Mrs. Benjamin (Esther Ada Bloomfield)"/>
    <x v="1"/>
    <n v="45"/>
    <n v="1"/>
    <n v="1"/>
    <s v="F.C.C. 13529"/>
    <n v="26.25"/>
    <s v=""/>
    <s v="S"/>
    <n v="2"/>
    <x v="0"/>
    <x v="1"/>
    <x v="1"/>
    <s v="Unknown"/>
    <x v="2"/>
    <x v="3"/>
    <n v="45"/>
    <x v="0"/>
  </r>
  <r>
    <n v="442"/>
    <x v="0"/>
    <x v="0"/>
    <s v="Hampe, Mr. Leon"/>
    <x v="0"/>
    <n v="20"/>
    <n v="0"/>
    <n v="0"/>
    <s v="345769"/>
    <n v="9.5"/>
    <s v=""/>
    <s v="S"/>
    <n v="0"/>
    <x v="1"/>
    <x v="0"/>
    <x v="0"/>
    <s v="Unknown"/>
    <x v="0"/>
    <x v="2"/>
    <n v="20"/>
    <x v="0"/>
  </r>
  <r>
    <n v="443"/>
    <x v="0"/>
    <x v="0"/>
    <s v="Petterson, Mr. Johan Emil"/>
    <x v="0"/>
    <n v="25"/>
    <n v="1"/>
    <n v="0"/>
    <s v="347076"/>
    <n v="7.7750000000000004"/>
    <s v=""/>
    <s v="S"/>
    <n v="1"/>
    <x v="0"/>
    <x v="0"/>
    <x v="0"/>
    <s v="Unknown"/>
    <x v="0"/>
    <x v="0"/>
    <n v="25"/>
    <x v="0"/>
  </r>
  <r>
    <n v="444"/>
    <x v="1"/>
    <x v="2"/>
    <s v="Reynaldo, Ms. Encarnacion"/>
    <x v="1"/>
    <n v="28"/>
    <n v="0"/>
    <n v="0"/>
    <s v="230434"/>
    <n v="13"/>
    <s v=""/>
    <s v="S"/>
    <n v="0"/>
    <x v="1"/>
    <x v="7"/>
    <x v="2"/>
    <s v="Unknown"/>
    <x v="0"/>
    <x v="2"/>
    <n v="28"/>
    <x v="0"/>
  </r>
  <r>
    <n v="445"/>
    <x v="1"/>
    <x v="0"/>
    <s v="Johannesen-Bratthammer, Mr. Bernt"/>
    <x v="0"/>
    <m/>
    <n v="0"/>
    <n v="0"/>
    <s v="65306"/>
    <n v="8.1125000000000007"/>
    <s v=""/>
    <s v="S"/>
    <n v="0"/>
    <x v="1"/>
    <x v="0"/>
    <x v="0"/>
    <s v="Unknown"/>
    <x v="1"/>
    <x v="2"/>
    <n v="28"/>
    <x v="0"/>
  </r>
  <r>
    <n v="446"/>
    <x v="1"/>
    <x v="1"/>
    <s v="Dodge, Master. Washington"/>
    <x v="0"/>
    <n v="4"/>
    <n v="0"/>
    <n v="2"/>
    <s v="33638"/>
    <n v="81.8583"/>
    <s v="A34"/>
    <s v="S"/>
    <n v="2"/>
    <x v="0"/>
    <x v="3"/>
    <x v="3"/>
    <s v="A"/>
    <x v="3"/>
    <x v="1"/>
    <n v="4"/>
    <x v="0"/>
  </r>
  <r>
    <n v="447"/>
    <x v="1"/>
    <x v="2"/>
    <s v="Mellinger, Miss. Madeleine Violet"/>
    <x v="1"/>
    <n v="13"/>
    <n v="0"/>
    <n v="1"/>
    <s v="250644"/>
    <n v="19.5"/>
    <s v=""/>
    <s v="S"/>
    <n v="1"/>
    <x v="0"/>
    <x v="2"/>
    <x v="2"/>
    <s v="Unknown"/>
    <x v="4"/>
    <x v="3"/>
    <n v="13"/>
    <x v="0"/>
  </r>
  <r>
    <n v="448"/>
    <x v="1"/>
    <x v="1"/>
    <s v="Seward, Mr. Frederic Kimber"/>
    <x v="0"/>
    <n v="34"/>
    <n v="0"/>
    <n v="0"/>
    <s v="113794"/>
    <n v="26.55"/>
    <s v=""/>
    <s v="S"/>
    <n v="0"/>
    <x v="1"/>
    <x v="0"/>
    <x v="0"/>
    <s v="Unknown"/>
    <x v="0"/>
    <x v="3"/>
    <n v="34"/>
    <x v="0"/>
  </r>
  <r>
    <n v="449"/>
    <x v="1"/>
    <x v="0"/>
    <s v="Baclini, Miss. Marie Catherine"/>
    <x v="1"/>
    <n v="5"/>
    <n v="2"/>
    <n v="1"/>
    <s v="2666"/>
    <n v="19.258299999999998"/>
    <s v=""/>
    <s v="C"/>
    <n v="3"/>
    <x v="0"/>
    <x v="2"/>
    <x v="2"/>
    <s v="Unknown"/>
    <x v="3"/>
    <x v="3"/>
    <n v="5"/>
    <x v="1"/>
  </r>
  <r>
    <n v="450"/>
    <x v="1"/>
    <x v="1"/>
    <s v="Peuchen, Major. Arthur Godfrey"/>
    <x v="0"/>
    <n v="52"/>
    <n v="0"/>
    <n v="0"/>
    <s v="113786"/>
    <n v="30.5"/>
    <s v="C104"/>
    <s v="S"/>
    <n v="0"/>
    <x v="1"/>
    <x v="8"/>
    <x v="4"/>
    <s v="C"/>
    <x v="2"/>
    <x v="3"/>
    <n v="52"/>
    <x v="0"/>
  </r>
  <r>
    <n v="451"/>
    <x v="0"/>
    <x v="2"/>
    <s v="West, Mr. Edwy Arthur"/>
    <x v="0"/>
    <n v="36"/>
    <n v="1"/>
    <n v="2"/>
    <s v="C.A. 34651"/>
    <n v="27.75"/>
    <s v=""/>
    <s v="S"/>
    <n v="3"/>
    <x v="0"/>
    <x v="0"/>
    <x v="0"/>
    <s v="Unknown"/>
    <x v="0"/>
    <x v="3"/>
    <n v="36"/>
    <x v="0"/>
  </r>
  <r>
    <n v="452"/>
    <x v="0"/>
    <x v="0"/>
    <s v="Hagland, Mr. Ingvald Olai Olsen"/>
    <x v="0"/>
    <m/>
    <n v="1"/>
    <n v="0"/>
    <s v="65303"/>
    <n v="19.966699999999999"/>
    <s v=""/>
    <s v="S"/>
    <n v="1"/>
    <x v="0"/>
    <x v="0"/>
    <x v="0"/>
    <s v="Unknown"/>
    <x v="1"/>
    <x v="3"/>
    <n v="28"/>
    <x v="0"/>
  </r>
  <r>
    <n v="453"/>
    <x v="0"/>
    <x v="1"/>
    <s v="Foreman, Mr. Benjamin Laventall"/>
    <x v="0"/>
    <n v="30"/>
    <n v="0"/>
    <n v="0"/>
    <s v="113051"/>
    <n v="27.75"/>
    <s v="C111"/>
    <s v="C"/>
    <n v="0"/>
    <x v="1"/>
    <x v="0"/>
    <x v="0"/>
    <s v="C"/>
    <x v="0"/>
    <x v="3"/>
    <n v="30"/>
    <x v="1"/>
  </r>
  <r>
    <n v="454"/>
    <x v="1"/>
    <x v="1"/>
    <s v="Goldenberg, Mr. Samuel L"/>
    <x v="0"/>
    <n v="49"/>
    <n v="1"/>
    <n v="0"/>
    <s v="17453"/>
    <n v="89.104200000000006"/>
    <s v="C92"/>
    <s v="C"/>
    <n v="1"/>
    <x v="0"/>
    <x v="0"/>
    <x v="0"/>
    <s v="C"/>
    <x v="2"/>
    <x v="1"/>
    <n v="49"/>
    <x v="1"/>
  </r>
  <r>
    <n v="455"/>
    <x v="0"/>
    <x v="0"/>
    <s v="Peduzzi, Mr. Joseph"/>
    <x v="0"/>
    <m/>
    <n v="0"/>
    <n v="0"/>
    <s v="A/5 2817"/>
    <n v="8.0500000000000007"/>
    <s v=""/>
    <s v="S"/>
    <n v="0"/>
    <x v="1"/>
    <x v="0"/>
    <x v="0"/>
    <s v="Unknown"/>
    <x v="1"/>
    <x v="2"/>
    <n v="28"/>
    <x v="0"/>
  </r>
  <r>
    <n v="456"/>
    <x v="1"/>
    <x v="0"/>
    <s v="Jalsevac, Mr. Ivan"/>
    <x v="0"/>
    <n v="29"/>
    <n v="0"/>
    <n v="0"/>
    <s v="349240"/>
    <n v="7.8958000000000004"/>
    <s v=""/>
    <s v="C"/>
    <n v="0"/>
    <x v="1"/>
    <x v="0"/>
    <x v="0"/>
    <s v="Unknown"/>
    <x v="0"/>
    <x v="0"/>
    <n v="29"/>
    <x v="1"/>
  </r>
  <r>
    <n v="457"/>
    <x v="0"/>
    <x v="1"/>
    <s v="Millet, Mr. Francis Davis"/>
    <x v="0"/>
    <n v="65"/>
    <n v="0"/>
    <n v="0"/>
    <s v="13509"/>
    <n v="26.55"/>
    <s v="E38"/>
    <s v="S"/>
    <n v="0"/>
    <x v="1"/>
    <x v="0"/>
    <x v="0"/>
    <s v="E"/>
    <x v="2"/>
    <x v="3"/>
    <n v="65"/>
    <x v="0"/>
  </r>
  <r>
    <n v="458"/>
    <x v="1"/>
    <x v="1"/>
    <s v="Kenyon, Mrs. Frederick R (Marion)"/>
    <x v="1"/>
    <m/>
    <n v="1"/>
    <n v="0"/>
    <s v="17464"/>
    <n v="51.862499999999997"/>
    <s v="D21"/>
    <s v="S"/>
    <n v="1"/>
    <x v="0"/>
    <x v="1"/>
    <x v="1"/>
    <s v="D"/>
    <x v="1"/>
    <x v="1"/>
    <n v="28"/>
    <x v="0"/>
  </r>
  <r>
    <n v="459"/>
    <x v="1"/>
    <x v="2"/>
    <s v="Toomey, Miss. Ellen"/>
    <x v="1"/>
    <n v="50"/>
    <n v="0"/>
    <n v="0"/>
    <s v="F.C.C. 13531"/>
    <n v="10.5"/>
    <s v=""/>
    <s v="S"/>
    <n v="0"/>
    <x v="1"/>
    <x v="2"/>
    <x v="2"/>
    <s v="Unknown"/>
    <x v="2"/>
    <x v="2"/>
    <n v="50"/>
    <x v="0"/>
  </r>
  <r>
    <n v="460"/>
    <x v="0"/>
    <x v="0"/>
    <s v="O'Connor, Mr. Maurice"/>
    <x v="0"/>
    <m/>
    <n v="0"/>
    <n v="0"/>
    <s v="371060"/>
    <n v="7.75"/>
    <s v=""/>
    <s v="Q"/>
    <n v="0"/>
    <x v="1"/>
    <x v="0"/>
    <x v="0"/>
    <s v="Unknown"/>
    <x v="1"/>
    <x v="0"/>
    <n v="28"/>
    <x v="2"/>
  </r>
  <r>
    <n v="461"/>
    <x v="1"/>
    <x v="1"/>
    <s v="Anderson, Mr. Harry"/>
    <x v="0"/>
    <n v="48"/>
    <n v="0"/>
    <n v="0"/>
    <s v="19952"/>
    <n v="26.55"/>
    <s v="E12"/>
    <s v="S"/>
    <n v="0"/>
    <x v="1"/>
    <x v="0"/>
    <x v="0"/>
    <s v="E"/>
    <x v="2"/>
    <x v="3"/>
    <n v="48"/>
    <x v="0"/>
  </r>
  <r>
    <n v="462"/>
    <x v="0"/>
    <x v="0"/>
    <s v="Morley, Mr. William"/>
    <x v="0"/>
    <n v="34"/>
    <n v="0"/>
    <n v="0"/>
    <s v="364506"/>
    <n v="8.0500000000000007"/>
    <s v=""/>
    <s v="S"/>
    <n v="0"/>
    <x v="1"/>
    <x v="0"/>
    <x v="0"/>
    <s v="Unknown"/>
    <x v="0"/>
    <x v="2"/>
    <n v="34"/>
    <x v="0"/>
  </r>
  <r>
    <n v="463"/>
    <x v="0"/>
    <x v="1"/>
    <s v="Gee, Mr. Arthur H"/>
    <x v="0"/>
    <n v="47"/>
    <n v="0"/>
    <n v="0"/>
    <s v="111320"/>
    <n v="38.5"/>
    <s v="E63"/>
    <s v="S"/>
    <n v="0"/>
    <x v="1"/>
    <x v="0"/>
    <x v="0"/>
    <s v="E"/>
    <x v="2"/>
    <x v="1"/>
    <n v="47"/>
    <x v="0"/>
  </r>
  <r>
    <n v="464"/>
    <x v="0"/>
    <x v="2"/>
    <s v="Milling, Mr. Jacob Christian"/>
    <x v="0"/>
    <n v="48"/>
    <n v="0"/>
    <n v="0"/>
    <s v="234360"/>
    <n v="13"/>
    <s v=""/>
    <s v="S"/>
    <n v="0"/>
    <x v="1"/>
    <x v="0"/>
    <x v="0"/>
    <s v="Unknown"/>
    <x v="2"/>
    <x v="2"/>
    <n v="48"/>
    <x v="0"/>
  </r>
  <r>
    <n v="465"/>
    <x v="0"/>
    <x v="0"/>
    <s v="Maisner, Mr. Simon"/>
    <x v="0"/>
    <m/>
    <n v="0"/>
    <n v="0"/>
    <s v="A/S 2816"/>
    <n v="8.0500000000000007"/>
    <s v=""/>
    <s v="S"/>
    <n v="0"/>
    <x v="1"/>
    <x v="0"/>
    <x v="0"/>
    <s v="Unknown"/>
    <x v="1"/>
    <x v="2"/>
    <n v="28"/>
    <x v="0"/>
  </r>
  <r>
    <n v="466"/>
    <x v="0"/>
    <x v="0"/>
    <s v="Goncalves, Mr. Manuel Estanslas"/>
    <x v="0"/>
    <n v="38"/>
    <n v="0"/>
    <n v="0"/>
    <s v="SOTON/O.Q. 3101306"/>
    <n v="7.05"/>
    <s v=""/>
    <s v="S"/>
    <n v="0"/>
    <x v="1"/>
    <x v="0"/>
    <x v="0"/>
    <s v="Unknown"/>
    <x v="0"/>
    <x v="0"/>
    <n v="38"/>
    <x v="0"/>
  </r>
  <r>
    <n v="467"/>
    <x v="0"/>
    <x v="2"/>
    <s v="Campbell, Mr. William"/>
    <x v="0"/>
    <m/>
    <n v="0"/>
    <n v="0"/>
    <s v="239853"/>
    <n v="0"/>
    <s v=""/>
    <s v="S"/>
    <n v="0"/>
    <x v="1"/>
    <x v="0"/>
    <x v="0"/>
    <s v="Unknown"/>
    <x v="1"/>
    <x v="0"/>
    <n v="28"/>
    <x v="0"/>
  </r>
  <r>
    <n v="468"/>
    <x v="0"/>
    <x v="1"/>
    <s v="Smart, Mr. John Montgomery"/>
    <x v="0"/>
    <n v="56"/>
    <n v="0"/>
    <n v="0"/>
    <s v="113792"/>
    <n v="26.55"/>
    <s v=""/>
    <s v="S"/>
    <n v="0"/>
    <x v="1"/>
    <x v="0"/>
    <x v="0"/>
    <s v="Unknown"/>
    <x v="2"/>
    <x v="3"/>
    <n v="56"/>
    <x v="0"/>
  </r>
  <r>
    <n v="469"/>
    <x v="0"/>
    <x v="0"/>
    <s v="Scanlan, Mr. James"/>
    <x v="0"/>
    <m/>
    <n v="0"/>
    <n v="0"/>
    <s v="36209"/>
    <n v="7.7249999999999996"/>
    <s v=""/>
    <s v="Q"/>
    <n v="0"/>
    <x v="1"/>
    <x v="0"/>
    <x v="0"/>
    <s v="Unknown"/>
    <x v="1"/>
    <x v="0"/>
    <n v="28"/>
    <x v="2"/>
  </r>
  <r>
    <n v="470"/>
    <x v="1"/>
    <x v="0"/>
    <s v="Baclini, Miss. Helene Barbara"/>
    <x v="1"/>
    <n v="0.75"/>
    <n v="2"/>
    <n v="1"/>
    <s v="2666"/>
    <n v="19.258299999999998"/>
    <s v=""/>
    <s v="C"/>
    <n v="3"/>
    <x v="0"/>
    <x v="2"/>
    <x v="2"/>
    <s v="Unknown"/>
    <x v="3"/>
    <x v="3"/>
    <n v="0.75"/>
    <x v="1"/>
  </r>
  <r>
    <n v="471"/>
    <x v="0"/>
    <x v="0"/>
    <s v="Keefe, Mr. Arthur"/>
    <x v="0"/>
    <m/>
    <n v="0"/>
    <n v="0"/>
    <s v="323592"/>
    <n v="7.25"/>
    <s v=""/>
    <s v="S"/>
    <n v="0"/>
    <x v="1"/>
    <x v="0"/>
    <x v="0"/>
    <s v="Unknown"/>
    <x v="1"/>
    <x v="0"/>
    <n v="28"/>
    <x v="0"/>
  </r>
  <r>
    <n v="472"/>
    <x v="0"/>
    <x v="0"/>
    <s v="Cacic, Mr. Luka"/>
    <x v="0"/>
    <n v="38"/>
    <n v="0"/>
    <n v="0"/>
    <s v="315089"/>
    <n v="8.6624999999999996"/>
    <s v=""/>
    <s v="S"/>
    <n v="0"/>
    <x v="1"/>
    <x v="0"/>
    <x v="0"/>
    <s v="Unknown"/>
    <x v="0"/>
    <x v="2"/>
    <n v="38"/>
    <x v="0"/>
  </r>
  <r>
    <n v="473"/>
    <x v="1"/>
    <x v="2"/>
    <s v="West, Mrs. Edwy Arthur (Ada Mary Worth)"/>
    <x v="1"/>
    <n v="33"/>
    <n v="1"/>
    <n v="2"/>
    <s v="C.A. 34651"/>
    <n v="27.75"/>
    <s v=""/>
    <s v="S"/>
    <n v="3"/>
    <x v="0"/>
    <x v="1"/>
    <x v="1"/>
    <s v="Unknown"/>
    <x v="0"/>
    <x v="3"/>
    <n v="33"/>
    <x v="0"/>
  </r>
  <r>
    <n v="474"/>
    <x v="1"/>
    <x v="2"/>
    <s v="Jerwan, Mrs. Amin S (Marie Marthe Thuillard)"/>
    <x v="1"/>
    <n v="23"/>
    <n v="0"/>
    <n v="0"/>
    <s v="SC/AH Basle 541"/>
    <n v="13.791700000000001"/>
    <s v="D"/>
    <s v="C"/>
    <n v="0"/>
    <x v="1"/>
    <x v="1"/>
    <x v="1"/>
    <s v="D"/>
    <x v="0"/>
    <x v="2"/>
    <n v="23"/>
    <x v="1"/>
  </r>
  <r>
    <n v="475"/>
    <x v="0"/>
    <x v="0"/>
    <s v="Strandberg, Miss. Ida Sofia"/>
    <x v="1"/>
    <n v="22"/>
    <n v="0"/>
    <n v="0"/>
    <s v="7553"/>
    <n v="9.8375000000000004"/>
    <s v=""/>
    <s v="S"/>
    <n v="0"/>
    <x v="1"/>
    <x v="2"/>
    <x v="2"/>
    <s v="Unknown"/>
    <x v="0"/>
    <x v="2"/>
    <n v="22"/>
    <x v="0"/>
  </r>
  <r>
    <n v="476"/>
    <x v="0"/>
    <x v="1"/>
    <s v="Clifford, Mr. George Quincy"/>
    <x v="0"/>
    <m/>
    <n v="0"/>
    <n v="0"/>
    <s v="110465"/>
    <n v="52"/>
    <s v="A14"/>
    <s v="S"/>
    <n v="0"/>
    <x v="1"/>
    <x v="0"/>
    <x v="0"/>
    <s v="A"/>
    <x v="1"/>
    <x v="1"/>
    <n v="28"/>
    <x v="0"/>
  </r>
  <r>
    <n v="477"/>
    <x v="0"/>
    <x v="2"/>
    <s v="Renouf, Mr. Peter Henry"/>
    <x v="0"/>
    <n v="34"/>
    <n v="1"/>
    <n v="0"/>
    <s v="31027"/>
    <n v="21"/>
    <s v=""/>
    <s v="S"/>
    <n v="1"/>
    <x v="0"/>
    <x v="0"/>
    <x v="0"/>
    <s v="Unknown"/>
    <x v="0"/>
    <x v="3"/>
    <n v="34"/>
    <x v="0"/>
  </r>
  <r>
    <n v="478"/>
    <x v="0"/>
    <x v="0"/>
    <s v="Braund, Mr. Lewis Richard"/>
    <x v="0"/>
    <n v="29"/>
    <n v="1"/>
    <n v="0"/>
    <s v="3460"/>
    <n v="7.0457999999999998"/>
    <s v=""/>
    <s v="S"/>
    <n v="1"/>
    <x v="0"/>
    <x v="0"/>
    <x v="0"/>
    <s v="Unknown"/>
    <x v="0"/>
    <x v="0"/>
    <n v="29"/>
    <x v="0"/>
  </r>
  <r>
    <n v="479"/>
    <x v="0"/>
    <x v="0"/>
    <s v="Karlsson, Mr. Nils August"/>
    <x v="0"/>
    <n v="22"/>
    <n v="0"/>
    <n v="0"/>
    <s v="350060"/>
    <n v="7.5208000000000004"/>
    <s v=""/>
    <s v="S"/>
    <n v="0"/>
    <x v="1"/>
    <x v="0"/>
    <x v="0"/>
    <s v="Unknown"/>
    <x v="0"/>
    <x v="0"/>
    <n v="22"/>
    <x v="0"/>
  </r>
  <r>
    <n v="480"/>
    <x v="1"/>
    <x v="0"/>
    <s v="Hirvonen, Miss. Hildur E"/>
    <x v="1"/>
    <n v="2"/>
    <n v="0"/>
    <n v="1"/>
    <s v="3101298"/>
    <n v="12.2875"/>
    <s v=""/>
    <s v="S"/>
    <n v="1"/>
    <x v="0"/>
    <x v="2"/>
    <x v="2"/>
    <s v="Unknown"/>
    <x v="3"/>
    <x v="2"/>
    <n v="2"/>
    <x v="0"/>
  </r>
  <r>
    <n v="481"/>
    <x v="0"/>
    <x v="0"/>
    <s v="Goodwin, Master. Harold Victor"/>
    <x v="0"/>
    <n v="9"/>
    <n v="5"/>
    <n v="2"/>
    <s v="CA 2144"/>
    <n v="46.9"/>
    <s v=""/>
    <s v="S"/>
    <n v="7"/>
    <x v="2"/>
    <x v="3"/>
    <x v="3"/>
    <s v="Unknown"/>
    <x v="3"/>
    <x v="1"/>
    <n v="9"/>
    <x v="0"/>
  </r>
  <r>
    <n v="482"/>
    <x v="0"/>
    <x v="2"/>
    <s v="Frost, Mr. Anthony Wood &quot;Archie&quot;"/>
    <x v="0"/>
    <m/>
    <n v="0"/>
    <n v="0"/>
    <s v="239854"/>
    <n v="0"/>
    <s v=""/>
    <s v="S"/>
    <n v="0"/>
    <x v="1"/>
    <x v="0"/>
    <x v="0"/>
    <s v="Unknown"/>
    <x v="1"/>
    <x v="0"/>
    <n v="28"/>
    <x v="0"/>
  </r>
  <r>
    <n v="483"/>
    <x v="0"/>
    <x v="0"/>
    <s v="Rouse, Mr. Richard Henry"/>
    <x v="0"/>
    <n v="50"/>
    <n v="0"/>
    <n v="0"/>
    <s v="A/5 3594"/>
    <n v="8.0500000000000007"/>
    <s v=""/>
    <s v="S"/>
    <n v="0"/>
    <x v="1"/>
    <x v="0"/>
    <x v="0"/>
    <s v="Unknown"/>
    <x v="2"/>
    <x v="2"/>
    <n v="50"/>
    <x v="0"/>
  </r>
  <r>
    <n v="484"/>
    <x v="1"/>
    <x v="0"/>
    <s v="Turkula, Mrs. (Hedwig)"/>
    <x v="1"/>
    <n v="63"/>
    <n v="0"/>
    <n v="0"/>
    <s v="4134"/>
    <n v="9.5875000000000004"/>
    <s v=""/>
    <s v="S"/>
    <n v="0"/>
    <x v="1"/>
    <x v="1"/>
    <x v="1"/>
    <s v="Unknown"/>
    <x v="2"/>
    <x v="2"/>
    <n v="63"/>
    <x v="0"/>
  </r>
  <r>
    <n v="485"/>
    <x v="1"/>
    <x v="1"/>
    <s v="Bishop, Mr. Dickinson H"/>
    <x v="0"/>
    <n v="25"/>
    <n v="1"/>
    <n v="0"/>
    <s v="11967"/>
    <n v="91.0792"/>
    <s v="B49"/>
    <s v="C"/>
    <n v="1"/>
    <x v="0"/>
    <x v="0"/>
    <x v="0"/>
    <s v="B"/>
    <x v="0"/>
    <x v="1"/>
    <n v="25"/>
    <x v="1"/>
  </r>
  <r>
    <n v="486"/>
    <x v="0"/>
    <x v="0"/>
    <s v="Lefebre, Miss. Jeannie"/>
    <x v="1"/>
    <m/>
    <n v="3"/>
    <n v="1"/>
    <s v="4133"/>
    <n v="25.466699999999999"/>
    <s v=""/>
    <s v="S"/>
    <n v="4"/>
    <x v="2"/>
    <x v="2"/>
    <x v="2"/>
    <s v="Unknown"/>
    <x v="1"/>
    <x v="3"/>
    <n v="28"/>
    <x v="0"/>
  </r>
  <r>
    <n v="487"/>
    <x v="1"/>
    <x v="1"/>
    <s v="Hoyt, Mrs. Frederick Maxfield (Jane Anne Forby)"/>
    <x v="1"/>
    <n v="35"/>
    <n v="1"/>
    <n v="0"/>
    <s v="19943"/>
    <n v="90"/>
    <s v="C93"/>
    <s v="S"/>
    <n v="1"/>
    <x v="0"/>
    <x v="1"/>
    <x v="1"/>
    <s v="C"/>
    <x v="0"/>
    <x v="1"/>
    <n v="35"/>
    <x v="0"/>
  </r>
  <r>
    <n v="488"/>
    <x v="0"/>
    <x v="1"/>
    <s v="Kent, Mr. Edward Austin"/>
    <x v="0"/>
    <n v="58"/>
    <n v="0"/>
    <n v="0"/>
    <s v="11771"/>
    <n v="29.7"/>
    <s v="B37"/>
    <s v="C"/>
    <n v="0"/>
    <x v="1"/>
    <x v="0"/>
    <x v="0"/>
    <s v="B"/>
    <x v="2"/>
    <x v="3"/>
    <n v="58"/>
    <x v="1"/>
  </r>
  <r>
    <n v="489"/>
    <x v="0"/>
    <x v="0"/>
    <s v="Somerton, Mr. Francis William"/>
    <x v="0"/>
    <n v="30"/>
    <n v="0"/>
    <n v="0"/>
    <s v="A.5. 18509"/>
    <n v="8.0500000000000007"/>
    <s v=""/>
    <s v="S"/>
    <n v="0"/>
    <x v="1"/>
    <x v="0"/>
    <x v="0"/>
    <s v="Unknown"/>
    <x v="0"/>
    <x v="2"/>
    <n v="30"/>
    <x v="0"/>
  </r>
  <r>
    <n v="490"/>
    <x v="1"/>
    <x v="0"/>
    <s v="Coutts, Master. Eden Leslie &quot;Neville&quot;"/>
    <x v="0"/>
    <n v="9"/>
    <n v="1"/>
    <n v="1"/>
    <s v="C.A. 37671"/>
    <n v="15.9"/>
    <s v=""/>
    <s v="S"/>
    <n v="2"/>
    <x v="0"/>
    <x v="3"/>
    <x v="3"/>
    <s v="Unknown"/>
    <x v="3"/>
    <x v="3"/>
    <n v="9"/>
    <x v="0"/>
  </r>
  <r>
    <n v="491"/>
    <x v="0"/>
    <x v="0"/>
    <s v="Hagland, Mr. Konrad Mathias Reiersen"/>
    <x v="0"/>
    <m/>
    <n v="1"/>
    <n v="0"/>
    <s v="65304"/>
    <n v="19.966699999999999"/>
    <s v=""/>
    <s v="S"/>
    <n v="1"/>
    <x v="0"/>
    <x v="0"/>
    <x v="0"/>
    <s v="Unknown"/>
    <x v="1"/>
    <x v="3"/>
    <n v="28"/>
    <x v="0"/>
  </r>
  <r>
    <n v="492"/>
    <x v="0"/>
    <x v="0"/>
    <s v="Windelov, Mr. Einar"/>
    <x v="0"/>
    <n v="21"/>
    <n v="0"/>
    <n v="0"/>
    <s v="SOTON/OQ 3101317"/>
    <n v="7.25"/>
    <s v=""/>
    <s v="S"/>
    <n v="0"/>
    <x v="1"/>
    <x v="0"/>
    <x v="0"/>
    <s v="Unknown"/>
    <x v="0"/>
    <x v="0"/>
    <n v="21"/>
    <x v="0"/>
  </r>
  <r>
    <n v="493"/>
    <x v="0"/>
    <x v="1"/>
    <s v="Molson, Mr. Harry Markland"/>
    <x v="0"/>
    <n v="55"/>
    <n v="0"/>
    <n v="0"/>
    <s v="113787"/>
    <n v="30.5"/>
    <s v="C30"/>
    <s v="S"/>
    <n v="0"/>
    <x v="1"/>
    <x v="0"/>
    <x v="0"/>
    <s v="C"/>
    <x v="2"/>
    <x v="3"/>
    <n v="55"/>
    <x v="0"/>
  </r>
  <r>
    <n v="494"/>
    <x v="0"/>
    <x v="1"/>
    <s v="Artagaveytia, Mr. Ramon"/>
    <x v="0"/>
    <n v="71"/>
    <n v="0"/>
    <n v="0"/>
    <s v="PC 17609"/>
    <n v="49.504199999999997"/>
    <s v=""/>
    <s v="C"/>
    <n v="0"/>
    <x v="1"/>
    <x v="0"/>
    <x v="0"/>
    <s v="Unknown"/>
    <x v="2"/>
    <x v="1"/>
    <n v="71"/>
    <x v="1"/>
  </r>
  <r>
    <n v="495"/>
    <x v="0"/>
    <x v="0"/>
    <s v="Stanley, Mr. Edward Roland"/>
    <x v="0"/>
    <n v="21"/>
    <n v="0"/>
    <n v="0"/>
    <s v="A/4 45380"/>
    <n v="8.0500000000000007"/>
    <s v=""/>
    <s v="S"/>
    <n v="0"/>
    <x v="1"/>
    <x v="0"/>
    <x v="0"/>
    <s v="Unknown"/>
    <x v="0"/>
    <x v="2"/>
    <n v="21"/>
    <x v="0"/>
  </r>
  <r>
    <n v="496"/>
    <x v="0"/>
    <x v="0"/>
    <s v="Yousseff, Mr. Gerious"/>
    <x v="0"/>
    <m/>
    <n v="0"/>
    <n v="0"/>
    <s v="2627"/>
    <n v="14.458299999999999"/>
    <s v=""/>
    <s v="C"/>
    <n v="0"/>
    <x v="1"/>
    <x v="0"/>
    <x v="0"/>
    <s v="Unknown"/>
    <x v="1"/>
    <x v="3"/>
    <n v="28"/>
    <x v="1"/>
  </r>
  <r>
    <n v="497"/>
    <x v="1"/>
    <x v="1"/>
    <s v="Eustis, Miss. Elizabeth Mussey"/>
    <x v="1"/>
    <n v="54"/>
    <n v="1"/>
    <n v="0"/>
    <s v="36947"/>
    <n v="78.2667"/>
    <s v="D20"/>
    <s v="C"/>
    <n v="1"/>
    <x v="0"/>
    <x v="2"/>
    <x v="2"/>
    <s v="D"/>
    <x v="2"/>
    <x v="1"/>
    <n v="54"/>
    <x v="1"/>
  </r>
  <r>
    <n v="498"/>
    <x v="0"/>
    <x v="0"/>
    <s v="Shellard, Mr. Frederick William"/>
    <x v="0"/>
    <m/>
    <n v="0"/>
    <n v="0"/>
    <s v="C.A. 6212"/>
    <n v="15.1"/>
    <s v=""/>
    <s v="S"/>
    <n v="0"/>
    <x v="1"/>
    <x v="0"/>
    <x v="0"/>
    <s v="Unknown"/>
    <x v="1"/>
    <x v="3"/>
    <n v="28"/>
    <x v="0"/>
  </r>
  <r>
    <n v="499"/>
    <x v="0"/>
    <x v="1"/>
    <s v="Allison, Mrs. Hudson J C (Bessie Waldo Daniels)"/>
    <x v="1"/>
    <n v="25"/>
    <n v="1"/>
    <n v="2"/>
    <s v="113781"/>
    <n v="151.55000000000001"/>
    <s v="C22 C26"/>
    <s v="S"/>
    <n v="3"/>
    <x v="0"/>
    <x v="1"/>
    <x v="1"/>
    <s v="C"/>
    <x v="0"/>
    <x v="1"/>
    <n v="25"/>
    <x v="0"/>
  </r>
  <r>
    <n v="500"/>
    <x v="0"/>
    <x v="0"/>
    <s v="Svensson, Mr. Olof"/>
    <x v="0"/>
    <n v="24"/>
    <n v="0"/>
    <n v="0"/>
    <s v="350035"/>
    <n v="7.7957999999999998"/>
    <s v=""/>
    <s v="S"/>
    <n v="0"/>
    <x v="1"/>
    <x v="0"/>
    <x v="0"/>
    <s v="Unknown"/>
    <x v="0"/>
    <x v="0"/>
    <n v="24"/>
    <x v="0"/>
  </r>
  <r>
    <n v="501"/>
    <x v="0"/>
    <x v="0"/>
    <s v="Calic, Mr. Petar"/>
    <x v="0"/>
    <n v="17"/>
    <n v="0"/>
    <n v="0"/>
    <s v="315086"/>
    <n v="8.6624999999999996"/>
    <s v=""/>
    <s v="S"/>
    <n v="0"/>
    <x v="1"/>
    <x v="0"/>
    <x v="0"/>
    <s v="Unknown"/>
    <x v="4"/>
    <x v="2"/>
    <n v="17"/>
    <x v="0"/>
  </r>
  <r>
    <n v="502"/>
    <x v="0"/>
    <x v="0"/>
    <s v="Canavan, Miss. Mary"/>
    <x v="1"/>
    <n v="21"/>
    <n v="0"/>
    <n v="0"/>
    <s v="364846"/>
    <n v="7.75"/>
    <s v=""/>
    <s v="Q"/>
    <n v="0"/>
    <x v="1"/>
    <x v="2"/>
    <x v="2"/>
    <s v="Unknown"/>
    <x v="0"/>
    <x v="0"/>
    <n v="21"/>
    <x v="2"/>
  </r>
  <r>
    <n v="503"/>
    <x v="0"/>
    <x v="0"/>
    <s v="O'Sullivan, Miss. Bridget Mary"/>
    <x v="1"/>
    <m/>
    <n v="0"/>
    <n v="0"/>
    <s v="330909"/>
    <n v="7.6292"/>
    <s v=""/>
    <s v="Q"/>
    <n v="0"/>
    <x v="1"/>
    <x v="2"/>
    <x v="2"/>
    <s v="Unknown"/>
    <x v="1"/>
    <x v="0"/>
    <n v="28"/>
    <x v="2"/>
  </r>
  <r>
    <n v="504"/>
    <x v="0"/>
    <x v="0"/>
    <s v="Laitinen, Miss. Kristina Sofia"/>
    <x v="1"/>
    <n v="37"/>
    <n v="0"/>
    <n v="0"/>
    <s v="4135"/>
    <n v="9.5875000000000004"/>
    <s v=""/>
    <s v="S"/>
    <n v="0"/>
    <x v="1"/>
    <x v="2"/>
    <x v="2"/>
    <s v="Unknown"/>
    <x v="0"/>
    <x v="2"/>
    <n v="37"/>
    <x v="0"/>
  </r>
  <r>
    <n v="505"/>
    <x v="1"/>
    <x v="1"/>
    <s v="Maioni, Miss. Roberta"/>
    <x v="1"/>
    <n v="16"/>
    <n v="0"/>
    <n v="0"/>
    <s v="110152"/>
    <n v="86.5"/>
    <s v="B79"/>
    <s v="S"/>
    <n v="0"/>
    <x v="1"/>
    <x v="2"/>
    <x v="2"/>
    <s v="B"/>
    <x v="4"/>
    <x v="1"/>
    <n v="16"/>
    <x v="0"/>
  </r>
  <r>
    <n v="506"/>
    <x v="0"/>
    <x v="1"/>
    <s v="Penasco y Castellana, Mr. Victor de Satode"/>
    <x v="0"/>
    <n v="18"/>
    <n v="1"/>
    <n v="0"/>
    <s v="PC 17758"/>
    <n v="108.9"/>
    <s v="C65"/>
    <s v="C"/>
    <n v="1"/>
    <x v="0"/>
    <x v="0"/>
    <x v="0"/>
    <s v="C"/>
    <x v="4"/>
    <x v="1"/>
    <n v="18"/>
    <x v="1"/>
  </r>
  <r>
    <n v="507"/>
    <x v="1"/>
    <x v="2"/>
    <s v="Quick, Mrs. Frederick Charles (Jane Richards)"/>
    <x v="1"/>
    <n v="33"/>
    <n v="0"/>
    <n v="2"/>
    <s v="26360"/>
    <n v="26"/>
    <s v=""/>
    <s v="S"/>
    <n v="2"/>
    <x v="0"/>
    <x v="1"/>
    <x v="1"/>
    <s v="Unknown"/>
    <x v="0"/>
    <x v="3"/>
    <n v="33"/>
    <x v="0"/>
  </r>
  <r>
    <n v="508"/>
    <x v="1"/>
    <x v="1"/>
    <s v="Bradley, Mr. George (&quot;George Arthur Brayton&quot;)"/>
    <x v="0"/>
    <m/>
    <n v="0"/>
    <n v="0"/>
    <s v="111427"/>
    <n v="26.55"/>
    <s v=""/>
    <s v="S"/>
    <n v="0"/>
    <x v="1"/>
    <x v="0"/>
    <x v="0"/>
    <s v="Unknown"/>
    <x v="1"/>
    <x v="3"/>
    <n v="28"/>
    <x v="0"/>
  </r>
  <r>
    <n v="509"/>
    <x v="0"/>
    <x v="0"/>
    <s v="Olsen, Mr. Henry Margido"/>
    <x v="0"/>
    <n v="28"/>
    <n v="0"/>
    <n v="0"/>
    <s v="C 4001"/>
    <n v="22.524999999999999"/>
    <s v=""/>
    <s v="S"/>
    <n v="0"/>
    <x v="1"/>
    <x v="0"/>
    <x v="0"/>
    <s v="Unknown"/>
    <x v="0"/>
    <x v="3"/>
    <n v="28"/>
    <x v="0"/>
  </r>
  <r>
    <n v="510"/>
    <x v="1"/>
    <x v="0"/>
    <s v="Lang, Mr. Fang"/>
    <x v="0"/>
    <n v="26"/>
    <n v="0"/>
    <n v="0"/>
    <s v="1601"/>
    <n v="56.495800000000003"/>
    <s v=""/>
    <s v="S"/>
    <n v="0"/>
    <x v="1"/>
    <x v="0"/>
    <x v="0"/>
    <s v="Unknown"/>
    <x v="0"/>
    <x v="1"/>
    <n v="26"/>
    <x v="0"/>
  </r>
  <r>
    <n v="511"/>
    <x v="1"/>
    <x v="0"/>
    <s v="Daly, Mr. Eugene Patrick"/>
    <x v="0"/>
    <n v="29"/>
    <n v="0"/>
    <n v="0"/>
    <s v="382651"/>
    <n v="7.75"/>
    <s v=""/>
    <s v="Q"/>
    <n v="0"/>
    <x v="1"/>
    <x v="0"/>
    <x v="0"/>
    <s v="Unknown"/>
    <x v="0"/>
    <x v="0"/>
    <n v="29"/>
    <x v="2"/>
  </r>
  <r>
    <n v="512"/>
    <x v="0"/>
    <x v="0"/>
    <s v="Webber, Mr. James"/>
    <x v="0"/>
    <m/>
    <n v="0"/>
    <n v="0"/>
    <s v="SOTON/OQ 3101316"/>
    <n v="8.0500000000000007"/>
    <s v=""/>
    <s v="S"/>
    <n v="0"/>
    <x v="1"/>
    <x v="0"/>
    <x v="0"/>
    <s v="Unknown"/>
    <x v="1"/>
    <x v="2"/>
    <n v="28"/>
    <x v="0"/>
  </r>
  <r>
    <n v="513"/>
    <x v="1"/>
    <x v="1"/>
    <s v="McGough, Mr. James Robert"/>
    <x v="0"/>
    <n v="36"/>
    <n v="0"/>
    <n v="0"/>
    <s v="PC 17473"/>
    <n v="26.287500000000001"/>
    <s v="E25"/>
    <s v="S"/>
    <n v="0"/>
    <x v="1"/>
    <x v="0"/>
    <x v="0"/>
    <s v="E"/>
    <x v="0"/>
    <x v="3"/>
    <n v="36"/>
    <x v="0"/>
  </r>
  <r>
    <n v="514"/>
    <x v="1"/>
    <x v="1"/>
    <s v="Rothschild, Mrs. Martin (Elizabeth L. Barrett)"/>
    <x v="1"/>
    <n v="54"/>
    <n v="1"/>
    <n v="0"/>
    <s v="PC 17603"/>
    <n v="59.4"/>
    <s v=""/>
    <s v="C"/>
    <n v="1"/>
    <x v="0"/>
    <x v="1"/>
    <x v="1"/>
    <s v="Unknown"/>
    <x v="2"/>
    <x v="1"/>
    <n v="54"/>
    <x v="1"/>
  </r>
  <r>
    <n v="515"/>
    <x v="0"/>
    <x v="0"/>
    <s v="Coleff, Mr. Satio"/>
    <x v="0"/>
    <n v="24"/>
    <n v="0"/>
    <n v="0"/>
    <s v="349209"/>
    <n v="7.4958"/>
    <s v=""/>
    <s v="S"/>
    <n v="0"/>
    <x v="1"/>
    <x v="0"/>
    <x v="0"/>
    <s v="Unknown"/>
    <x v="0"/>
    <x v="0"/>
    <n v="24"/>
    <x v="0"/>
  </r>
  <r>
    <n v="516"/>
    <x v="0"/>
    <x v="1"/>
    <s v="Walker, Mr. William Anderson"/>
    <x v="0"/>
    <n v="47"/>
    <n v="0"/>
    <n v="0"/>
    <s v="36967"/>
    <n v="34.020800000000001"/>
    <s v="D46"/>
    <s v="S"/>
    <n v="0"/>
    <x v="1"/>
    <x v="0"/>
    <x v="0"/>
    <s v="D"/>
    <x v="2"/>
    <x v="1"/>
    <n v="47"/>
    <x v="0"/>
  </r>
  <r>
    <n v="517"/>
    <x v="1"/>
    <x v="2"/>
    <s v="Lemore, Mrs. (Amelia Milley)"/>
    <x v="1"/>
    <n v="34"/>
    <n v="0"/>
    <n v="0"/>
    <s v="C.A. 34260"/>
    <n v="10.5"/>
    <s v="F33"/>
    <s v="S"/>
    <n v="0"/>
    <x v="1"/>
    <x v="1"/>
    <x v="1"/>
    <s v="F"/>
    <x v="0"/>
    <x v="2"/>
    <n v="34"/>
    <x v="0"/>
  </r>
  <r>
    <n v="518"/>
    <x v="0"/>
    <x v="0"/>
    <s v="Ryan, Mr. Patrick"/>
    <x v="0"/>
    <m/>
    <n v="0"/>
    <n v="0"/>
    <s v="371110"/>
    <n v="24.15"/>
    <s v=""/>
    <s v="Q"/>
    <n v="0"/>
    <x v="1"/>
    <x v="0"/>
    <x v="0"/>
    <s v="Unknown"/>
    <x v="1"/>
    <x v="3"/>
    <n v="28"/>
    <x v="2"/>
  </r>
  <r>
    <n v="519"/>
    <x v="1"/>
    <x v="2"/>
    <s v="Angle, Mrs. William A (Florence &quot;Mary&quot; Agnes Hughes)"/>
    <x v="1"/>
    <n v="36"/>
    <n v="1"/>
    <n v="0"/>
    <s v="226875"/>
    <n v="26"/>
    <s v=""/>
    <s v="S"/>
    <n v="1"/>
    <x v="0"/>
    <x v="1"/>
    <x v="1"/>
    <s v="Unknown"/>
    <x v="0"/>
    <x v="3"/>
    <n v="36"/>
    <x v="0"/>
  </r>
  <r>
    <n v="520"/>
    <x v="0"/>
    <x v="0"/>
    <s v="Pavlovic, Mr. Stefo"/>
    <x v="0"/>
    <n v="32"/>
    <n v="0"/>
    <n v="0"/>
    <s v="349242"/>
    <n v="7.8958000000000004"/>
    <s v=""/>
    <s v="S"/>
    <n v="0"/>
    <x v="1"/>
    <x v="0"/>
    <x v="0"/>
    <s v="Unknown"/>
    <x v="0"/>
    <x v="0"/>
    <n v="32"/>
    <x v="0"/>
  </r>
  <r>
    <n v="521"/>
    <x v="1"/>
    <x v="1"/>
    <s v="Perreault, Miss. Anne"/>
    <x v="1"/>
    <n v="30"/>
    <n v="0"/>
    <n v="0"/>
    <s v="12749"/>
    <n v="93.5"/>
    <s v="B73"/>
    <s v="S"/>
    <n v="0"/>
    <x v="1"/>
    <x v="2"/>
    <x v="2"/>
    <s v="B"/>
    <x v="0"/>
    <x v="1"/>
    <n v="30"/>
    <x v="0"/>
  </r>
  <r>
    <n v="522"/>
    <x v="0"/>
    <x v="0"/>
    <s v="Vovk, Mr. Janko"/>
    <x v="0"/>
    <n v="22"/>
    <n v="0"/>
    <n v="0"/>
    <s v="349252"/>
    <n v="7.8958000000000004"/>
    <s v=""/>
    <s v="S"/>
    <n v="0"/>
    <x v="1"/>
    <x v="0"/>
    <x v="0"/>
    <s v="Unknown"/>
    <x v="0"/>
    <x v="0"/>
    <n v="22"/>
    <x v="0"/>
  </r>
  <r>
    <n v="523"/>
    <x v="0"/>
    <x v="0"/>
    <s v="Lahoud, Mr. Sarkis"/>
    <x v="0"/>
    <m/>
    <n v="0"/>
    <n v="0"/>
    <s v="2624"/>
    <n v="7.2249999999999996"/>
    <s v=""/>
    <s v="C"/>
    <n v="0"/>
    <x v="1"/>
    <x v="0"/>
    <x v="0"/>
    <s v="Unknown"/>
    <x v="1"/>
    <x v="0"/>
    <n v="28"/>
    <x v="1"/>
  </r>
  <r>
    <n v="524"/>
    <x v="1"/>
    <x v="1"/>
    <s v="Hippach, Mrs. Louis Albert (Ida Sophia Fischer)"/>
    <x v="1"/>
    <n v="44"/>
    <n v="0"/>
    <n v="1"/>
    <s v="111361"/>
    <n v="57.979199999999999"/>
    <s v="B18"/>
    <s v="C"/>
    <n v="1"/>
    <x v="0"/>
    <x v="1"/>
    <x v="1"/>
    <s v="B"/>
    <x v="2"/>
    <x v="1"/>
    <n v="44"/>
    <x v="1"/>
  </r>
  <r>
    <n v="525"/>
    <x v="0"/>
    <x v="0"/>
    <s v="Kassem, Mr. Fared"/>
    <x v="0"/>
    <m/>
    <n v="0"/>
    <n v="0"/>
    <s v="2700"/>
    <n v="7.2291999999999996"/>
    <s v=""/>
    <s v="C"/>
    <n v="0"/>
    <x v="1"/>
    <x v="0"/>
    <x v="0"/>
    <s v="Unknown"/>
    <x v="1"/>
    <x v="0"/>
    <n v="28"/>
    <x v="1"/>
  </r>
  <r>
    <n v="526"/>
    <x v="0"/>
    <x v="0"/>
    <s v="Farrell, Mr. James"/>
    <x v="0"/>
    <n v="40.5"/>
    <n v="0"/>
    <n v="0"/>
    <s v="367232"/>
    <n v="7.75"/>
    <s v=""/>
    <s v="Q"/>
    <n v="0"/>
    <x v="1"/>
    <x v="0"/>
    <x v="0"/>
    <s v="Unknown"/>
    <x v="2"/>
    <x v="0"/>
    <n v="40.5"/>
    <x v="2"/>
  </r>
  <r>
    <n v="527"/>
    <x v="1"/>
    <x v="2"/>
    <s v="Ridsdale, Miss. Lucy"/>
    <x v="1"/>
    <n v="50"/>
    <n v="0"/>
    <n v="0"/>
    <s v="W./C. 14258"/>
    <n v="10.5"/>
    <s v=""/>
    <s v="S"/>
    <n v="0"/>
    <x v="1"/>
    <x v="2"/>
    <x v="2"/>
    <s v="Unknown"/>
    <x v="2"/>
    <x v="2"/>
    <n v="50"/>
    <x v="0"/>
  </r>
  <r>
    <n v="528"/>
    <x v="0"/>
    <x v="1"/>
    <s v="Farthing, Mr. John"/>
    <x v="0"/>
    <m/>
    <n v="0"/>
    <n v="0"/>
    <s v="PC 17483"/>
    <n v="221.7792"/>
    <s v="C95"/>
    <s v="S"/>
    <n v="0"/>
    <x v="1"/>
    <x v="0"/>
    <x v="0"/>
    <s v="C"/>
    <x v="1"/>
    <x v="1"/>
    <n v="28"/>
    <x v="0"/>
  </r>
  <r>
    <n v="529"/>
    <x v="0"/>
    <x v="0"/>
    <s v="Salonen, Mr. Johan Werner"/>
    <x v="0"/>
    <n v="39"/>
    <n v="0"/>
    <n v="0"/>
    <s v="3101296"/>
    <n v="7.9249999999999998"/>
    <s v=""/>
    <s v="S"/>
    <n v="0"/>
    <x v="1"/>
    <x v="0"/>
    <x v="0"/>
    <s v="Unknown"/>
    <x v="0"/>
    <x v="2"/>
    <n v="39"/>
    <x v="0"/>
  </r>
  <r>
    <n v="530"/>
    <x v="0"/>
    <x v="2"/>
    <s v="Hocking, Mr. Richard George"/>
    <x v="0"/>
    <n v="23"/>
    <n v="2"/>
    <n v="1"/>
    <s v="29104"/>
    <n v="11.5"/>
    <s v=""/>
    <s v="S"/>
    <n v="3"/>
    <x v="0"/>
    <x v="0"/>
    <x v="0"/>
    <s v="Unknown"/>
    <x v="0"/>
    <x v="2"/>
    <n v="23"/>
    <x v="0"/>
  </r>
  <r>
    <n v="531"/>
    <x v="1"/>
    <x v="2"/>
    <s v="Quick, Miss. Phyllis May"/>
    <x v="1"/>
    <n v="2"/>
    <n v="1"/>
    <n v="1"/>
    <s v="26360"/>
    <n v="26"/>
    <s v=""/>
    <s v="S"/>
    <n v="2"/>
    <x v="0"/>
    <x v="2"/>
    <x v="2"/>
    <s v="Unknown"/>
    <x v="3"/>
    <x v="3"/>
    <n v="2"/>
    <x v="0"/>
  </r>
  <r>
    <n v="532"/>
    <x v="0"/>
    <x v="0"/>
    <s v="Toufik, Mr. Nakli"/>
    <x v="0"/>
    <m/>
    <n v="0"/>
    <n v="0"/>
    <s v="2641"/>
    <n v="7.2291999999999996"/>
    <s v=""/>
    <s v="C"/>
    <n v="0"/>
    <x v="1"/>
    <x v="0"/>
    <x v="0"/>
    <s v="Unknown"/>
    <x v="1"/>
    <x v="0"/>
    <n v="28"/>
    <x v="1"/>
  </r>
  <r>
    <n v="533"/>
    <x v="0"/>
    <x v="0"/>
    <s v="Elias, Mr. Joseph Jr"/>
    <x v="0"/>
    <n v="17"/>
    <n v="1"/>
    <n v="1"/>
    <s v="2690"/>
    <n v="7.2291999999999996"/>
    <s v=""/>
    <s v="C"/>
    <n v="2"/>
    <x v="0"/>
    <x v="0"/>
    <x v="0"/>
    <s v="Unknown"/>
    <x v="4"/>
    <x v="0"/>
    <n v="17"/>
    <x v="1"/>
  </r>
  <r>
    <n v="534"/>
    <x v="1"/>
    <x v="0"/>
    <s v="Peter, Mrs. Catherine (Catherine Rizk)"/>
    <x v="1"/>
    <m/>
    <n v="0"/>
    <n v="2"/>
    <s v="2668"/>
    <n v="22.3583"/>
    <s v=""/>
    <s v="C"/>
    <n v="2"/>
    <x v="0"/>
    <x v="1"/>
    <x v="1"/>
    <s v="Unknown"/>
    <x v="1"/>
    <x v="3"/>
    <n v="28"/>
    <x v="1"/>
  </r>
  <r>
    <n v="535"/>
    <x v="0"/>
    <x v="0"/>
    <s v="Cacic, Miss. Marija"/>
    <x v="1"/>
    <n v="30"/>
    <n v="0"/>
    <n v="0"/>
    <s v="315084"/>
    <n v="8.6624999999999996"/>
    <s v=""/>
    <s v="S"/>
    <n v="0"/>
    <x v="1"/>
    <x v="2"/>
    <x v="2"/>
    <s v="Unknown"/>
    <x v="0"/>
    <x v="2"/>
    <n v="30"/>
    <x v="0"/>
  </r>
  <r>
    <n v="536"/>
    <x v="1"/>
    <x v="2"/>
    <s v="Hart, Miss. Eva Miriam"/>
    <x v="1"/>
    <n v="7"/>
    <n v="0"/>
    <n v="2"/>
    <s v="F.C.C. 13529"/>
    <n v="26.25"/>
    <s v=""/>
    <s v="S"/>
    <n v="2"/>
    <x v="0"/>
    <x v="2"/>
    <x v="2"/>
    <s v="Unknown"/>
    <x v="3"/>
    <x v="3"/>
    <n v="7"/>
    <x v="0"/>
  </r>
  <r>
    <n v="537"/>
    <x v="0"/>
    <x v="1"/>
    <s v="Butt, Major. Archibald Willingham"/>
    <x v="0"/>
    <n v="45"/>
    <n v="0"/>
    <n v="0"/>
    <s v="113050"/>
    <n v="26.55"/>
    <s v="B38"/>
    <s v="S"/>
    <n v="0"/>
    <x v="1"/>
    <x v="8"/>
    <x v="4"/>
    <s v="B"/>
    <x v="2"/>
    <x v="3"/>
    <n v="45"/>
    <x v="0"/>
  </r>
  <r>
    <n v="538"/>
    <x v="1"/>
    <x v="1"/>
    <s v="LeRoy, Miss. Bertha"/>
    <x v="1"/>
    <n v="30"/>
    <n v="0"/>
    <n v="0"/>
    <s v="PC 17761"/>
    <n v="106.425"/>
    <s v=""/>
    <s v="C"/>
    <n v="0"/>
    <x v="1"/>
    <x v="2"/>
    <x v="2"/>
    <s v="Unknown"/>
    <x v="0"/>
    <x v="1"/>
    <n v="30"/>
    <x v="1"/>
  </r>
  <r>
    <n v="539"/>
    <x v="0"/>
    <x v="0"/>
    <s v="Risien, Mr. Samuel Beard"/>
    <x v="0"/>
    <m/>
    <n v="0"/>
    <n v="0"/>
    <s v="364498"/>
    <n v="14.5"/>
    <s v=""/>
    <s v="S"/>
    <n v="0"/>
    <x v="1"/>
    <x v="0"/>
    <x v="0"/>
    <s v="Unknown"/>
    <x v="1"/>
    <x v="3"/>
    <n v="28"/>
    <x v="0"/>
  </r>
  <r>
    <n v="540"/>
    <x v="1"/>
    <x v="1"/>
    <s v="Frolicher, Miss. Hedwig Margaritha"/>
    <x v="1"/>
    <n v="22"/>
    <n v="0"/>
    <n v="2"/>
    <s v="13568"/>
    <n v="49.5"/>
    <s v="B39"/>
    <s v="C"/>
    <n v="2"/>
    <x v="0"/>
    <x v="2"/>
    <x v="2"/>
    <s v="B"/>
    <x v="0"/>
    <x v="1"/>
    <n v="22"/>
    <x v="1"/>
  </r>
  <r>
    <n v="541"/>
    <x v="1"/>
    <x v="1"/>
    <s v="Crosby, Miss. Harriet R"/>
    <x v="1"/>
    <n v="36"/>
    <n v="0"/>
    <n v="2"/>
    <s v="WE/P 5735"/>
    <n v="71"/>
    <s v="B22"/>
    <s v="S"/>
    <n v="2"/>
    <x v="0"/>
    <x v="2"/>
    <x v="2"/>
    <s v="B"/>
    <x v="0"/>
    <x v="1"/>
    <n v="36"/>
    <x v="0"/>
  </r>
  <r>
    <n v="542"/>
    <x v="0"/>
    <x v="0"/>
    <s v="Andersson, Miss. Ingeborg Constanzia"/>
    <x v="1"/>
    <n v="9"/>
    <n v="4"/>
    <n v="2"/>
    <s v="347082"/>
    <n v="31.274999999999999"/>
    <s v=""/>
    <s v="S"/>
    <n v="6"/>
    <x v="2"/>
    <x v="2"/>
    <x v="2"/>
    <s v="Unknown"/>
    <x v="3"/>
    <x v="1"/>
    <n v="9"/>
    <x v="0"/>
  </r>
  <r>
    <n v="543"/>
    <x v="0"/>
    <x v="0"/>
    <s v="Andersson, Miss. Sigrid Elisabeth"/>
    <x v="1"/>
    <n v="11"/>
    <n v="4"/>
    <n v="2"/>
    <s v="347082"/>
    <n v="31.274999999999999"/>
    <s v=""/>
    <s v="S"/>
    <n v="6"/>
    <x v="2"/>
    <x v="2"/>
    <x v="2"/>
    <s v="Unknown"/>
    <x v="3"/>
    <x v="1"/>
    <n v="11"/>
    <x v="0"/>
  </r>
  <r>
    <n v="544"/>
    <x v="1"/>
    <x v="2"/>
    <s v="Beane, Mr. Edward"/>
    <x v="0"/>
    <n v="32"/>
    <n v="1"/>
    <n v="0"/>
    <s v="2908"/>
    <n v="26"/>
    <s v=""/>
    <s v="S"/>
    <n v="1"/>
    <x v="0"/>
    <x v="0"/>
    <x v="0"/>
    <s v="Unknown"/>
    <x v="0"/>
    <x v="3"/>
    <n v="32"/>
    <x v="0"/>
  </r>
  <r>
    <n v="545"/>
    <x v="0"/>
    <x v="1"/>
    <s v="Douglas, Mr. Walter Donald"/>
    <x v="0"/>
    <n v="50"/>
    <n v="1"/>
    <n v="0"/>
    <s v="PC 17761"/>
    <n v="106.425"/>
    <s v="C86"/>
    <s v="C"/>
    <n v="1"/>
    <x v="0"/>
    <x v="0"/>
    <x v="0"/>
    <s v="C"/>
    <x v="2"/>
    <x v="1"/>
    <n v="50"/>
    <x v="1"/>
  </r>
  <r>
    <n v="546"/>
    <x v="0"/>
    <x v="1"/>
    <s v="Nicholson, Mr. Arthur Ernest"/>
    <x v="0"/>
    <n v="64"/>
    <n v="0"/>
    <n v="0"/>
    <s v="693"/>
    <n v="26"/>
    <s v=""/>
    <s v="S"/>
    <n v="0"/>
    <x v="1"/>
    <x v="0"/>
    <x v="0"/>
    <s v="Unknown"/>
    <x v="2"/>
    <x v="3"/>
    <n v="64"/>
    <x v="0"/>
  </r>
  <r>
    <n v="547"/>
    <x v="1"/>
    <x v="2"/>
    <s v="Beane, Mrs. Edward (Ethel Clarke)"/>
    <x v="1"/>
    <n v="19"/>
    <n v="1"/>
    <n v="0"/>
    <s v="2908"/>
    <n v="26"/>
    <s v=""/>
    <s v="S"/>
    <n v="1"/>
    <x v="0"/>
    <x v="1"/>
    <x v="1"/>
    <s v="Unknown"/>
    <x v="0"/>
    <x v="3"/>
    <n v="19"/>
    <x v="0"/>
  </r>
  <r>
    <n v="548"/>
    <x v="1"/>
    <x v="2"/>
    <s v="Padro y Manent, Mr. Julian"/>
    <x v="0"/>
    <m/>
    <n v="0"/>
    <n v="0"/>
    <s v="SC/PARIS 2146"/>
    <n v="13.862500000000001"/>
    <s v=""/>
    <s v="C"/>
    <n v="0"/>
    <x v="1"/>
    <x v="0"/>
    <x v="0"/>
    <s v="Unknown"/>
    <x v="1"/>
    <x v="2"/>
    <n v="28"/>
    <x v="1"/>
  </r>
  <r>
    <n v="549"/>
    <x v="0"/>
    <x v="0"/>
    <s v="Goldsmith, Mr. Frank John"/>
    <x v="0"/>
    <n v="33"/>
    <n v="1"/>
    <n v="1"/>
    <s v="363291"/>
    <n v="20.524999999999999"/>
    <s v=""/>
    <s v="S"/>
    <n v="2"/>
    <x v="0"/>
    <x v="0"/>
    <x v="0"/>
    <s v="Unknown"/>
    <x v="0"/>
    <x v="3"/>
    <n v="33"/>
    <x v="0"/>
  </r>
  <r>
    <n v="550"/>
    <x v="1"/>
    <x v="2"/>
    <s v="Davies, Master. John Morgan Jr"/>
    <x v="0"/>
    <n v="8"/>
    <n v="1"/>
    <n v="1"/>
    <s v="C.A. 33112"/>
    <n v="36.75"/>
    <s v=""/>
    <s v="S"/>
    <n v="2"/>
    <x v="0"/>
    <x v="3"/>
    <x v="3"/>
    <s v="Unknown"/>
    <x v="3"/>
    <x v="1"/>
    <n v="8"/>
    <x v="0"/>
  </r>
  <r>
    <n v="551"/>
    <x v="1"/>
    <x v="1"/>
    <s v="Thayer, Mr. John Borland Jr"/>
    <x v="0"/>
    <n v="17"/>
    <n v="0"/>
    <n v="2"/>
    <s v="17421"/>
    <n v="110.88330000000001"/>
    <s v="C70"/>
    <s v="C"/>
    <n v="2"/>
    <x v="0"/>
    <x v="0"/>
    <x v="0"/>
    <s v="C"/>
    <x v="4"/>
    <x v="1"/>
    <n v="17"/>
    <x v="1"/>
  </r>
  <r>
    <n v="552"/>
    <x v="0"/>
    <x v="2"/>
    <s v="Sharp, Mr. Percival James R"/>
    <x v="0"/>
    <n v="27"/>
    <n v="0"/>
    <n v="0"/>
    <s v="244358"/>
    <n v="26"/>
    <s v=""/>
    <s v="S"/>
    <n v="0"/>
    <x v="1"/>
    <x v="0"/>
    <x v="0"/>
    <s v="Unknown"/>
    <x v="0"/>
    <x v="3"/>
    <n v="27"/>
    <x v="0"/>
  </r>
  <r>
    <n v="553"/>
    <x v="0"/>
    <x v="0"/>
    <s v="O'Brien, Mr. Timothy"/>
    <x v="0"/>
    <m/>
    <n v="0"/>
    <n v="0"/>
    <s v="330979"/>
    <n v="7.8292000000000002"/>
    <s v=""/>
    <s v="Q"/>
    <n v="0"/>
    <x v="1"/>
    <x v="0"/>
    <x v="0"/>
    <s v="Unknown"/>
    <x v="1"/>
    <x v="0"/>
    <n v="28"/>
    <x v="2"/>
  </r>
  <r>
    <n v="554"/>
    <x v="1"/>
    <x v="0"/>
    <s v="Leeni, Mr. Fahim (&quot;Philip Zenni&quot;)"/>
    <x v="0"/>
    <n v="22"/>
    <n v="0"/>
    <n v="0"/>
    <s v="2620"/>
    <n v="7.2249999999999996"/>
    <s v=""/>
    <s v="C"/>
    <n v="0"/>
    <x v="1"/>
    <x v="0"/>
    <x v="0"/>
    <s v="Unknown"/>
    <x v="0"/>
    <x v="0"/>
    <n v="22"/>
    <x v="1"/>
  </r>
  <r>
    <n v="555"/>
    <x v="1"/>
    <x v="0"/>
    <s v="Ohman, Miss. Velin"/>
    <x v="1"/>
    <n v="22"/>
    <n v="0"/>
    <n v="0"/>
    <s v="347085"/>
    <n v="7.7750000000000004"/>
    <s v=""/>
    <s v="S"/>
    <n v="0"/>
    <x v="1"/>
    <x v="2"/>
    <x v="2"/>
    <s v="Unknown"/>
    <x v="0"/>
    <x v="0"/>
    <n v="22"/>
    <x v="0"/>
  </r>
  <r>
    <n v="556"/>
    <x v="0"/>
    <x v="1"/>
    <s v="Wright, Mr. George"/>
    <x v="0"/>
    <n v="62"/>
    <n v="0"/>
    <n v="0"/>
    <s v="113807"/>
    <n v="26.55"/>
    <s v=""/>
    <s v="S"/>
    <n v="0"/>
    <x v="1"/>
    <x v="0"/>
    <x v="0"/>
    <s v="Unknown"/>
    <x v="2"/>
    <x v="3"/>
    <n v="62"/>
    <x v="0"/>
  </r>
  <r>
    <n v="557"/>
    <x v="1"/>
    <x v="1"/>
    <s v="Duff Gordon, Lady. (Lucille Christiana Sutherland) (&quot;Mrs Morgan&quot;)"/>
    <x v="1"/>
    <n v="48"/>
    <n v="1"/>
    <n v="0"/>
    <s v="11755"/>
    <n v="39.6"/>
    <s v="A16"/>
    <s v="C"/>
    <n v="1"/>
    <x v="0"/>
    <x v="9"/>
    <x v="1"/>
    <s v="A"/>
    <x v="2"/>
    <x v="1"/>
    <n v="48"/>
    <x v="1"/>
  </r>
  <r>
    <n v="558"/>
    <x v="0"/>
    <x v="1"/>
    <s v="Robbins, Mr. Victor"/>
    <x v="0"/>
    <m/>
    <n v="0"/>
    <n v="0"/>
    <s v="PC 17757"/>
    <n v="227.52500000000001"/>
    <s v=""/>
    <s v="C"/>
    <n v="0"/>
    <x v="1"/>
    <x v="0"/>
    <x v="0"/>
    <s v="Unknown"/>
    <x v="1"/>
    <x v="1"/>
    <n v="28"/>
    <x v="1"/>
  </r>
  <r>
    <n v="559"/>
    <x v="1"/>
    <x v="1"/>
    <s v="Taussig, Mrs. Emil (Tillie Mandelbaum)"/>
    <x v="1"/>
    <n v="39"/>
    <n v="1"/>
    <n v="1"/>
    <s v="110413"/>
    <n v="79.650000000000006"/>
    <s v="E67"/>
    <s v="S"/>
    <n v="2"/>
    <x v="0"/>
    <x v="1"/>
    <x v="1"/>
    <s v="E"/>
    <x v="0"/>
    <x v="1"/>
    <n v="39"/>
    <x v="0"/>
  </r>
  <r>
    <n v="560"/>
    <x v="1"/>
    <x v="0"/>
    <s v="de Messemaeker, Mrs. Guillaume Joseph (Emma)"/>
    <x v="1"/>
    <n v="36"/>
    <n v="1"/>
    <n v="0"/>
    <s v="345572"/>
    <n v="17.399999999999999"/>
    <s v=""/>
    <s v="S"/>
    <n v="1"/>
    <x v="0"/>
    <x v="1"/>
    <x v="1"/>
    <s v="Unknown"/>
    <x v="0"/>
    <x v="3"/>
    <n v="36"/>
    <x v="0"/>
  </r>
  <r>
    <n v="561"/>
    <x v="0"/>
    <x v="0"/>
    <s v="Morrow, Mr. Thomas Rowan"/>
    <x v="0"/>
    <m/>
    <n v="0"/>
    <n v="0"/>
    <s v="372622"/>
    <n v="7.75"/>
    <s v=""/>
    <s v="Q"/>
    <n v="0"/>
    <x v="1"/>
    <x v="0"/>
    <x v="0"/>
    <s v="Unknown"/>
    <x v="1"/>
    <x v="0"/>
    <n v="28"/>
    <x v="2"/>
  </r>
  <r>
    <n v="562"/>
    <x v="0"/>
    <x v="0"/>
    <s v="Sivic, Mr. Husein"/>
    <x v="0"/>
    <n v="40"/>
    <n v="0"/>
    <n v="0"/>
    <s v="349251"/>
    <n v="7.8958000000000004"/>
    <s v=""/>
    <s v="S"/>
    <n v="0"/>
    <x v="1"/>
    <x v="0"/>
    <x v="0"/>
    <s v="Unknown"/>
    <x v="0"/>
    <x v="0"/>
    <n v="40"/>
    <x v="0"/>
  </r>
  <r>
    <n v="563"/>
    <x v="0"/>
    <x v="2"/>
    <s v="Norman, Mr. Robert Douglas"/>
    <x v="0"/>
    <n v="28"/>
    <n v="0"/>
    <n v="0"/>
    <s v="218629"/>
    <n v="13.5"/>
    <s v=""/>
    <s v="S"/>
    <n v="0"/>
    <x v="1"/>
    <x v="0"/>
    <x v="0"/>
    <s v="Unknown"/>
    <x v="0"/>
    <x v="2"/>
    <n v="28"/>
    <x v="0"/>
  </r>
  <r>
    <n v="564"/>
    <x v="0"/>
    <x v="0"/>
    <s v="Simmons, Mr. John"/>
    <x v="0"/>
    <m/>
    <n v="0"/>
    <n v="0"/>
    <s v="SOTON/OQ 392082"/>
    <n v="8.0500000000000007"/>
    <s v=""/>
    <s v="S"/>
    <n v="0"/>
    <x v="1"/>
    <x v="0"/>
    <x v="0"/>
    <s v="Unknown"/>
    <x v="1"/>
    <x v="2"/>
    <n v="28"/>
    <x v="0"/>
  </r>
  <r>
    <n v="565"/>
    <x v="0"/>
    <x v="0"/>
    <s v="Meanwell, Miss. (Marion Ogden)"/>
    <x v="1"/>
    <m/>
    <n v="0"/>
    <n v="0"/>
    <s v="SOTON/O.Q. 392087"/>
    <n v="8.0500000000000007"/>
    <s v=""/>
    <s v="S"/>
    <n v="0"/>
    <x v="1"/>
    <x v="2"/>
    <x v="2"/>
    <s v="Unknown"/>
    <x v="1"/>
    <x v="2"/>
    <n v="28"/>
    <x v="0"/>
  </r>
  <r>
    <n v="566"/>
    <x v="0"/>
    <x v="0"/>
    <s v="Davies, Mr. Alfred J"/>
    <x v="0"/>
    <n v="24"/>
    <n v="2"/>
    <n v="0"/>
    <s v="A/4 48871"/>
    <n v="24.15"/>
    <s v=""/>
    <s v="S"/>
    <n v="2"/>
    <x v="0"/>
    <x v="0"/>
    <x v="0"/>
    <s v="Unknown"/>
    <x v="0"/>
    <x v="3"/>
    <n v="24"/>
    <x v="0"/>
  </r>
  <r>
    <n v="567"/>
    <x v="0"/>
    <x v="0"/>
    <s v="Stoytcheff, Mr. Ilia"/>
    <x v="0"/>
    <n v="19"/>
    <n v="0"/>
    <n v="0"/>
    <s v="349205"/>
    <n v="7.8958000000000004"/>
    <s v=""/>
    <s v="S"/>
    <n v="0"/>
    <x v="1"/>
    <x v="0"/>
    <x v="0"/>
    <s v="Unknown"/>
    <x v="0"/>
    <x v="0"/>
    <n v="19"/>
    <x v="0"/>
  </r>
  <r>
    <n v="568"/>
    <x v="0"/>
    <x v="0"/>
    <s v="Palsson, Mrs. Nils (Alma Cornelia Berglund)"/>
    <x v="1"/>
    <n v="29"/>
    <n v="0"/>
    <n v="4"/>
    <s v="349909"/>
    <n v="21.074999999999999"/>
    <s v=""/>
    <s v="S"/>
    <n v="4"/>
    <x v="2"/>
    <x v="1"/>
    <x v="1"/>
    <s v="Unknown"/>
    <x v="0"/>
    <x v="3"/>
    <n v="29"/>
    <x v="0"/>
  </r>
  <r>
    <n v="569"/>
    <x v="0"/>
    <x v="0"/>
    <s v="Doharr, Mr. Tannous"/>
    <x v="0"/>
    <m/>
    <n v="0"/>
    <n v="0"/>
    <s v="2686"/>
    <n v="7.2291999999999996"/>
    <s v=""/>
    <s v="C"/>
    <n v="0"/>
    <x v="1"/>
    <x v="0"/>
    <x v="0"/>
    <s v="Unknown"/>
    <x v="1"/>
    <x v="0"/>
    <n v="28"/>
    <x v="1"/>
  </r>
  <r>
    <n v="570"/>
    <x v="1"/>
    <x v="0"/>
    <s v="Jonsson, Mr. Carl"/>
    <x v="0"/>
    <n v="32"/>
    <n v="0"/>
    <n v="0"/>
    <s v="350417"/>
    <n v="7.8541999999999996"/>
    <s v=""/>
    <s v="S"/>
    <n v="0"/>
    <x v="1"/>
    <x v="0"/>
    <x v="0"/>
    <s v="Unknown"/>
    <x v="0"/>
    <x v="0"/>
    <n v="32"/>
    <x v="0"/>
  </r>
  <r>
    <n v="571"/>
    <x v="1"/>
    <x v="2"/>
    <s v="Harris, Mr. George"/>
    <x v="0"/>
    <n v="62"/>
    <n v="0"/>
    <n v="0"/>
    <s v="S.W./PP 752"/>
    <n v="10.5"/>
    <s v=""/>
    <s v="S"/>
    <n v="0"/>
    <x v="1"/>
    <x v="0"/>
    <x v="0"/>
    <s v="Unknown"/>
    <x v="2"/>
    <x v="2"/>
    <n v="62"/>
    <x v="0"/>
  </r>
  <r>
    <n v="572"/>
    <x v="1"/>
    <x v="1"/>
    <s v="Appleton, Mrs. Edward Dale (Charlotte Lamson)"/>
    <x v="1"/>
    <n v="53"/>
    <n v="2"/>
    <n v="0"/>
    <s v="11769"/>
    <n v="51.479199999999999"/>
    <s v="C101"/>
    <s v="S"/>
    <n v="2"/>
    <x v="0"/>
    <x v="1"/>
    <x v="1"/>
    <s v="C"/>
    <x v="2"/>
    <x v="1"/>
    <n v="53"/>
    <x v="0"/>
  </r>
  <r>
    <n v="573"/>
    <x v="1"/>
    <x v="1"/>
    <s v="Flynn, Mr. John Irwin (&quot;Irving&quot;)"/>
    <x v="0"/>
    <n v="36"/>
    <n v="0"/>
    <n v="0"/>
    <s v="PC 17474"/>
    <n v="26.387499999999999"/>
    <s v="E25"/>
    <s v="S"/>
    <n v="0"/>
    <x v="1"/>
    <x v="0"/>
    <x v="0"/>
    <s v="E"/>
    <x v="0"/>
    <x v="3"/>
    <n v="36"/>
    <x v="0"/>
  </r>
  <r>
    <n v="574"/>
    <x v="1"/>
    <x v="0"/>
    <s v="Kelly, Miss. Mary"/>
    <x v="1"/>
    <m/>
    <n v="0"/>
    <n v="0"/>
    <s v="14312"/>
    <n v="7.75"/>
    <s v=""/>
    <s v="Q"/>
    <n v="0"/>
    <x v="1"/>
    <x v="2"/>
    <x v="2"/>
    <s v="Unknown"/>
    <x v="1"/>
    <x v="0"/>
    <n v="28"/>
    <x v="2"/>
  </r>
  <r>
    <n v="575"/>
    <x v="0"/>
    <x v="0"/>
    <s v="Rush, Mr. Alfred George John"/>
    <x v="0"/>
    <n v="16"/>
    <n v="0"/>
    <n v="0"/>
    <s v="A/4. 20589"/>
    <n v="8.0500000000000007"/>
    <s v=""/>
    <s v="S"/>
    <n v="0"/>
    <x v="1"/>
    <x v="0"/>
    <x v="0"/>
    <s v="Unknown"/>
    <x v="4"/>
    <x v="2"/>
    <n v="16"/>
    <x v="0"/>
  </r>
  <r>
    <n v="576"/>
    <x v="0"/>
    <x v="0"/>
    <s v="Patchett, Mr. George"/>
    <x v="0"/>
    <n v="19"/>
    <n v="0"/>
    <n v="0"/>
    <s v="358585"/>
    <n v="14.5"/>
    <s v=""/>
    <s v="S"/>
    <n v="0"/>
    <x v="1"/>
    <x v="0"/>
    <x v="0"/>
    <s v="Unknown"/>
    <x v="0"/>
    <x v="3"/>
    <n v="19"/>
    <x v="0"/>
  </r>
  <r>
    <n v="577"/>
    <x v="1"/>
    <x v="2"/>
    <s v="Garside, Miss. Ethel"/>
    <x v="1"/>
    <n v="34"/>
    <n v="0"/>
    <n v="0"/>
    <s v="243880"/>
    <n v="13"/>
    <s v=""/>
    <s v="S"/>
    <n v="0"/>
    <x v="1"/>
    <x v="2"/>
    <x v="2"/>
    <s v="Unknown"/>
    <x v="0"/>
    <x v="2"/>
    <n v="34"/>
    <x v="0"/>
  </r>
  <r>
    <n v="578"/>
    <x v="1"/>
    <x v="1"/>
    <s v="Silvey, Mrs. William Baird (Alice Munger)"/>
    <x v="1"/>
    <n v="39"/>
    <n v="1"/>
    <n v="0"/>
    <s v="13507"/>
    <n v="55.9"/>
    <s v="E44"/>
    <s v="S"/>
    <n v="1"/>
    <x v="0"/>
    <x v="1"/>
    <x v="1"/>
    <s v="E"/>
    <x v="0"/>
    <x v="1"/>
    <n v="39"/>
    <x v="0"/>
  </r>
  <r>
    <n v="579"/>
    <x v="0"/>
    <x v="0"/>
    <s v="Caram, Mrs. Joseph (Maria Elias)"/>
    <x v="1"/>
    <m/>
    <n v="1"/>
    <n v="0"/>
    <s v="2689"/>
    <n v="14.458299999999999"/>
    <s v=""/>
    <s v="C"/>
    <n v="1"/>
    <x v="0"/>
    <x v="1"/>
    <x v="1"/>
    <s v="Unknown"/>
    <x v="1"/>
    <x v="3"/>
    <n v="28"/>
    <x v="1"/>
  </r>
  <r>
    <n v="580"/>
    <x v="1"/>
    <x v="0"/>
    <s v="Jussila, Mr. Eiriik"/>
    <x v="0"/>
    <n v="32"/>
    <n v="0"/>
    <n v="0"/>
    <s v="STON/O 2. 3101286"/>
    <n v="7.9249999999999998"/>
    <s v=""/>
    <s v="S"/>
    <n v="0"/>
    <x v="1"/>
    <x v="0"/>
    <x v="0"/>
    <s v="Unknown"/>
    <x v="0"/>
    <x v="2"/>
    <n v="32"/>
    <x v="0"/>
  </r>
  <r>
    <n v="581"/>
    <x v="1"/>
    <x v="2"/>
    <s v="Christy, Miss. Julie Rachel"/>
    <x v="1"/>
    <n v="25"/>
    <n v="1"/>
    <n v="1"/>
    <s v="237789"/>
    <n v="30"/>
    <s v=""/>
    <s v="S"/>
    <n v="2"/>
    <x v="0"/>
    <x v="2"/>
    <x v="2"/>
    <s v="Unknown"/>
    <x v="0"/>
    <x v="3"/>
    <n v="25"/>
    <x v="0"/>
  </r>
  <r>
    <n v="582"/>
    <x v="1"/>
    <x v="1"/>
    <s v="Thayer, Mrs. John Borland (Marian Longstreth Morris)"/>
    <x v="1"/>
    <n v="39"/>
    <n v="1"/>
    <n v="1"/>
    <s v="17421"/>
    <n v="110.88330000000001"/>
    <s v="C68"/>
    <s v="C"/>
    <n v="2"/>
    <x v="0"/>
    <x v="1"/>
    <x v="1"/>
    <s v="C"/>
    <x v="0"/>
    <x v="1"/>
    <n v="39"/>
    <x v="1"/>
  </r>
  <r>
    <n v="583"/>
    <x v="0"/>
    <x v="2"/>
    <s v="Downton, Mr. William James"/>
    <x v="0"/>
    <n v="54"/>
    <n v="0"/>
    <n v="0"/>
    <s v="28403"/>
    <n v="26"/>
    <s v=""/>
    <s v="S"/>
    <n v="0"/>
    <x v="1"/>
    <x v="0"/>
    <x v="0"/>
    <s v="Unknown"/>
    <x v="2"/>
    <x v="3"/>
    <n v="54"/>
    <x v="0"/>
  </r>
  <r>
    <n v="584"/>
    <x v="0"/>
    <x v="1"/>
    <s v="Ross, Mr. John Hugo"/>
    <x v="0"/>
    <n v="36"/>
    <n v="0"/>
    <n v="0"/>
    <s v="13049"/>
    <n v="40.125"/>
    <s v="A10"/>
    <s v="C"/>
    <n v="0"/>
    <x v="1"/>
    <x v="0"/>
    <x v="0"/>
    <s v="A"/>
    <x v="0"/>
    <x v="1"/>
    <n v="36"/>
    <x v="1"/>
  </r>
  <r>
    <n v="585"/>
    <x v="0"/>
    <x v="0"/>
    <s v="Paulner, Mr. Uscher"/>
    <x v="0"/>
    <m/>
    <n v="0"/>
    <n v="0"/>
    <s v="3411"/>
    <n v="8.7125000000000004"/>
    <s v=""/>
    <s v="C"/>
    <n v="0"/>
    <x v="1"/>
    <x v="0"/>
    <x v="0"/>
    <s v="Unknown"/>
    <x v="1"/>
    <x v="2"/>
    <n v="28"/>
    <x v="1"/>
  </r>
  <r>
    <n v="586"/>
    <x v="1"/>
    <x v="1"/>
    <s v="Taussig, Miss. Ruth"/>
    <x v="1"/>
    <n v="18"/>
    <n v="0"/>
    <n v="2"/>
    <s v="110413"/>
    <n v="79.650000000000006"/>
    <s v="E68"/>
    <s v="S"/>
    <n v="2"/>
    <x v="0"/>
    <x v="2"/>
    <x v="2"/>
    <s v="E"/>
    <x v="4"/>
    <x v="1"/>
    <n v="18"/>
    <x v="0"/>
  </r>
  <r>
    <n v="587"/>
    <x v="0"/>
    <x v="2"/>
    <s v="Jarvis, Mr. John Denzil"/>
    <x v="0"/>
    <n v="47"/>
    <n v="0"/>
    <n v="0"/>
    <s v="237565"/>
    <n v="15"/>
    <s v=""/>
    <s v="S"/>
    <n v="0"/>
    <x v="1"/>
    <x v="0"/>
    <x v="0"/>
    <s v="Unknown"/>
    <x v="2"/>
    <x v="3"/>
    <n v="47"/>
    <x v="0"/>
  </r>
  <r>
    <n v="588"/>
    <x v="1"/>
    <x v="1"/>
    <s v="Frolicher-Stehli, Mr. Maxmillian"/>
    <x v="0"/>
    <n v="60"/>
    <n v="1"/>
    <n v="1"/>
    <s v="13567"/>
    <n v="79.2"/>
    <s v="B41"/>
    <s v="C"/>
    <n v="2"/>
    <x v="0"/>
    <x v="0"/>
    <x v="0"/>
    <s v="B"/>
    <x v="2"/>
    <x v="1"/>
    <n v="60"/>
    <x v="1"/>
  </r>
  <r>
    <n v="589"/>
    <x v="0"/>
    <x v="0"/>
    <s v="Gilinski, Mr. Eliezer"/>
    <x v="0"/>
    <n v="22"/>
    <n v="0"/>
    <n v="0"/>
    <s v="14973"/>
    <n v="8.0500000000000007"/>
    <s v=""/>
    <s v="S"/>
    <n v="0"/>
    <x v="1"/>
    <x v="0"/>
    <x v="0"/>
    <s v="Unknown"/>
    <x v="0"/>
    <x v="2"/>
    <n v="22"/>
    <x v="0"/>
  </r>
  <r>
    <n v="590"/>
    <x v="0"/>
    <x v="0"/>
    <s v="Murdlin, Mr. Joseph"/>
    <x v="0"/>
    <m/>
    <n v="0"/>
    <n v="0"/>
    <s v="A./5. 3235"/>
    <n v="8.0500000000000007"/>
    <s v=""/>
    <s v="S"/>
    <n v="0"/>
    <x v="1"/>
    <x v="0"/>
    <x v="0"/>
    <s v="Unknown"/>
    <x v="1"/>
    <x v="2"/>
    <n v="28"/>
    <x v="0"/>
  </r>
  <r>
    <n v="591"/>
    <x v="0"/>
    <x v="0"/>
    <s v="Rintamaki, Mr. Matti"/>
    <x v="0"/>
    <n v="35"/>
    <n v="0"/>
    <n v="0"/>
    <s v="STON/O 2. 3101273"/>
    <n v="7.125"/>
    <s v=""/>
    <s v="S"/>
    <n v="0"/>
    <x v="1"/>
    <x v="0"/>
    <x v="0"/>
    <s v="Unknown"/>
    <x v="0"/>
    <x v="0"/>
    <n v="35"/>
    <x v="0"/>
  </r>
  <r>
    <n v="592"/>
    <x v="1"/>
    <x v="1"/>
    <s v="Stephenson, Mrs. Walter Bertram (Martha Eustis)"/>
    <x v="1"/>
    <n v="52"/>
    <n v="1"/>
    <n v="0"/>
    <s v="36947"/>
    <n v="78.2667"/>
    <s v="D20"/>
    <s v="C"/>
    <n v="1"/>
    <x v="0"/>
    <x v="1"/>
    <x v="1"/>
    <s v="D"/>
    <x v="2"/>
    <x v="1"/>
    <n v="52"/>
    <x v="1"/>
  </r>
  <r>
    <n v="593"/>
    <x v="0"/>
    <x v="0"/>
    <s v="Elsbury, Mr. William James"/>
    <x v="0"/>
    <n v="47"/>
    <n v="0"/>
    <n v="0"/>
    <s v="A/5 3902"/>
    <n v="7.25"/>
    <s v=""/>
    <s v="S"/>
    <n v="0"/>
    <x v="1"/>
    <x v="0"/>
    <x v="0"/>
    <s v="Unknown"/>
    <x v="2"/>
    <x v="0"/>
    <n v="47"/>
    <x v="0"/>
  </r>
  <r>
    <n v="594"/>
    <x v="0"/>
    <x v="0"/>
    <s v="Bourke, Miss. Mary"/>
    <x v="1"/>
    <m/>
    <n v="0"/>
    <n v="2"/>
    <s v="364848"/>
    <n v="7.75"/>
    <s v=""/>
    <s v="Q"/>
    <n v="2"/>
    <x v="0"/>
    <x v="2"/>
    <x v="2"/>
    <s v="Unknown"/>
    <x v="1"/>
    <x v="0"/>
    <n v="28"/>
    <x v="2"/>
  </r>
  <r>
    <n v="595"/>
    <x v="0"/>
    <x v="2"/>
    <s v="Chapman, Mr. John Henry"/>
    <x v="0"/>
    <n v="37"/>
    <n v="1"/>
    <n v="0"/>
    <s v="SC/AH 29037"/>
    <n v="26"/>
    <s v=""/>
    <s v="S"/>
    <n v="1"/>
    <x v="0"/>
    <x v="0"/>
    <x v="0"/>
    <s v="Unknown"/>
    <x v="0"/>
    <x v="3"/>
    <n v="37"/>
    <x v="0"/>
  </r>
  <r>
    <n v="596"/>
    <x v="0"/>
    <x v="0"/>
    <s v="Van Impe, Mr. Jean Baptiste"/>
    <x v="0"/>
    <n v="36"/>
    <n v="1"/>
    <n v="1"/>
    <s v="345773"/>
    <n v="24.15"/>
    <s v=""/>
    <s v="S"/>
    <n v="2"/>
    <x v="0"/>
    <x v="0"/>
    <x v="0"/>
    <s v="Unknown"/>
    <x v="0"/>
    <x v="3"/>
    <n v="36"/>
    <x v="0"/>
  </r>
  <r>
    <n v="597"/>
    <x v="1"/>
    <x v="2"/>
    <s v="Leitch, Miss. Jessie Wills"/>
    <x v="1"/>
    <m/>
    <n v="0"/>
    <n v="0"/>
    <s v="248727"/>
    <n v="33"/>
    <s v=""/>
    <s v="S"/>
    <n v="0"/>
    <x v="1"/>
    <x v="2"/>
    <x v="2"/>
    <s v="Unknown"/>
    <x v="1"/>
    <x v="1"/>
    <n v="28"/>
    <x v="0"/>
  </r>
  <r>
    <n v="598"/>
    <x v="0"/>
    <x v="0"/>
    <s v="Johnson, Mr. Alfred"/>
    <x v="0"/>
    <n v="49"/>
    <n v="0"/>
    <n v="0"/>
    <s v="LINE"/>
    <n v="0"/>
    <s v=""/>
    <s v="S"/>
    <n v="0"/>
    <x v="1"/>
    <x v="0"/>
    <x v="0"/>
    <s v="Unknown"/>
    <x v="2"/>
    <x v="0"/>
    <n v="49"/>
    <x v="0"/>
  </r>
  <r>
    <n v="599"/>
    <x v="0"/>
    <x v="0"/>
    <s v="Boulos, Mr. Hanna"/>
    <x v="0"/>
    <m/>
    <n v="0"/>
    <n v="0"/>
    <s v="2664"/>
    <n v="7.2249999999999996"/>
    <s v=""/>
    <s v="C"/>
    <n v="0"/>
    <x v="1"/>
    <x v="0"/>
    <x v="0"/>
    <s v="Unknown"/>
    <x v="1"/>
    <x v="0"/>
    <n v="28"/>
    <x v="1"/>
  </r>
  <r>
    <n v="600"/>
    <x v="1"/>
    <x v="1"/>
    <s v="Duff Gordon, Mr. Cosmo Edmund (&quot;Mr Morgan&quot;)"/>
    <x v="0"/>
    <n v="49"/>
    <n v="1"/>
    <n v="0"/>
    <s v="PC 17485"/>
    <n v="56.929200000000002"/>
    <s v="A20"/>
    <s v="C"/>
    <n v="1"/>
    <x v="0"/>
    <x v="0"/>
    <x v="0"/>
    <s v="A"/>
    <x v="2"/>
    <x v="1"/>
    <n v="49"/>
    <x v="1"/>
  </r>
  <r>
    <n v="601"/>
    <x v="1"/>
    <x v="2"/>
    <s v="Jacobsohn, Mrs. Sidney Samuel (Amy Frances Christy)"/>
    <x v="1"/>
    <n v="24"/>
    <n v="2"/>
    <n v="1"/>
    <s v="243847"/>
    <n v="27"/>
    <s v=""/>
    <s v="S"/>
    <n v="3"/>
    <x v="0"/>
    <x v="1"/>
    <x v="1"/>
    <s v="Unknown"/>
    <x v="0"/>
    <x v="3"/>
    <n v="24"/>
    <x v="0"/>
  </r>
  <r>
    <n v="602"/>
    <x v="0"/>
    <x v="0"/>
    <s v="Slabenoff, Mr. Petco"/>
    <x v="0"/>
    <m/>
    <n v="0"/>
    <n v="0"/>
    <s v="349214"/>
    <n v="7.8958000000000004"/>
    <s v=""/>
    <s v="S"/>
    <n v="0"/>
    <x v="1"/>
    <x v="0"/>
    <x v="0"/>
    <s v="Unknown"/>
    <x v="1"/>
    <x v="0"/>
    <n v="28"/>
    <x v="0"/>
  </r>
  <r>
    <n v="603"/>
    <x v="0"/>
    <x v="1"/>
    <s v="Harrington, Mr. Charles H"/>
    <x v="0"/>
    <m/>
    <n v="0"/>
    <n v="0"/>
    <s v="113796"/>
    <n v="42.4"/>
    <s v=""/>
    <s v="S"/>
    <n v="0"/>
    <x v="1"/>
    <x v="0"/>
    <x v="0"/>
    <s v="Unknown"/>
    <x v="1"/>
    <x v="1"/>
    <n v="28"/>
    <x v="0"/>
  </r>
  <r>
    <n v="604"/>
    <x v="0"/>
    <x v="0"/>
    <s v="Torber, Mr. Ernst William"/>
    <x v="0"/>
    <n v="44"/>
    <n v="0"/>
    <n v="0"/>
    <s v="364511"/>
    <n v="8.0500000000000007"/>
    <s v=""/>
    <s v="S"/>
    <n v="0"/>
    <x v="1"/>
    <x v="0"/>
    <x v="0"/>
    <s v="Unknown"/>
    <x v="2"/>
    <x v="2"/>
    <n v="44"/>
    <x v="0"/>
  </r>
  <r>
    <n v="605"/>
    <x v="1"/>
    <x v="1"/>
    <s v="Homer, Mr. Harry (&quot;Mr E Haven&quot;)"/>
    <x v="0"/>
    <n v="35"/>
    <n v="0"/>
    <n v="0"/>
    <s v="111426"/>
    <n v="26.55"/>
    <s v=""/>
    <s v="C"/>
    <n v="0"/>
    <x v="1"/>
    <x v="0"/>
    <x v="0"/>
    <s v="Unknown"/>
    <x v="0"/>
    <x v="3"/>
    <n v="35"/>
    <x v="1"/>
  </r>
  <r>
    <n v="606"/>
    <x v="0"/>
    <x v="0"/>
    <s v="Lindell, Mr. Edvard Bengtsson"/>
    <x v="0"/>
    <n v="36"/>
    <n v="1"/>
    <n v="0"/>
    <s v="349910"/>
    <n v="15.55"/>
    <s v=""/>
    <s v="S"/>
    <n v="1"/>
    <x v="0"/>
    <x v="0"/>
    <x v="0"/>
    <s v="Unknown"/>
    <x v="0"/>
    <x v="3"/>
    <n v="36"/>
    <x v="0"/>
  </r>
  <r>
    <n v="607"/>
    <x v="0"/>
    <x v="0"/>
    <s v="Karaic, Mr. Milan"/>
    <x v="0"/>
    <n v="30"/>
    <n v="0"/>
    <n v="0"/>
    <s v="349246"/>
    <n v="7.8958000000000004"/>
    <s v=""/>
    <s v="S"/>
    <n v="0"/>
    <x v="1"/>
    <x v="0"/>
    <x v="0"/>
    <s v="Unknown"/>
    <x v="0"/>
    <x v="0"/>
    <n v="30"/>
    <x v="0"/>
  </r>
  <r>
    <n v="608"/>
    <x v="1"/>
    <x v="1"/>
    <s v="Daniel, Mr. Robert Williams"/>
    <x v="0"/>
    <n v="27"/>
    <n v="0"/>
    <n v="0"/>
    <s v="113804"/>
    <n v="30.5"/>
    <s v=""/>
    <s v="S"/>
    <n v="0"/>
    <x v="1"/>
    <x v="0"/>
    <x v="0"/>
    <s v="Unknown"/>
    <x v="0"/>
    <x v="3"/>
    <n v="27"/>
    <x v="0"/>
  </r>
  <r>
    <n v="609"/>
    <x v="1"/>
    <x v="2"/>
    <s v="Laroche, Mrs. Joseph (Juliette Marie Louise Lafargue)"/>
    <x v="1"/>
    <n v="22"/>
    <n v="1"/>
    <n v="2"/>
    <s v="SC/Paris 2123"/>
    <n v="41.5792"/>
    <s v=""/>
    <s v="C"/>
    <n v="3"/>
    <x v="0"/>
    <x v="1"/>
    <x v="1"/>
    <s v="Unknown"/>
    <x v="0"/>
    <x v="1"/>
    <n v="22"/>
    <x v="1"/>
  </r>
  <r>
    <n v="610"/>
    <x v="1"/>
    <x v="1"/>
    <s v="Shutes, Miss. Elizabeth W"/>
    <x v="1"/>
    <n v="40"/>
    <n v="0"/>
    <n v="0"/>
    <s v="PC 17582"/>
    <n v="153.46250000000001"/>
    <s v="C125"/>
    <s v="S"/>
    <n v="0"/>
    <x v="1"/>
    <x v="2"/>
    <x v="2"/>
    <s v="C"/>
    <x v="0"/>
    <x v="1"/>
    <n v="40"/>
    <x v="0"/>
  </r>
  <r>
    <n v="611"/>
    <x v="0"/>
    <x v="0"/>
    <s v="Andersson, Mrs. Anders Johan (Alfrida Konstantia Brogren)"/>
    <x v="1"/>
    <n v="39"/>
    <n v="1"/>
    <n v="5"/>
    <s v="347082"/>
    <n v="31.274999999999999"/>
    <s v=""/>
    <s v="S"/>
    <n v="6"/>
    <x v="2"/>
    <x v="1"/>
    <x v="1"/>
    <s v="Unknown"/>
    <x v="0"/>
    <x v="1"/>
    <n v="39"/>
    <x v="0"/>
  </r>
  <r>
    <n v="612"/>
    <x v="0"/>
    <x v="0"/>
    <s v="Jardin, Mr. Jose Neto"/>
    <x v="0"/>
    <m/>
    <n v="0"/>
    <n v="0"/>
    <s v="SOTON/O.Q. 3101305"/>
    <n v="7.05"/>
    <s v=""/>
    <s v="S"/>
    <n v="0"/>
    <x v="1"/>
    <x v="0"/>
    <x v="0"/>
    <s v="Unknown"/>
    <x v="1"/>
    <x v="0"/>
    <n v="28"/>
    <x v="0"/>
  </r>
  <r>
    <n v="613"/>
    <x v="1"/>
    <x v="0"/>
    <s v="Murphy, Miss. Margaret Jane"/>
    <x v="1"/>
    <m/>
    <n v="1"/>
    <n v="0"/>
    <s v="367230"/>
    <n v="15.5"/>
    <s v=""/>
    <s v="Q"/>
    <n v="1"/>
    <x v="0"/>
    <x v="2"/>
    <x v="2"/>
    <s v="Unknown"/>
    <x v="1"/>
    <x v="3"/>
    <n v="28"/>
    <x v="2"/>
  </r>
  <r>
    <n v="614"/>
    <x v="0"/>
    <x v="0"/>
    <s v="Horgan, Mr. John"/>
    <x v="0"/>
    <m/>
    <n v="0"/>
    <n v="0"/>
    <s v="370377"/>
    <n v="7.75"/>
    <s v=""/>
    <s v="Q"/>
    <n v="0"/>
    <x v="1"/>
    <x v="0"/>
    <x v="0"/>
    <s v="Unknown"/>
    <x v="1"/>
    <x v="0"/>
    <n v="28"/>
    <x v="2"/>
  </r>
  <r>
    <n v="615"/>
    <x v="0"/>
    <x v="0"/>
    <s v="Brocklebank, Mr. William Alfred"/>
    <x v="0"/>
    <n v="35"/>
    <n v="0"/>
    <n v="0"/>
    <s v="364512"/>
    <n v="8.0500000000000007"/>
    <s v=""/>
    <s v="S"/>
    <n v="0"/>
    <x v="1"/>
    <x v="0"/>
    <x v="0"/>
    <s v="Unknown"/>
    <x v="0"/>
    <x v="2"/>
    <n v="35"/>
    <x v="0"/>
  </r>
  <r>
    <n v="616"/>
    <x v="1"/>
    <x v="2"/>
    <s v="Herman, Miss. Alice"/>
    <x v="1"/>
    <n v="24"/>
    <n v="1"/>
    <n v="2"/>
    <s v="220845"/>
    <n v="65"/>
    <s v=""/>
    <s v="S"/>
    <n v="3"/>
    <x v="0"/>
    <x v="2"/>
    <x v="2"/>
    <s v="Unknown"/>
    <x v="0"/>
    <x v="1"/>
    <n v="24"/>
    <x v="0"/>
  </r>
  <r>
    <n v="617"/>
    <x v="0"/>
    <x v="0"/>
    <s v="Danbom, Mr. Ernst Gilbert"/>
    <x v="0"/>
    <n v="34"/>
    <n v="1"/>
    <n v="1"/>
    <s v="347080"/>
    <n v="14.4"/>
    <s v=""/>
    <s v="S"/>
    <n v="2"/>
    <x v="0"/>
    <x v="0"/>
    <x v="0"/>
    <s v="Unknown"/>
    <x v="0"/>
    <x v="2"/>
    <n v="34"/>
    <x v="0"/>
  </r>
  <r>
    <n v="618"/>
    <x v="0"/>
    <x v="0"/>
    <s v="Lobb, Mrs. William Arthur (Cordelia K Stanlick)"/>
    <x v="1"/>
    <n v="26"/>
    <n v="1"/>
    <n v="0"/>
    <s v="A/5. 3336"/>
    <n v="16.100000000000001"/>
    <s v=""/>
    <s v="S"/>
    <n v="1"/>
    <x v="0"/>
    <x v="1"/>
    <x v="1"/>
    <s v="Unknown"/>
    <x v="0"/>
    <x v="3"/>
    <n v="26"/>
    <x v="0"/>
  </r>
  <r>
    <n v="619"/>
    <x v="1"/>
    <x v="2"/>
    <s v="Becker, Miss. Marion Louise"/>
    <x v="1"/>
    <n v="4"/>
    <n v="2"/>
    <n v="1"/>
    <s v="230136"/>
    <n v="39"/>
    <s v="F4"/>
    <s v="S"/>
    <n v="3"/>
    <x v="0"/>
    <x v="2"/>
    <x v="2"/>
    <s v="F"/>
    <x v="3"/>
    <x v="1"/>
    <n v="4"/>
    <x v="0"/>
  </r>
  <r>
    <n v="620"/>
    <x v="0"/>
    <x v="2"/>
    <s v="Gavey, Mr. Lawrence"/>
    <x v="0"/>
    <n v="26"/>
    <n v="0"/>
    <n v="0"/>
    <s v="31028"/>
    <n v="10.5"/>
    <s v=""/>
    <s v="S"/>
    <n v="0"/>
    <x v="1"/>
    <x v="0"/>
    <x v="0"/>
    <s v="Unknown"/>
    <x v="0"/>
    <x v="2"/>
    <n v="26"/>
    <x v="0"/>
  </r>
  <r>
    <n v="621"/>
    <x v="0"/>
    <x v="0"/>
    <s v="Yasbeck, Mr. Antoni"/>
    <x v="0"/>
    <n v="27"/>
    <n v="1"/>
    <n v="0"/>
    <s v="2659"/>
    <n v="14.4542"/>
    <s v=""/>
    <s v="C"/>
    <n v="1"/>
    <x v="0"/>
    <x v="0"/>
    <x v="0"/>
    <s v="Unknown"/>
    <x v="0"/>
    <x v="2"/>
    <n v="27"/>
    <x v="1"/>
  </r>
  <r>
    <n v="622"/>
    <x v="1"/>
    <x v="1"/>
    <s v="Kimball, Mr. Edwin Nelson Jr"/>
    <x v="0"/>
    <n v="42"/>
    <n v="1"/>
    <n v="0"/>
    <s v="11753"/>
    <n v="52.554200000000002"/>
    <s v="D19"/>
    <s v="S"/>
    <n v="1"/>
    <x v="0"/>
    <x v="0"/>
    <x v="0"/>
    <s v="D"/>
    <x v="2"/>
    <x v="1"/>
    <n v="42"/>
    <x v="0"/>
  </r>
  <r>
    <n v="623"/>
    <x v="1"/>
    <x v="0"/>
    <s v="Nakid, Mr. Sahid"/>
    <x v="0"/>
    <n v="20"/>
    <n v="1"/>
    <n v="1"/>
    <s v="2653"/>
    <n v="15.7417"/>
    <s v=""/>
    <s v="C"/>
    <n v="2"/>
    <x v="0"/>
    <x v="0"/>
    <x v="0"/>
    <s v="Unknown"/>
    <x v="0"/>
    <x v="3"/>
    <n v="20"/>
    <x v="1"/>
  </r>
  <r>
    <n v="624"/>
    <x v="0"/>
    <x v="0"/>
    <s v="Hansen, Mr. Henry Damsgaard"/>
    <x v="0"/>
    <n v="21"/>
    <n v="0"/>
    <n v="0"/>
    <s v="350029"/>
    <n v="7.8541999999999996"/>
    <s v=""/>
    <s v="S"/>
    <n v="0"/>
    <x v="1"/>
    <x v="0"/>
    <x v="0"/>
    <s v="Unknown"/>
    <x v="0"/>
    <x v="0"/>
    <n v="21"/>
    <x v="0"/>
  </r>
  <r>
    <n v="625"/>
    <x v="0"/>
    <x v="0"/>
    <s v="Bowen, Mr. David John &quot;Dai&quot;"/>
    <x v="0"/>
    <n v="21"/>
    <n v="0"/>
    <n v="0"/>
    <s v="54636"/>
    <n v="16.100000000000001"/>
    <s v=""/>
    <s v="S"/>
    <n v="0"/>
    <x v="1"/>
    <x v="0"/>
    <x v="0"/>
    <s v="Unknown"/>
    <x v="0"/>
    <x v="3"/>
    <n v="21"/>
    <x v="0"/>
  </r>
  <r>
    <n v="626"/>
    <x v="0"/>
    <x v="1"/>
    <s v="Sutton, Mr. Frederick"/>
    <x v="0"/>
    <n v="61"/>
    <n v="0"/>
    <n v="0"/>
    <s v="36963"/>
    <n v="32.320799999999998"/>
    <s v="D50"/>
    <s v="S"/>
    <n v="0"/>
    <x v="1"/>
    <x v="0"/>
    <x v="0"/>
    <s v="D"/>
    <x v="2"/>
    <x v="1"/>
    <n v="61"/>
    <x v="0"/>
  </r>
  <r>
    <n v="627"/>
    <x v="0"/>
    <x v="2"/>
    <s v="Kirkland, Rev. Charles Leonard"/>
    <x v="0"/>
    <n v="57"/>
    <n v="0"/>
    <n v="0"/>
    <s v="219533"/>
    <n v="12.35"/>
    <s v=""/>
    <s v="Q"/>
    <n v="0"/>
    <x v="1"/>
    <x v="4"/>
    <x v="4"/>
    <s v="Unknown"/>
    <x v="2"/>
    <x v="2"/>
    <n v="57"/>
    <x v="2"/>
  </r>
  <r>
    <n v="628"/>
    <x v="1"/>
    <x v="1"/>
    <s v="Longley, Miss. Gretchen Fiske"/>
    <x v="1"/>
    <n v="21"/>
    <n v="0"/>
    <n v="0"/>
    <s v="13502"/>
    <n v="77.958299999999994"/>
    <s v="D9"/>
    <s v="S"/>
    <n v="0"/>
    <x v="1"/>
    <x v="2"/>
    <x v="2"/>
    <s v="D"/>
    <x v="0"/>
    <x v="1"/>
    <n v="21"/>
    <x v="0"/>
  </r>
  <r>
    <n v="629"/>
    <x v="0"/>
    <x v="0"/>
    <s v="Bostandyeff, Mr. Guentcho"/>
    <x v="0"/>
    <n v="26"/>
    <n v="0"/>
    <n v="0"/>
    <s v="349224"/>
    <n v="7.8958000000000004"/>
    <s v=""/>
    <s v="S"/>
    <n v="0"/>
    <x v="1"/>
    <x v="0"/>
    <x v="0"/>
    <s v="Unknown"/>
    <x v="0"/>
    <x v="0"/>
    <n v="26"/>
    <x v="0"/>
  </r>
  <r>
    <n v="630"/>
    <x v="0"/>
    <x v="0"/>
    <s v="O'Connell, Mr. Patrick D"/>
    <x v="0"/>
    <m/>
    <n v="0"/>
    <n v="0"/>
    <s v="334912"/>
    <n v="7.7332999999999998"/>
    <s v=""/>
    <s v="Q"/>
    <n v="0"/>
    <x v="1"/>
    <x v="0"/>
    <x v="0"/>
    <s v="Unknown"/>
    <x v="1"/>
    <x v="0"/>
    <n v="28"/>
    <x v="2"/>
  </r>
  <r>
    <n v="631"/>
    <x v="1"/>
    <x v="1"/>
    <s v="Barkworth, Mr. Algernon Henry Wilson"/>
    <x v="0"/>
    <n v="80"/>
    <n v="0"/>
    <n v="0"/>
    <s v="27042"/>
    <n v="30"/>
    <s v="A23"/>
    <s v="S"/>
    <n v="0"/>
    <x v="1"/>
    <x v="0"/>
    <x v="0"/>
    <s v="A"/>
    <x v="2"/>
    <x v="3"/>
    <n v="80"/>
    <x v="0"/>
  </r>
  <r>
    <n v="632"/>
    <x v="0"/>
    <x v="0"/>
    <s v="Lundahl, Mr. Johan Svensson"/>
    <x v="0"/>
    <n v="51"/>
    <n v="0"/>
    <n v="0"/>
    <s v="347743"/>
    <n v="7.0541999999999998"/>
    <s v=""/>
    <s v="S"/>
    <n v="0"/>
    <x v="1"/>
    <x v="0"/>
    <x v="0"/>
    <s v="Unknown"/>
    <x v="2"/>
    <x v="0"/>
    <n v="51"/>
    <x v="0"/>
  </r>
  <r>
    <n v="633"/>
    <x v="1"/>
    <x v="1"/>
    <s v="Stahelin-Maeglin, Dr. Max"/>
    <x v="0"/>
    <n v="32"/>
    <n v="0"/>
    <n v="0"/>
    <s v="13214"/>
    <n v="30.5"/>
    <s v="B50"/>
    <s v="C"/>
    <n v="0"/>
    <x v="1"/>
    <x v="5"/>
    <x v="4"/>
    <s v="B"/>
    <x v="0"/>
    <x v="3"/>
    <n v="32"/>
    <x v="1"/>
  </r>
  <r>
    <n v="634"/>
    <x v="0"/>
    <x v="1"/>
    <s v="Parr, Mr. William Henry Marsh"/>
    <x v="0"/>
    <m/>
    <n v="0"/>
    <n v="0"/>
    <s v="112052"/>
    <n v="0"/>
    <s v=""/>
    <s v="S"/>
    <n v="0"/>
    <x v="1"/>
    <x v="0"/>
    <x v="0"/>
    <s v="Unknown"/>
    <x v="1"/>
    <x v="0"/>
    <n v="28"/>
    <x v="0"/>
  </r>
  <r>
    <n v="635"/>
    <x v="0"/>
    <x v="0"/>
    <s v="Skoog, Miss. Mabel"/>
    <x v="1"/>
    <n v="9"/>
    <n v="3"/>
    <n v="2"/>
    <s v="347088"/>
    <n v="27.9"/>
    <s v=""/>
    <s v="S"/>
    <n v="5"/>
    <x v="2"/>
    <x v="2"/>
    <x v="2"/>
    <s v="Unknown"/>
    <x v="3"/>
    <x v="3"/>
    <n v="9"/>
    <x v="0"/>
  </r>
  <r>
    <n v="636"/>
    <x v="1"/>
    <x v="2"/>
    <s v="Davis, Miss. Mary"/>
    <x v="1"/>
    <n v="28"/>
    <n v="0"/>
    <n v="0"/>
    <s v="237668"/>
    <n v="13"/>
    <s v=""/>
    <s v="S"/>
    <n v="0"/>
    <x v="1"/>
    <x v="2"/>
    <x v="2"/>
    <s v="Unknown"/>
    <x v="0"/>
    <x v="2"/>
    <n v="28"/>
    <x v="0"/>
  </r>
  <r>
    <n v="637"/>
    <x v="0"/>
    <x v="0"/>
    <s v="Leinonen, Mr. Antti Gustaf"/>
    <x v="0"/>
    <n v="32"/>
    <n v="0"/>
    <n v="0"/>
    <s v="STON/O 2. 3101292"/>
    <n v="7.9249999999999998"/>
    <s v=""/>
    <s v="S"/>
    <n v="0"/>
    <x v="1"/>
    <x v="0"/>
    <x v="0"/>
    <s v="Unknown"/>
    <x v="0"/>
    <x v="2"/>
    <n v="32"/>
    <x v="0"/>
  </r>
  <r>
    <n v="638"/>
    <x v="0"/>
    <x v="2"/>
    <s v="Collyer, Mr. Harvey"/>
    <x v="0"/>
    <n v="31"/>
    <n v="1"/>
    <n v="1"/>
    <s v="C.A. 31921"/>
    <n v="26.25"/>
    <s v=""/>
    <s v="S"/>
    <n v="2"/>
    <x v="0"/>
    <x v="0"/>
    <x v="0"/>
    <s v="Unknown"/>
    <x v="0"/>
    <x v="3"/>
    <n v="31"/>
    <x v="0"/>
  </r>
  <r>
    <n v="639"/>
    <x v="0"/>
    <x v="0"/>
    <s v="Panula, Mrs. Juha (Maria Emilia Ojala)"/>
    <x v="1"/>
    <n v="41"/>
    <n v="0"/>
    <n v="5"/>
    <s v="3101295"/>
    <n v="39.6875"/>
    <s v=""/>
    <s v="S"/>
    <n v="5"/>
    <x v="2"/>
    <x v="1"/>
    <x v="1"/>
    <s v="Unknown"/>
    <x v="2"/>
    <x v="1"/>
    <n v="41"/>
    <x v="0"/>
  </r>
  <r>
    <n v="640"/>
    <x v="0"/>
    <x v="0"/>
    <s v="Thorneycroft, Mr. Percival"/>
    <x v="0"/>
    <m/>
    <n v="1"/>
    <n v="0"/>
    <s v="376564"/>
    <n v="16.100000000000001"/>
    <s v=""/>
    <s v="S"/>
    <n v="1"/>
    <x v="0"/>
    <x v="0"/>
    <x v="0"/>
    <s v="Unknown"/>
    <x v="1"/>
    <x v="3"/>
    <n v="28"/>
    <x v="0"/>
  </r>
  <r>
    <n v="641"/>
    <x v="0"/>
    <x v="0"/>
    <s v="Jensen, Mr. Hans Peder"/>
    <x v="0"/>
    <n v="20"/>
    <n v="0"/>
    <n v="0"/>
    <s v="350050"/>
    <n v="7.8541999999999996"/>
    <s v=""/>
    <s v="S"/>
    <n v="0"/>
    <x v="1"/>
    <x v="0"/>
    <x v="0"/>
    <s v="Unknown"/>
    <x v="0"/>
    <x v="0"/>
    <n v="20"/>
    <x v="0"/>
  </r>
  <r>
    <n v="642"/>
    <x v="1"/>
    <x v="1"/>
    <s v="Sagesser, Mlle. Emma"/>
    <x v="1"/>
    <n v="24"/>
    <n v="0"/>
    <n v="0"/>
    <s v="PC 17477"/>
    <n v="69.3"/>
    <s v="B35"/>
    <s v="C"/>
    <n v="0"/>
    <x v="1"/>
    <x v="10"/>
    <x v="2"/>
    <s v="B"/>
    <x v="0"/>
    <x v="1"/>
    <n v="24"/>
    <x v="1"/>
  </r>
  <r>
    <n v="643"/>
    <x v="0"/>
    <x v="0"/>
    <s v="Skoog, Miss. Margit Elizabeth"/>
    <x v="1"/>
    <n v="2"/>
    <n v="3"/>
    <n v="2"/>
    <s v="347088"/>
    <n v="27.9"/>
    <s v=""/>
    <s v="S"/>
    <n v="5"/>
    <x v="2"/>
    <x v="2"/>
    <x v="2"/>
    <s v="Unknown"/>
    <x v="3"/>
    <x v="3"/>
    <n v="2"/>
    <x v="0"/>
  </r>
  <r>
    <n v="644"/>
    <x v="1"/>
    <x v="0"/>
    <s v="Foo, Mr. Choong"/>
    <x v="0"/>
    <m/>
    <n v="0"/>
    <n v="0"/>
    <s v="1601"/>
    <n v="56.495800000000003"/>
    <s v=""/>
    <s v="S"/>
    <n v="0"/>
    <x v="1"/>
    <x v="0"/>
    <x v="0"/>
    <s v="Unknown"/>
    <x v="1"/>
    <x v="1"/>
    <n v="28"/>
    <x v="0"/>
  </r>
  <r>
    <n v="645"/>
    <x v="1"/>
    <x v="0"/>
    <s v="Baclini, Miss. Eugenie"/>
    <x v="1"/>
    <n v="0.75"/>
    <n v="2"/>
    <n v="1"/>
    <s v="2666"/>
    <n v="19.258299999999998"/>
    <s v=""/>
    <s v="C"/>
    <n v="3"/>
    <x v="0"/>
    <x v="2"/>
    <x v="2"/>
    <s v="Unknown"/>
    <x v="3"/>
    <x v="3"/>
    <n v="0.75"/>
    <x v="1"/>
  </r>
  <r>
    <n v="646"/>
    <x v="1"/>
    <x v="1"/>
    <s v="Harper, Mr. Henry Sleeper"/>
    <x v="0"/>
    <n v="48"/>
    <n v="1"/>
    <n v="0"/>
    <s v="PC 17572"/>
    <n v="76.729200000000006"/>
    <s v="D33"/>
    <s v="C"/>
    <n v="1"/>
    <x v="0"/>
    <x v="0"/>
    <x v="0"/>
    <s v="D"/>
    <x v="2"/>
    <x v="1"/>
    <n v="48"/>
    <x v="1"/>
  </r>
  <r>
    <n v="647"/>
    <x v="0"/>
    <x v="0"/>
    <s v="Cor, Mr. Liudevit"/>
    <x v="0"/>
    <n v="19"/>
    <n v="0"/>
    <n v="0"/>
    <s v="349231"/>
    <n v="7.8958000000000004"/>
    <s v=""/>
    <s v="S"/>
    <n v="0"/>
    <x v="1"/>
    <x v="0"/>
    <x v="0"/>
    <s v="Unknown"/>
    <x v="0"/>
    <x v="0"/>
    <n v="19"/>
    <x v="0"/>
  </r>
  <r>
    <n v="648"/>
    <x v="1"/>
    <x v="1"/>
    <s v="Simonius-Blumer, Col. Oberst Alfons"/>
    <x v="0"/>
    <n v="56"/>
    <n v="0"/>
    <n v="0"/>
    <s v="13213"/>
    <n v="35.5"/>
    <s v="A26"/>
    <s v="C"/>
    <n v="0"/>
    <x v="1"/>
    <x v="11"/>
    <x v="4"/>
    <s v="A"/>
    <x v="2"/>
    <x v="1"/>
    <n v="56"/>
    <x v="1"/>
  </r>
  <r>
    <n v="649"/>
    <x v="0"/>
    <x v="0"/>
    <s v="Willey, Mr. Edward"/>
    <x v="0"/>
    <m/>
    <n v="0"/>
    <n v="0"/>
    <s v="S.O./P.P. 751"/>
    <n v="7.55"/>
    <s v=""/>
    <s v="S"/>
    <n v="0"/>
    <x v="1"/>
    <x v="0"/>
    <x v="0"/>
    <s v="Unknown"/>
    <x v="1"/>
    <x v="0"/>
    <n v="28"/>
    <x v="0"/>
  </r>
  <r>
    <n v="650"/>
    <x v="1"/>
    <x v="0"/>
    <s v="Stanley, Miss. Amy Zillah Elsie"/>
    <x v="1"/>
    <n v="23"/>
    <n v="0"/>
    <n v="0"/>
    <s v="CA. 2314"/>
    <n v="7.55"/>
    <s v=""/>
    <s v="S"/>
    <n v="0"/>
    <x v="1"/>
    <x v="2"/>
    <x v="2"/>
    <s v="Unknown"/>
    <x v="0"/>
    <x v="0"/>
    <n v="23"/>
    <x v="0"/>
  </r>
  <r>
    <n v="651"/>
    <x v="0"/>
    <x v="0"/>
    <s v="Mitkoff, Mr. Mito"/>
    <x v="0"/>
    <m/>
    <n v="0"/>
    <n v="0"/>
    <s v="349221"/>
    <n v="7.8958000000000004"/>
    <s v=""/>
    <s v="S"/>
    <n v="0"/>
    <x v="1"/>
    <x v="0"/>
    <x v="0"/>
    <s v="Unknown"/>
    <x v="1"/>
    <x v="0"/>
    <n v="28"/>
    <x v="0"/>
  </r>
  <r>
    <n v="652"/>
    <x v="1"/>
    <x v="2"/>
    <s v="Doling, Miss. Elsie"/>
    <x v="1"/>
    <n v="18"/>
    <n v="0"/>
    <n v="1"/>
    <s v="231919"/>
    <n v="23"/>
    <s v=""/>
    <s v="S"/>
    <n v="1"/>
    <x v="0"/>
    <x v="2"/>
    <x v="2"/>
    <s v="Unknown"/>
    <x v="4"/>
    <x v="3"/>
    <n v="18"/>
    <x v="0"/>
  </r>
  <r>
    <n v="653"/>
    <x v="0"/>
    <x v="0"/>
    <s v="Kalvik, Mr. Johannes Halvorsen"/>
    <x v="0"/>
    <n v="21"/>
    <n v="0"/>
    <n v="0"/>
    <s v="8475"/>
    <n v="8.4332999999999991"/>
    <s v=""/>
    <s v="S"/>
    <n v="0"/>
    <x v="1"/>
    <x v="0"/>
    <x v="0"/>
    <s v="Unknown"/>
    <x v="0"/>
    <x v="2"/>
    <n v="21"/>
    <x v="0"/>
  </r>
  <r>
    <n v="654"/>
    <x v="1"/>
    <x v="0"/>
    <s v="O'Leary, Miss. Hanora &quot;Norah&quot;"/>
    <x v="1"/>
    <m/>
    <n v="0"/>
    <n v="0"/>
    <s v="330919"/>
    <n v="7.8292000000000002"/>
    <s v=""/>
    <s v="Q"/>
    <n v="0"/>
    <x v="1"/>
    <x v="2"/>
    <x v="2"/>
    <s v="Unknown"/>
    <x v="1"/>
    <x v="0"/>
    <n v="28"/>
    <x v="2"/>
  </r>
  <r>
    <n v="655"/>
    <x v="0"/>
    <x v="0"/>
    <s v="Hegarty, Miss. Hanora &quot;Nora&quot;"/>
    <x v="1"/>
    <n v="18"/>
    <n v="0"/>
    <n v="0"/>
    <s v="365226"/>
    <n v="6.75"/>
    <s v=""/>
    <s v="Q"/>
    <n v="0"/>
    <x v="1"/>
    <x v="2"/>
    <x v="2"/>
    <s v="Unknown"/>
    <x v="4"/>
    <x v="0"/>
    <n v="18"/>
    <x v="2"/>
  </r>
  <r>
    <n v="656"/>
    <x v="0"/>
    <x v="2"/>
    <s v="Hickman, Mr. Leonard Mark"/>
    <x v="0"/>
    <n v="24"/>
    <n v="2"/>
    <n v="0"/>
    <s v="S.O.C. 14879"/>
    <n v="73.5"/>
    <s v=""/>
    <s v="S"/>
    <n v="2"/>
    <x v="0"/>
    <x v="0"/>
    <x v="0"/>
    <s v="Unknown"/>
    <x v="0"/>
    <x v="1"/>
    <n v="24"/>
    <x v="0"/>
  </r>
  <r>
    <n v="657"/>
    <x v="0"/>
    <x v="0"/>
    <s v="Radeff, Mr. Alexander"/>
    <x v="0"/>
    <m/>
    <n v="0"/>
    <n v="0"/>
    <s v="349223"/>
    <n v="7.8958000000000004"/>
    <s v=""/>
    <s v="S"/>
    <n v="0"/>
    <x v="1"/>
    <x v="0"/>
    <x v="0"/>
    <s v="Unknown"/>
    <x v="1"/>
    <x v="0"/>
    <n v="28"/>
    <x v="0"/>
  </r>
  <r>
    <n v="658"/>
    <x v="0"/>
    <x v="0"/>
    <s v="Bourke, Mrs. John (Catherine)"/>
    <x v="1"/>
    <n v="32"/>
    <n v="1"/>
    <n v="1"/>
    <s v="364849"/>
    <n v="15.5"/>
    <s v=""/>
    <s v="Q"/>
    <n v="2"/>
    <x v="0"/>
    <x v="1"/>
    <x v="1"/>
    <s v="Unknown"/>
    <x v="0"/>
    <x v="3"/>
    <n v="32"/>
    <x v="2"/>
  </r>
  <r>
    <n v="659"/>
    <x v="0"/>
    <x v="2"/>
    <s v="Eitemiller, Mr. George Floyd"/>
    <x v="0"/>
    <n v="23"/>
    <n v="0"/>
    <n v="0"/>
    <s v="29751"/>
    <n v="13"/>
    <s v=""/>
    <s v="S"/>
    <n v="0"/>
    <x v="1"/>
    <x v="0"/>
    <x v="0"/>
    <s v="Unknown"/>
    <x v="0"/>
    <x v="2"/>
    <n v="23"/>
    <x v="0"/>
  </r>
  <r>
    <n v="660"/>
    <x v="0"/>
    <x v="1"/>
    <s v="Newell, Mr. Arthur Webster"/>
    <x v="0"/>
    <n v="58"/>
    <n v="0"/>
    <n v="2"/>
    <s v="35273"/>
    <n v="113.27500000000001"/>
    <s v="D48"/>
    <s v="C"/>
    <n v="2"/>
    <x v="0"/>
    <x v="0"/>
    <x v="0"/>
    <s v="D"/>
    <x v="2"/>
    <x v="1"/>
    <n v="58"/>
    <x v="1"/>
  </r>
  <r>
    <n v="661"/>
    <x v="1"/>
    <x v="1"/>
    <s v="Frauenthal, Dr. Henry William"/>
    <x v="0"/>
    <n v="50"/>
    <n v="2"/>
    <n v="0"/>
    <s v="PC 17611"/>
    <n v="133.65"/>
    <s v=""/>
    <s v="S"/>
    <n v="2"/>
    <x v="0"/>
    <x v="5"/>
    <x v="4"/>
    <s v="Unknown"/>
    <x v="2"/>
    <x v="1"/>
    <n v="50"/>
    <x v="0"/>
  </r>
  <r>
    <n v="662"/>
    <x v="0"/>
    <x v="0"/>
    <s v="Badt, Mr. Mohamed"/>
    <x v="0"/>
    <n v="40"/>
    <n v="0"/>
    <n v="0"/>
    <s v="2623"/>
    <n v="7.2249999999999996"/>
    <s v=""/>
    <s v="C"/>
    <n v="0"/>
    <x v="1"/>
    <x v="0"/>
    <x v="0"/>
    <s v="Unknown"/>
    <x v="0"/>
    <x v="0"/>
    <n v="40"/>
    <x v="1"/>
  </r>
  <r>
    <n v="663"/>
    <x v="0"/>
    <x v="1"/>
    <s v="Colley, Mr. Edward Pomeroy"/>
    <x v="0"/>
    <n v="47"/>
    <n v="0"/>
    <n v="0"/>
    <s v="5727"/>
    <n v="25.587499999999999"/>
    <s v="E58"/>
    <s v="S"/>
    <n v="0"/>
    <x v="1"/>
    <x v="0"/>
    <x v="0"/>
    <s v="E"/>
    <x v="2"/>
    <x v="3"/>
    <n v="47"/>
    <x v="0"/>
  </r>
  <r>
    <n v="664"/>
    <x v="0"/>
    <x v="0"/>
    <s v="Coleff, Mr. Peju"/>
    <x v="0"/>
    <n v="36"/>
    <n v="0"/>
    <n v="0"/>
    <s v="349210"/>
    <n v="7.4958"/>
    <s v=""/>
    <s v="S"/>
    <n v="0"/>
    <x v="1"/>
    <x v="0"/>
    <x v="0"/>
    <s v="Unknown"/>
    <x v="0"/>
    <x v="0"/>
    <n v="36"/>
    <x v="0"/>
  </r>
  <r>
    <n v="665"/>
    <x v="1"/>
    <x v="0"/>
    <s v="Lindqvist, Mr. Eino William"/>
    <x v="0"/>
    <n v="20"/>
    <n v="1"/>
    <n v="0"/>
    <s v="STON/O 2. 3101285"/>
    <n v="7.9249999999999998"/>
    <s v=""/>
    <s v="S"/>
    <n v="1"/>
    <x v="0"/>
    <x v="0"/>
    <x v="0"/>
    <s v="Unknown"/>
    <x v="0"/>
    <x v="2"/>
    <n v="20"/>
    <x v="0"/>
  </r>
  <r>
    <n v="666"/>
    <x v="0"/>
    <x v="2"/>
    <s v="Hickman, Mr. Lewis"/>
    <x v="0"/>
    <n v="32"/>
    <n v="2"/>
    <n v="0"/>
    <s v="S.O.C. 14879"/>
    <n v="73.5"/>
    <s v=""/>
    <s v="S"/>
    <n v="2"/>
    <x v="0"/>
    <x v="0"/>
    <x v="0"/>
    <s v="Unknown"/>
    <x v="0"/>
    <x v="1"/>
    <n v="32"/>
    <x v="0"/>
  </r>
  <r>
    <n v="667"/>
    <x v="0"/>
    <x v="2"/>
    <s v="Butler, Mr. Reginald Fenton"/>
    <x v="0"/>
    <n v="25"/>
    <n v="0"/>
    <n v="0"/>
    <s v="234686"/>
    <n v="13"/>
    <s v=""/>
    <s v="S"/>
    <n v="0"/>
    <x v="1"/>
    <x v="0"/>
    <x v="0"/>
    <s v="Unknown"/>
    <x v="0"/>
    <x v="2"/>
    <n v="25"/>
    <x v="0"/>
  </r>
  <r>
    <n v="668"/>
    <x v="0"/>
    <x v="0"/>
    <s v="Rommetvedt, Mr. Knud Paust"/>
    <x v="0"/>
    <m/>
    <n v="0"/>
    <n v="0"/>
    <s v="312993"/>
    <n v="7.7750000000000004"/>
    <s v=""/>
    <s v="S"/>
    <n v="0"/>
    <x v="1"/>
    <x v="0"/>
    <x v="0"/>
    <s v="Unknown"/>
    <x v="1"/>
    <x v="0"/>
    <n v="28"/>
    <x v="0"/>
  </r>
  <r>
    <n v="669"/>
    <x v="0"/>
    <x v="0"/>
    <s v="Cook, Mr. Jacob"/>
    <x v="0"/>
    <n v="43"/>
    <n v="0"/>
    <n v="0"/>
    <s v="A/5 3536"/>
    <n v="8.0500000000000007"/>
    <s v=""/>
    <s v="S"/>
    <n v="0"/>
    <x v="1"/>
    <x v="0"/>
    <x v="0"/>
    <s v="Unknown"/>
    <x v="2"/>
    <x v="2"/>
    <n v="43"/>
    <x v="0"/>
  </r>
  <r>
    <n v="670"/>
    <x v="1"/>
    <x v="1"/>
    <s v="Taylor, Mrs. Elmer Zebley (Juliet Cummins Wright)"/>
    <x v="1"/>
    <m/>
    <n v="1"/>
    <n v="0"/>
    <s v="19996"/>
    <n v="52"/>
    <s v="C126"/>
    <s v="S"/>
    <n v="1"/>
    <x v="0"/>
    <x v="1"/>
    <x v="1"/>
    <s v="C"/>
    <x v="1"/>
    <x v="1"/>
    <n v="28"/>
    <x v="0"/>
  </r>
  <r>
    <n v="671"/>
    <x v="1"/>
    <x v="2"/>
    <s v="Brown, Mrs. Thomas William Solomon (Elizabeth Catherine Ford)"/>
    <x v="1"/>
    <n v="40"/>
    <n v="1"/>
    <n v="1"/>
    <s v="29750"/>
    <n v="39"/>
    <s v=""/>
    <s v="S"/>
    <n v="2"/>
    <x v="0"/>
    <x v="1"/>
    <x v="1"/>
    <s v="Unknown"/>
    <x v="0"/>
    <x v="1"/>
    <n v="40"/>
    <x v="0"/>
  </r>
  <r>
    <n v="672"/>
    <x v="0"/>
    <x v="1"/>
    <s v="Davidson, Mr. Thornton"/>
    <x v="0"/>
    <n v="31"/>
    <n v="1"/>
    <n v="0"/>
    <s v="F.C. 12750"/>
    <n v="52"/>
    <s v="B71"/>
    <s v="S"/>
    <n v="1"/>
    <x v="0"/>
    <x v="0"/>
    <x v="0"/>
    <s v="B"/>
    <x v="0"/>
    <x v="1"/>
    <n v="31"/>
    <x v="0"/>
  </r>
  <r>
    <n v="673"/>
    <x v="0"/>
    <x v="2"/>
    <s v="Mitchell, Mr. Henry Michael"/>
    <x v="0"/>
    <n v="70"/>
    <n v="0"/>
    <n v="0"/>
    <s v="C.A. 24580"/>
    <n v="10.5"/>
    <s v=""/>
    <s v="S"/>
    <n v="0"/>
    <x v="1"/>
    <x v="0"/>
    <x v="0"/>
    <s v="Unknown"/>
    <x v="2"/>
    <x v="2"/>
    <n v="70"/>
    <x v="0"/>
  </r>
  <r>
    <n v="674"/>
    <x v="1"/>
    <x v="2"/>
    <s v="Wilhelms, Mr. Charles"/>
    <x v="0"/>
    <n v="31"/>
    <n v="0"/>
    <n v="0"/>
    <s v="244270"/>
    <n v="13"/>
    <s v=""/>
    <s v="S"/>
    <n v="0"/>
    <x v="1"/>
    <x v="0"/>
    <x v="0"/>
    <s v="Unknown"/>
    <x v="0"/>
    <x v="2"/>
    <n v="31"/>
    <x v="0"/>
  </r>
  <r>
    <n v="675"/>
    <x v="0"/>
    <x v="2"/>
    <s v="Watson, Mr. Ennis Hastings"/>
    <x v="0"/>
    <m/>
    <n v="0"/>
    <n v="0"/>
    <s v="239856"/>
    <n v="0"/>
    <s v=""/>
    <s v="S"/>
    <n v="0"/>
    <x v="1"/>
    <x v="0"/>
    <x v="0"/>
    <s v="Unknown"/>
    <x v="1"/>
    <x v="0"/>
    <n v="28"/>
    <x v="0"/>
  </r>
  <r>
    <n v="676"/>
    <x v="0"/>
    <x v="0"/>
    <s v="Edvardsson, Mr. Gustaf Hjalmar"/>
    <x v="0"/>
    <n v="18"/>
    <n v="0"/>
    <n v="0"/>
    <s v="349912"/>
    <n v="7.7750000000000004"/>
    <s v=""/>
    <s v="S"/>
    <n v="0"/>
    <x v="1"/>
    <x v="0"/>
    <x v="0"/>
    <s v="Unknown"/>
    <x v="4"/>
    <x v="0"/>
    <n v="18"/>
    <x v="0"/>
  </r>
  <r>
    <n v="677"/>
    <x v="0"/>
    <x v="0"/>
    <s v="Sawyer, Mr. Frederick Charles"/>
    <x v="0"/>
    <n v="24.5"/>
    <n v="0"/>
    <n v="0"/>
    <s v="342826"/>
    <n v="8.0500000000000007"/>
    <s v=""/>
    <s v="S"/>
    <n v="0"/>
    <x v="1"/>
    <x v="0"/>
    <x v="0"/>
    <s v="Unknown"/>
    <x v="0"/>
    <x v="2"/>
    <n v="24.5"/>
    <x v="0"/>
  </r>
  <r>
    <n v="678"/>
    <x v="1"/>
    <x v="0"/>
    <s v="Turja, Miss. Anna Sofia"/>
    <x v="1"/>
    <n v="18"/>
    <n v="0"/>
    <n v="0"/>
    <s v="4138"/>
    <n v="9.8416999999999994"/>
    <s v=""/>
    <s v="S"/>
    <n v="0"/>
    <x v="1"/>
    <x v="2"/>
    <x v="2"/>
    <s v="Unknown"/>
    <x v="4"/>
    <x v="2"/>
    <n v="18"/>
    <x v="0"/>
  </r>
  <r>
    <n v="679"/>
    <x v="0"/>
    <x v="0"/>
    <s v="Goodwin, Mrs. Frederick (Augusta Tyler)"/>
    <x v="1"/>
    <n v="43"/>
    <n v="1"/>
    <n v="6"/>
    <s v="CA 2144"/>
    <n v="46.9"/>
    <s v=""/>
    <s v="S"/>
    <n v="7"/>
    <x v="2"/>
    <x v="1"/>
    <x v="1"/>
    <s v="Unknown"/>
    <x v="2"/>
    <x v="1"/>
    <n v="43"/>
    <x v="0"/>
  </r>
  <r>
    <n v="680"/>
    <x v="1"/>
    <x v="1"/>
    <s v="Cardeza, Mr. Thomas Drake Martinez"/>
    <x v="0"/>
    <n v="36"/>
    <n v="0"/>
    <n v="1"/>
    <s v="PC 17755"/>
    <n v="512.32920000000001"/>
    <s v="B51 B53 B55"/>
    <s v="C"/>
    <n v="1"/>
    <x v="0"/>
    <x v="0"/>
    <x v="0"/>
    <s v="B"/>
    <x v="0"/>
    <x v="1"/>
    <n v="36"/>
    <x v="1"/>
  </r>
  <r>
    <n v="681"/>
    <x v="0"/>
    <x v="0"/>
    <s v="Peters, Miss. Katie"/>
    <x v="1"/>
    <m/>
    <n v="0"/>
    <n v="0"/>
    <s v="330935"/>
    <n v="8.1374999999999993"/>
    <s v=""/>
    <s v="Q"/>
    <n v="0"/>
    <x v="1"/>
    <x v="2"/>
    <x v="2"/>
    <s v="Unknown"/>
    <x v="1"/>
    <x v="2"/>
    <n v="28"/>
    <x v="2"/>
  </r>
  <r>
    <n v="682"/>
    <x v="1"/>
    <x v="1"/>
    <s v="Hassab, Mr. Hammad"/>
    <x v="0"/>
    <n v="27"/>
    <n v="0"/>
    <n v="0"/>
    <s v="PC 17572"/>
    <n v="76.729200000000006"/>
    <s v="D49"/>
    <s v="C"/>
    <n v="0"/>
    <x v="1"/>
    <x v="0"/>
    <x v="0"/>
    <s v="D"/>
    <x v="0"/>
    <x v="1"/>
    <n v="27"/>
    <x v="1"/>
  </r>
  <r>
    <n v="683"/>
    <x v="0"/>
    <x v="0"/>
    <s v="Olsvigen, Mr. Thor Anderson"/>
    <x v="0"/>
    <n v="20"/>
    <n v="0"/>
    <n v="0"/>
    <s v="6563"/>
    <n v="9.2249999999999996"/>
    <s v=""/>
    <s v="S"/>
    <n v="0"/>
    <x v="1"/>
    <x v="0"/>
    <x v="0"/>
    <s v="Unknown"/>
    <x v="0"/>
    <x v="2"/>
    <n v="20"/>
    <x v="0"/>
  </r>
  <r>
    <n v="684"/>
    <x v="0"/>
    <x v="0"/>
    <s v="Goodwin, Mr. Charles Edward"/>
    <x v="0"/>
    <n v="14"/>
    <n v="5"/>
    <n v="2"/>
    <s v="CA 2144"/>
    <n v="46.9"/>
    <s v=""/>
    <s v="S"/>
    <n v="7"/>
    <x v="2"/>
    <x v="0"/>
    <x v="0"/>
    <s v="Unknown"/>
    <x v="4"/>
    <x v="1"/>
    <n v="14"/>
    <x v="0"/>
  </r>
  <r>
    <n v="685"/>
    <x v="0"/>
    <x v="2"/>
    <s v="Brown, Mr. Thomas William Solomon"/>
    <x v="0"/>
    <n v="60"/>
    <n v="1"/>
    <n v="1"/>
    <s v="29750"/>
    <n v="39"/>
    <s v=""/>
    <s v="S"/>
    <n v="2"/>
    <x v="0"/>
    <x v="0"/>
    <x v="0"/>
    <s v="Unknown"/>
    <x v="2"/>
    <x v="1"/>
    <n v="60"/>
    <x v="0"/>
  </r>
  <r>
    <n v="686"/>
    <x v="0"/>
    <x v="2"/>
    <s v="Laroche, Mr. Joseph Philippe Lemercier"/>
    <x v="0"/>
    <n v="25"/>
    <n v="1"/>
    <n v="2"/>
    <s v="SC/Paris 2123"/>
    <n v="41.5792"/>
    <s v=""/>
    <s v="C"/>
    <n v="3"/>
    <x v="0"/>
    <x v="0"/>
    <x v="0"/>
    <s v="Unknown"/>
    <x v="0"/>
    <x v="1"/>
    <n v="25"/>
    <x v="1"/>
  </r>
  <r>
    <n v="687"/>
    <x v="0"/>
    <x v="0"/>
    <s v="Panula, Mr. Jaako Arnold"/>
    <x v="0"/>
    <n v="14"/>
    <n v="4"/>
    <n v="1"/>
    <s v="3101295"/>
    <n v="39.6875"/>
    <s v=""/>
    <s v="S"/>
    <n v="5"/>
    <x v="2"/>
    <x v="0"/>
    <x v="0"/>
    <s v="Unknown"/>
    <x v="4"/>
    <x v="1"/>
    <n v="14"/>
    <x v="0"/>
  </r>
  <r>
    <n v="688"/>
    <x v="0"/>
    <x v="0"/>
    <s v="Dakic, Mr. Branko"/>
    <x v="0"/>
    <n v="19"/>
    <n v="0"/>
    <n v="0"/>
    <s v="349228"/>
    <n v="10.1708"/>
    <s v=""/>
    <s v="S"/>
    <n v="0"/>
    <x v="1"/>
    <x v="0"/>
    <x v="0"/>
    <s v="Unknown"/>
    <x v="0"/>
    <x v="2"/>
    <n v="19"/>
    <x v="0"/>
  </r>
  <r>
    <n v="689"/>
    <x v="0"/>
    <x v="0"/>
    <s v="Fischer, Mr. Eberhard Thelander"/>
    <x v="0"/>
    <n v="18"/>
    <n v="0"/>
    <n v="0"/>
    <s v="350036"/>
    <n v="7.7957999999999998"/>
    <s v=""/>
    <s v="S"/>
    <n v="0"/>
    <x v="1"/>
    <x v="0"/>
    <x v="0"/>
    <s v="Unknown"/>
    <x v="4"/>
    <x v="0"/>
    <n v="18"/>
    <x v="0"/>
  </r>
  <r>
    <n v="690"/>
    <x v="1"/>
    <x v="1"/>
    <s v="Madill, Miss. Georgette Alexandra"/>
    <x v="1"/>
    <n v="15"/>
    <n v="0"/>
    <n v="1"/>
    <s v="24160"/>
    <n v="211.33750000000001"/>
    <s v="B5"/>
    <s v="S"/>
    <n v="1"/>
    <x v="0"/>
    <x v="2"/>
    <x v="2"/>
    <s v="B"/>
    <x v="4"/>
    <x v="1"/>
    <n v="15"/>
    <x v="0"/>
  </r>
  <r>
    <n v="691"/>
    <x v="1"/>
    <x v="1"/>
    <s v="Dick, Mr. Albert Adrian"/>
    <x v="0"/>
    <n v="31"/>
    <n v="1"/>
    <n v="0"/>
    <s v="17474"/>
    <n v="57"/>
    <s v="B20"/>
    <s v="S"/>
    <n v="1"/>
    <x v="0"/>
    <x v="0"/>
    <x v="0"/>
    <s v="B"/>
    <x v="0"/>
    <x v="1"/>
    <n v="31"/>
    <x v="0"/>
  </r>
  <r>
    <n v="692"/>
    <x v="1"/>
    <x v="0"/>
    <s v="Karun, Miss. Manca"/>
    <x v="1"/>
    <n v="4"/>
    <n v="0"/>
    <n v="1"/>
    <s v="349256"/>
    <n v="13.416700000000001"/>
    <s v=""/>
    <s v="C"/>
    <n v="1"/>
    <x v="0"/>
    <x v="2"/>
    <x v="2"/>
    <s v="Unknown"/>
    <x v="3"/>
    <x v="2"/>
    <n v="4"/>
    <x v="1"/>
  </r>
  <r>
    <n v="693"/>
    <x v="1"/>
    <x v="0"/>
    <s v="Lam, Mr. Ali"/>
    <x v="0"/>
    <m/>
    <n v="0"/>
    <n v="0"/>
    <s v="1601"/>
    <n v="56.495800000000003"/>
    <s v=""/>
    <s v="S"/>
    <n v="0"/>
    <x v="1"/>
    <x v="0"/>
    <x v="0"/>
    <s v="Unknown"/>
    <x v="1"/>
    <x v="1"/>
    <n v="28"/>
    <x v="0"/>
  </r>
  <r>
    <n v="694"/>
    <x v="0"/>
    <x v="0"/>
    <s v="Saad, Mr. Khalil"/>
    <x v="0"/>
    <n v="25"/>
    <n v="0"/>
    <n v="0"/>
    <s v="2672"/>
    <n v="7.2249999999999996"/>
    <s v=""/>
    <s v="C"/>
    <n v="0"/>
    <x v="1"/>
    <x v="0"/>
    <x v="0"/>
    <s v="Unknown"/>
    <x v="0"/>
    <x v="0"/>
    <n v="25"/>
    <x v="1"/>
  </r>
  <r>
    <n v="695"/>
    <x v="0"/>
    <x v="1"/>
    <s v="Weir, Col. John"/>
    <x v="0"/>
    <n v="60"/>
    <n v="0"/>
    <n v="0"/>
    <s v="113800"/>
    <n v="26.55"/>
    <s v=""/>
    <s v="S"/>
    <n v="0"/>
    <x v="1"/>
    <x v="11"/>
    <x v="4"/>
    <s v="Unknown"/>
    <x v="2"/>
    <x v="3"/>
    <n v="60"/>
    <x v="0"/>
  </r>
  <r>
    <n v="696"/>
    <x v="0"/>
    <x v="2"/>
    <s v="Chapman, Mr. Charles Henry"/>
    <x v="0"/>
    <n v="52"/>
    <n v="0"/>
    <n v="0"/>
    <s v="248731"/>
    <n v="13.5"/>
    <s v=""/>
    <s v="S"/>
    <n v="0"/>
    <x v="1"/>
    <x v="0"/>
    <x v="0"/>
    <s v="Unknown"/>
    <x v="2"/>
    <x v="2"/>
    <n v="52"/>
    <x v="0"/>
  </r>
  <r>
    <n v="697"/>
    <x v="0"/>
    <x v="0"/>
    <s v="Kelly, Mr. James"/>
    <x v="0"/>
    <n v="44"/>
    <n v="0"/>
    <n v="0"/>
    <s v="363592"/>
    <n v="8.0500000000000007"/>
    <s v=""/>
    <s v="S"/>
    <n v="0"/>
    <x v="1"/>
    <x v="0"/>
    <x v="0"/>
    <s v="Unknown"/>
    <x v="2"/>
    <x v="2"/>
    <n v="44"/>
    <x v="0"/>
  </r>
  <r>
    <n v="698"/>
    <x v="1"/>
    <x v="0"/>
    <s v="Mullens, Miss. Katherine &quot;Katie&quot;"/>
    <x v="1"/>
    <m/>
    <n v="0"/>
    <n v="0"/>
    <s v="35852"/>
    <n v="7.7332999999999998"/>
    <s v=""/>
    <s v="Q"/>
    <n v="0"/>
    <x v="1"/>
    <x v="2"/>
    <x v="2"/>
    <s v="Unknown"/>
    <x v="1"/>
    <x v="0"/>
    <n v="28"/>
    <x v="2"/>
  </r>
  <r>
    <n v="699"/>
    <x v="0"/>
    <x v="1"/>
    <s v="Thayer, Mr. John Borland"/>
    <x v="0"/>
    <n v="49"/>
    <n v="1"/>
    <n v="1"/>
    <s v="17421"/>
    <n v="110.88330000000001"/>
    <s v="C68"/>
    <s v="C"/>
    <n v="2"/>
    <x v="0"/>
    <x v="0"/>
    <x v="0"/>
    <s v="C"/>
    <x v="2"/>
    <x v="1"/>
    <n v="49"/>
    <x v="1"/>
  </r>
  <r>
    <n v="700"/>
    <x v="0"/>
    <x v="0"/>
    <s v="Humblen, Mr. Adolf Mathias Nicolai Olsen"/>
    <x v="0"/>
    <n v="42"/>
    <n v="0"/>
    <n v="0"/>
    <s v="348121"/>
    <n v="7.65"/>
    <s v="F G63"/>
    <s v="S"/>
    <n v="0"/>
    <x v="1"/>
    <x v="0"/>
    <x v="0"/>
    <s v="F"/>
    <x v="2"/>
    <x v="0"/>
    <n v="42"/>
    <x v="0"/>
  </r>
  <r>
    <n v="701"/>
    <x v="1"/>
    <x v="1"/>
    <s v="Astor, Mrs. John Jacob (Madeleine Talmadge Force)"/>
    <x v="1"/>
    <n v="18"/>
    <n v="1"/>
    <n v="0"/>
    <s v="PC 17757"/>
    <n v="227.52500000000001"/>
    <s v="C62 C64"/>
    <s v="C"/>
    <n v="1"/>
    <x v="0"/>
    <x v="1"/>
    <x v="1"/>
    <s v="C"/>
    <x v="4"/>
    <x v="1"/>
    <n v="18"/>
    <x v="1"/>
  </r>
  <r>
    <n v="702"/>
    <x v="1"/>
    <x v="1"/>
    <s v="Silverthorne, Mr. Spencer Victor"/>
    <x v="0"/>
    <n v="35"/>
    <n v="0"/>
    <n v="0"/>
    <s v="PC 17475"/>
    <n v="26.287500000000001"/>
    <s v="E24"/>
    <s v="S"/>
    <n v="0"/>
    <x v="1"/>
    <x v="0"/>
    <x v="0"/>
    <s v="E"/>
    <x v="0"/>
    <x v="3"/>
    <n v="35"/>
    <x v="0"/>
  </r>
  <r>
    <n v="703"/>
    <x v="0"/>
    <x v="0"/>
    <s v="Barbara, Miss. Saiide"/>
    <x v="1"/>
    <n v="18"/>
    <n v="0"/>
    <n v="1"/>
    <s v="2691"/>
    <n v="14.4542"/>
    <s v=""/>
    <s v="C"/>
    <n v="1"/>
    <x v="0"/>
    <x v="2"/>
    <x v="2"/>
    <s v="Unknown"/>
    <x v="4"/>
    <x v="2"/>
    <n v="18"/>
    <x v="1"/>
  </r>
  <r>
    <n v="704"/>
    <x v="0"/>
    <x v="0"/>
    <s v="Gallagher, Mr. Martin"/>
    <x v="0"/>
    <n v="25"/>
    <n v="0"/>
    <n v="0"/>
    <s v="36864"/>
    <n v="7.7416999999999998"/>
    <s v=""/>
    <s v="Q"/>
    <n v="0"/>
    <x v="1"/>
    <x v="0"/>
    <x v="0"/>
    <s v="Unknown"/>
    <x v="0"/>
    <x v="0"/>
    <n v="25"/>
    <x v="2"/>
  </r>
  <r>
    <n v="705"/>
    <x v="0"/>
    <x v="0"/>
    <s v="Hansen, Mr. Henrik Juul"/>
    <x v="0"/>
    <n v="26"/>
    <n v="1"/>
    <n v="0"/>
    <s v="350025"/>
    <n v="7.8541999999999996"/>
    <s v=""/>
    <s v="S"/>
    <n v="1"/>
    <x v="0"/>
    <x v="0"/>
    <x v="0"/>
    <s v="Unknown"/>
    <x v="0"/>
    <x v="0"/>
    <n v="26"/>
    <x v="0"/>
  </r>
  <r>
    <n v="706"/>
    <x v="0"/>
    <x v="2"/>
    <s v="Morley, Mr. Henry Samuel (&quot;Mr Henry Marshall&quot;)"/>
    <x v="0"/>
    <n v="39"/>
    <n v="0"/>
    <n v="0"/>
    <s v="250655"/>
    <n v="26"/>
    <s v=""/>
    <s v="S"/>
    <n v="0"/>
    <x v="1"/>
    <x v="0"/>
    <x v="0"/>
    <s v="Unknown"/>
    <x v="0"/>
    <x v="3"/>
    <n v="39"/>
    <x v="0"/>
  </r>
  <r>
    <n v="707"/>
    <x v="1"/>
    <x v="2"/>
    <s v="Kelly, Mrs. Florence &quot;Fannie&quot;"/>
    <x v="1"/>
    <n v="45"/>
    <n v="0"/>
    <n v="0"/>
    <s v="223596"/>
    <n v="13.5"/>
    <s v=""/>
    <s v="S"/>
    <n v="0"/>
    <x v="1"/>
    <x v="1"/>
    <x v="1"/>
    <s v="Unknown"/>
    <x v="2"/>
    <x v="2"/>
    <n v="45"/>
    <x v="0"/>
  </r>
  <r>
    <n v="708"/>
    <x v="1"/>
    <x v="1"/>
    <s v="Calderhead, Mr. Edward Pennington"/>
    <x v="0"/>
    <n v="42"/>
    <n v="0"/>
    <n v="0"/>
    <s v="PC 17476"/>
    <n v="26.287500000000001"/>
    <s v="E24"/>
    <s v="S"/>
    <n v="0"/>
    <x v="1"/>
    <x v="0"/>
    <x v="0"/>
    <s v="E"/>
    <x v="2"/>
    <x v="3"/>
    <n v="42"/>
    <x v="0"/>
  </r>
  <r>
    <n v="709"/>
    <x v="1"/>
    <x v="1"/>
    <s v="Cleaver, Miss. Alice"/>
    <x v="1"/>
    <n v="22"/>
    <n v="0"/>
    <n v="0"/>
    <s v="113781"/>
    <n v="151.55000000000001"/>
    <s v=""/>
    <s v="S"/>
    <n v="0"/>
    <x v="1"/>
    <x v="2"/>
    <x v="2"/>
    <s v="Unknown"/>
    <x v="0"/>
    <x v="1"/>
    <n v="22"/>
    <x v="0"/>
  </r>
  <r>
    <n v="710"/>
    <x v="1"/>
    <x v="0"/>
    <s v="Moubarek, Master. Halim Gonios (&quot;William George&quot;)"/>
    <x v="0"/>
    <m/>
    <n v="1"/>
    <n v="1"/>
    <s v="2661"/>
    <n v="15.245799999999999"/>
    <s v=""/>
    <s v="C"/>
    <n v="2"/>
    <x v="0"/>
    <x v="3"/>
    <x v="3"/>
    <s v="Unknown"/>
    <x v="1"/>
    <x v="3"/>
    <n v="28"/>
    <x v="1"/>
  </r>
  <r>
    <n v="711"/>
    <x v="1"/>
    <x v="1"/>
    <s v="Mayne, Mlle. Berthe Antonine (&quot;Mrs de Villiers&quot;)"/>
    <x v="1"/>
    <n v="24"/>
    <n v="0"/>
    <n v="0"/>
    <s v="PC 17482"/>
    <n v="49.504199999999997"/>
    <s v="C90"/>
    <s v="C"/>
    <n v="0"/>
    <x v="1"/>
    <x v="10"/>
    <x v="2"/>
    <s v="C"/>
    <x v="0"/>
    <x v="1"/>
    <n v="24"/>
    <x v="1"/>
  </r>
  <r>
    <n v="712"/>
    <x v="0"/>
    <x v="1"/>
    <s v="Klaber, Mr. Herman"/>
    <x v="0"/>
    <m/>
    <n v="0"/>
    <n v="0"/>
    <s v="113028"/>
    <n v="26.55"/>
    <s v="C124"/>
    <s v="S"/>
    <n v="0"/>
    <x v="1"/>
    <x v="0"/>
    <x v="0"/>
    <s v="C"/>
    <x v="1"/>
    <x v="3"/>
    <n v="28"/>
    <x v="0"/>
  </r>
  <r>
    <n v="713"/>
    <x v="1"/>
    <x v="1"/>
    <s v="Taylor, Mr. Elmer Zebley"/>
    <x v="0"/>
    <n v="48"/>
    <n v="1"/>
    <n v="0"/>
    <s v="19996"/>
    <n v="52"/>
    <s v="C126"/>
    <s v="S"/>
    <n v="1"/>
    <x v="0"/>
    <x v="0"/>
    <x v="0"/>
    <s v="C"/>
    <x v="2"/>
    <x v="1"/>
    <n v="48"/>
    <x v="0"/>
  </r>
  <r>
    <n v="714"/>
    <x v="0"/>
    <x v="0"/>
    <s v="Larsson, Mr. August Viktor"/>
    <x v="0"/>
    <n v="29"/>
    <n v="0"/>
    <n v="0"/>
    <s v="7545"/>
    <n v="9.4832999999999998"/>
    <s v=""/>
    <s v="S"/>
    <n v="0"/>
    <x v="1"/>
    <x v="0"/>
    <x v="0"/>
    <s v="Unknown"/>
    <x v="0"/>
    <x v="2"/>
    <n v="29"/>
    <x v="0"/>
  </r>
  <r>
    <n v="715"/>
    <x v="0"/>
    <x v="2"/>
    <s v="Greenberg, Mr. Samuel"/>
    <x v="0"/>
    <n v="52"/>
    <n v="0"/>
    <n v="0"/>
    <s v="250647"/>
    <n v="13"/>
    <s v=""/>
    <s v="S"/>
    <n v="0"/>
    <x v="1"/>
    <x v="0"/>
    <x v="0"/>
    <s v="Unknown"/>
    <x v="2"/>
    <x v="2"/>
    <n v="52"/>
    <x v="0"/>
  </r>
  <r>
    <n v="716"/>
    <x v="0"/>
    <x v="0"/>
    <s v="Soholt, Mr. Peter Andreas Lauritz Andersen"/>
    <x v="0"/>
    <n v="19"/>
    <n v="0"/>
    <n v="0"/>
    <s v="348124"/>
    <n v="7.65"/>
    <s v="F G73"/>
    <s v="S"/>
    <n v="0"/>
    <x v="1"/>
    <x v="0"/>
    <x v="0"/>
    <s v="F"/>
    <x v="0"/>
    <x v="0"/>
    <n v="19"/>
    <x v="0"/>
  </r>
  <r>
    <n v="717"/>
    <x v="1"/>
    <x v="1"/>
    <s v="Endres, Miss. Caroline Louise"/>
    <x v="1"/>
    <n v="38"/>
    <n v="0"/>
    <n v="0"/>
    <s v="PC 17757"/>
    <n v="227.52500000000001"/>
    <s v="C45"/>
    <s v="C"/>
    <n v="0"/>
    <x v="1"/>
    <x v="2"/>
    <x v="2"/>
    <s v="C"/>
    <x v="0"/>
    <x v="1"/>
    <n v="38"/>
    <x v="1"/>
  </r>
  <r>
    <n v="718"/>
    <x v="1"/>
    <x v="2"/>
    <s v="Troutt, Miss. Edwina Celia &quot;Winnie&quot;"/>
    <x v="1"/>
    <n v="27"/>
    <n v="0"/>
    <n v="0"/>
    <s v="34218"/>
    <n v="10.5"/>
    <s v="E101"/>
    <s v="S"/>
    <n v="0"/>
    <x v="1"/>
    <x v="2"/>
    <x v="2"/>
    <s v="E"/>
    <x v="0"/>
    <x v="2"/>
    <n v="27"/>
    <x v="0"/>
  </r>
  <r>
    <n v="719"/>
    <x v="0"/>
    <x v="0"/>
    <s v="McEvoy, Mr. Michael"/>
    <x v="0"/>
    <m/>
    <n v="0"/>
    <n v="0"/>
    <s v="36568"/>
    <n v="15.5"/>
    <s v=""/>
    <s v="Q"/>
    <n v="0"/>
    <x v="1"/>
    <x v="0"/>
    <x v="0"/>
    <s v="Unknown"/>
    <x v="1"/>
    <x v="3"/>
    <n v="28"/>
    <x v="2"/>
  </r>
  <r>
    <n v="720"/>
    <x v="0"/>
    <x v="0"/>
    <s v="Johnson, Mr. Malkolm Joackim"/>
    <x v="0"/>
    <n v="33"/>
    <n v="0"/>
    <n v="0"/>
    <s v="347062"/>
    <n v="7.7750000000000004"/>
    <s v=""/>
    <s v="S"/>
    <n v="0"/>
    <x v="1"/>
    <x v="0"/>
    <x v="0"/>
    <s v="Unknown"/>
    <x v="0"/>
    <x v="0"/>
    <n v="33"/>
    <x v="0"/>
  </r>
  <r>
    <n v="721"/>
    <x v="1"/>
    <x v="2"/>
    <s v="Harper, Miss. Annie Jessie &quot;Nina&quot;"/>
    <x v="1"/>
    <n v="6"/>
    <n v="0"/>
    <n v="1"/>
    <s v="248727"/>
    <n v="33"/>
    <s v=""/>
    <s v="S"/>
    <n v="1"/>
    <x v="0"/>
    <x v="2"/>
    <x v="2"/>
    <s v="Unknown"/>
    <x v="3"/>
    <x v="1"/>
    <n v="6"/>
    <x v="0"/>
  </r>
  <r>
    <n v="722"/>
    <x v="0"/>
    <x v="0"/>
    <s v="Jensen, Mr. Svend Lauritz"/>
    <x v="0"/>
    <n v="17"/>
    <n v="1"/>
    <n v="0"/>
    <s v="350048"/>
    <n v="7.0541999999999998"/>
    <s v=""/>
    <s v="S"/>
    <n v="1"/>
    <x v="0"/>
    <x v="0"/>
    <x v="0"/>
    <s v="Unknown"/>
    <x v="4"/>
    <x v="0"/>
    <n v="17"/>
    <x v="0"/>
  </r>
  <r>
    <n v="723"/>
    <x v="0"/>
    <x v="2"/>
    <s v="Gillespie, Mr. William Henry"/>
    <x v="0"/>
    <n v="34"/>
    <n v="0"/>
    <n v="0"/>
    <s v="12233"/>
    <n v="13"/>
    <s v=""/>
    <s v="S"/>
    <n v="0"/>
    <x v="1"/>
    <x v="0"/>
    <x v="0"/>
    <s v="Unknown"/>
    <x v="0"/>
    <x v="2"/>
    <n v="34"/>
    <x v="0"/>
  </r>
  <r>
    <n v="724"/>
    <x v="0"/>
    <x v="2"/>
    <s v="Hodges, Mr. Henry Price"/>
    <x v="0"/>
    <n v="50"/>
    <n v="0"/>
    <n v="0"/>
    <s v="250643"/>
    <n v="13"/>
    <s v=""/>
    <s v="S"/>
    <n v="0"/>
    <x v="1"/>
    <x v="0"/>
    <x v="0"/>
    <s v="Unknown"/>
    <x v="2"/>
    <x v="2"/>
    <n v="50"/>
    <x v="0"/>
  </r>
  <r>
    <n v="725"/>
    <x v="1"/>
    <x v="1"/>
    <s v="Chambers, Mr. Norman Campbell"/>
    <x v="0"/>
    <n v="27"/>
    <n v="1"/>
    <n v="0"/>
    <s v="113806"/>
    <n v="53.1"/>
    <s v="E8"/>
    <s v="S"/>
    <n v="1"/>
    <x v="0"/>
    <x v="0"/>
    <x v="0"/>
    <s v="E"/>
    <x v="0"/>
    <x v="1"/>
    <n v="27"/>
    <x v="0"/>
  </r>
  <r>
    <n v="726"/>
    <x v="0"/>
    <x v="0"/>
    <s v="Oreskovic, Mr. Luka"/>
    <x v="0"/>
    <n v="20"/>
    <n v="0"/>
    <n v="0"/>
    <s v="315094"/>
    <n v="8.6624999999999996"/>
    <s v=""/>
    <s v="S"/>
    <n v="0"/>
    <x v="1"/>
    <x v="0"/>
    <x v="0"/>
    <s v="Unknown"/>
    <x v="0"/>
    <x v="2"/>
    <n v="20"/>
    <x v="0"/>
  </r>
  <r>
    <n v="727"/>
    <x v="1"/>
    <x v="2"/>
    <s v="Renouf, Mrs. Peter Henry (Lillian Jefferys)"/>
    <x v="1"/>
    <n v="30"/>
    <n v="3"/>
    <n v="0"/>
    <s v="31027"/>
    <n v="21"/>
    <s v=""/>
    <s v="S"/>
    <n v="3"/>
    <x v="0"/>
    <x v="1"/>
    <x v="1"/>
    <s v="Unknown"/>
    <x v="0"/>
    <x v="3"/>
    <n v="30"/>
    <x v="0"/>
  </r>
  <r>
    <n v="728"/>
    <x v="1"/>
    <x v="0"/>
    <s v="Mannion, Miss. Margareth"/>
    <x v="1"/>
    <m/>
    <n v="0"/>
    <n v="0"/>
    <s v="36866"/>
    <n v="7.7374999999999998"/>
    <s v=""/>
    <s v="Q"/>
    <n v="0"/>
    <x v="1"/>
    <x v="2"/>
    <x v="2"/>
    <s v="Unknown"/>
    <x v="1"/>
    <x v="0"/>
    <n v="28"/>
    <x v="2"/>
  </r>
  <r>
    <n v="729"/>
    <x v="0"/>
    <x v="2"/>
    <s v="Bryhl, Mr. Kurt Arnold Gottfrid"/>
    <x v="0"/>
    <n v="25"/>
    <n v="1"/>
    <n v="0"/>
    <s v="236853"/>
    <n v="26"/>
    <s v=""/>
    <s v="S"/>
    <n v="1"/>
    <x v="0"/>
    <x v="0"/>
    <x v="0"/>
    <s v="Unknown"/>
    <x v="0"/>
    <x v="3"/>
    <n v="25"/>
    <x v="0"/>
  </r>
  <r>
    <n v="730"/>
    <x v="0"/>
    <x v="0"/>
    <s v="Ilmakangas, Miss. Pieta Sofia"/>
    <x v="1"/>
    <n v="25"/>
    <n v="1"/>
    <n v="0"/>
    <s v="STON/O2. 3101271"/>
    <n v="7.9249999999999998"/>
    <s v=""/>
    <s v="S"/>
    <n v="1"/>
    <x v="0"/>
    <x v="2"/>
    <x v="2"/>
    <s v="Unknown"/>
    <x v="0"/>
    <x v="2"/>
    <n v="25"/>
    <x v="0"/>
  </r>
  <r>
    <n v="731"/>
    <x v="1"/>
    <x v="1"/>
    <s v="Allen, Miss. Elisabeth Walton"/>
    <x v="1"/>
    <n v="29"/>
    <n v="0"/>
    <n v="0"/>
    <s v="24160"/>
    <n v="211.33750000000001"/>
    <s v="B5"/>
    <s v="S"/>
    <n v="0"/>
    <x v="1"/>
    <x v="2"/>
    <x v="2"/>
    <s v="B"/>
    <x v="0"/>
    <x v="1"/>
    <n v="29"/>
    <x v="0"/>
  </r>
  <r>
    <n v="732"/>
    <x v="0"/>
    <x v="0"/>
    <s v="Hassan, Mr. Houssein G N"/>
    <x v="0"/>
    <n v="11"/>
    <n v="0"/>
    <n v="0"/>
    <s v="2699"/>
    <n v="18.787500000000001"/>
    <s v=""/>
    <s v="C"/>
    <n v="0"/>
    <x v="1"/>
    <x v="0"/>
    <x v="0"/>
    <s v="Unknown"/>
    <x v="3"/>
    <x v="3"/>
    <n v="11"/>
    <x v="1"/>
  </r>
  <r>
    <n v="733"/>
    <x v="0"/>
    <x v="2"/>
    <s v="Knight, Mr. Robert J"/>
    <x v="0"/>
    <m/>
    <n v="0"/>
    <n v="0"/>
    <s v="239855"/>
    <n v="0"/>
    <s v=""/>
    <s v="S"/>
    <n v="0"/>
    <x v="1"/>
    <x v="0"/>
    <x v="0"/>
    <s v="Unknown"/>
    <x v="1"/>
    <x v="0"/>
    <n v="28"/>
    <x v="0"/>
  </r>
  <r>
    <n v="734"/>
    <x v="0"/>
    <x v="2"/>
    <s v="Berriman, Mr. William John"/>
    <x v="0"/>
    <n v="23"/>
    <n v="0"/>
    <n v="0"/>
    <s v="28425"/>
    <n v="13"/>
    <s v=""/>
    <s v="S"/>
    <n v="0"/>
    <x v="1"/>
    <x v="0"/>
    <x v="0"/>
    <s v="Unknown"/>
    <x v="0"/>
    <x v="2"/>
    <n v="23"/>
    <x v="0"/>
  </r>
  <r>
    <n v="735"/>
    <x v="0"/>
    <x v="2"/>
    <s v="Troupiansky, Mr. Moses Aaron"/>
    <x v="0"/>
    <n v="23"/>
    <n v="0"/>
    <n v="0"/>
    <s v="233639"/>
    <n v="13"/>
    <s v=""/>
    <s v="S"/>
    <n v="0"/>
    <x v="1"/>
    <x v="0"/>
    <x v="0"/>
    <s v="Unknown"/>
    <x v="0"/>
    <x v="2"/>
    <n v="23"/>
    <x v="0"/>
  </r>
  <r>
    <n v="736"/>
    <x v="0"/>
    <x v="0"/>
    <s v="Williams, Mr. Leslie"/>
    <x v="0"/>
    <n v="28.5"/>
    <n v="0"/>
    <n v="0"/>
    <s v="54636"/>
    <n v="16.100000000000001"/>
    <s v=""/>
    <s v="S"/>
    <n v="0"/>
    <x v="1"/>
    <x v="0"/>
    <x v="0"/>
    <s v="Unknown"/>
    <x v="0"/>
    <x v="3"/>
    <n v="28.5"/>
    <x v="0"/>
  </r>
  <r>
    <n v="737"/>
    <x v="0"/>
    <x v="0"/>
    <s v="Ford, Mrs. Edward (Margaret Ann Watson)"/>
    <x v="1"/>
    <n v="48"/>
    <n v="1"/>
    <n v="3"/>
    <s v="W./C. 6608"/>
    <n v="34.375"/>
    <s v=""/>
    <s v="S"/>
    <n v="4"/>
    <x v="2"/>
    <x v="1"/>
    <x v="1"/>
    <s v="Unknown"/>
    <x v="2"/>
    <x v="1"/>
    <n v="48"/>
    <x v="0"/>
  </r>
  <r>
    <n v="738"/>
    <x v="1"/>
    <x v="1"/>
    <s v="Lesurer, Mr. Gustave J"/>
    <x v="0"/>
    <n v="35"/>
    <n v="0"/>
    <n v="0"/>
    <s v="PC 17755"/>
    <n v="512.32920000000001"/>
    <s v="B101"/>
    <s v="C"/>
    <n v="0"/>
    <x v="1"/>
    <x v="0"/>
    <x v="0"/>
    <s v="B"/>
    <x v="0"/>
    <x v="1"/>
    <n v="35"/>
    <x v="1"/>
  </r>
  <r>
    <n v="739"/>
    <x v="0"/>
    <x v="0"/>
    <s v="Ivanoff, Mr. Kanio"/>
    <x v="0"/>
    <m/>
    <n v="0"/>
    <n v="0"/>
    <s v="349201"/>
    <n v="7.8958000000000004"/>
    <s v=""/>
    <s v="S"/>
    <n v="0"/>
    <x v="1"/>
    <x v="0"/>
    <x v="0"/>
    <s v="Unknown"/>
    <x v="1"/>
    <x v="0"/>
    <n v="28"/>
    <x v="0"/>
  </r>
  <r>
    <n v="740"/>
    <x v="0"/>
    <x v="0"/>
    <s v="Nankoff, Mr. Minko"/>
    <x v="0"/>
    <m/>
    <n v="0"/>
    <n v="0"/>
    <s v="349218"/>
    <n v="7.8958000000000004"/>
    <s v=""/>
    <s v="S"/>
    <n v="0"/>
    <x v="1"/>
    <x v="0"/>
    <x v="0"/>
    <s v="Unknown"/>
    <x v="1"/>
    <x v="0"/>
    <n v="28"/>
    <x v="0"/>
  </r>
  <r>
    <n v="741"/>
    <x v="1"/>
    <x v="1"/>
    <s v="Hawksford, Mr. Walter James"/>
    <x v="0"/>
    <m/>
    <n v="0"/>
    <n v="0"/>
    <s v="16988"/>
    <n v="30"/>
    <s v="D45"/>
    <s v="S"/>
    <n v="0"/>
    <x v="1"/>
    <x v="0"/>
    <x v="0"/>
    <s v="D"/>
    <x v="1"/>
    <x v="3"/>
    <n v="28"/>
    <x v="0"/>
  </r>
  <r>
    <n v="742"/>
    <x v="0"/>
    <x v="1"/>
    <s v="Cavendish, Mr. Tyrell William"/>
    <x v="0"/>
    <n v="36"/>
    <n v="1"/>
    <n v="0"/>
    <s v="19877"/>
    <n v="78.849999999999994"/>
    <s v="C46"/>
    <s v="S"/>
    <n v="1"/>
    <x v="0"/>
    <x v="0"/>
    <x v="0"/>
    <s v="C"/>
    <x v="0"/>
    <x v="1"/>
    <n v="36"/>
    <x v="0"/>
  </r>
  <r>
    <n v="743"/>
    <x v="1"/>
    <x v="1"/>
    <s v="Ryerson, Miss. Susan Parker &quot;Suzette&quot;"/>
    <x v="1"/>
    <n v="21"/>
    <n v="2"/>
    <n v="2"/>
    <s v="PC 17608"/>
    <n v="262.375"/>
    <s v="B57 B59 B63 B66"/>
    <s v="C"/>
    <n v="4"/>
    <x v="2"/>
    <x v="2"/>
    <x v="2"/>
    <s v="B"/>
    <x v="0"/>
    <x v="1"/>
    <n v="21"/>
    <x v="1"/>
  </r>
  <r>
    <n v="744"/>
    <x v="0"/>
    <x v="0"/>
    <s v="McNamee, Mr. Neal"/>
    <x v="0"/>
    <n v="24"/>
    <n v="1"/>
    <n v="0"/>
    <s v="376566"/>
    <n v="16.100000000000001"/>
    <s v=""/>
    <s v="S"/>
    <n v="1"/>
    <x v="0"/>
    <x v="0"/>
    <x v="0"/>
    <s v="Unknown"/>
    <x v="0"/>
    <x v="3"/>
    <n v="24"/>
    <x v="0"/>
  </r>
  <r>
    <n v="745"/>
    <x v="1"/>
    <x v="0"/>
    <s v="Stranden, Mr. Juho"/>
    <x v="0"/>
    <n v="31"/>
    <n v="0"/>
    <n v="0"/>
    <s v="STON/O 2. 3101288"/>
    <n v="7.9249999999999998"/>
    <s v=""/>
    <s v="S"/>
    <n v="0"/>
    <x v="1"/>
    <x v="0"/>
    <x v="0"/>
    <s v="Unknown"/>
    <x v="0"/>
    <x v="2"/>
    <n v="31"/>
    <x v="0"/>
  </r>
  <r>
    <n v="746"/>
    <x v="0"/>
    <x v="1"/>
    <s v="Crosby, Capt. Edward Gifford"/>
    <x v="0"/>
    <n v="70"/>
    <n v="1"/>
    <n v="1"/>
    <s v="WE/P 5735"/>
    <n v="71"/>
    <s v="B22"/>
    <s v="S"/>
    <n v="2"/>
    <x v="0"/>
    <x v="12"/>
    <x v="4"/>
    <s v="B"/>
    <x v="2"/>
    <x v="1"/>
    <n v="70"/>
    <x v="0"/>
  </r>
  <r>
    <n v="747"/>
    <x v="0"/>
    <x v="0"/>
    <s v="Abbott, Mr. Rossmore Edward"/>
    <x v="0"/>
    <n v="16"/>
    <n v="1"/>
    <n v="1"/>
    <s v="C.A. 2673"/>
    <n v="20.25"/>
    <s v=""/>
    <s v="S"/>
    <n v="2"/>
    <x v="0"/>
    <x v="0"/>
    <x v="0"/>
    <s v="Unknown"/>
    <x v="4"/>
    <x v="3"/>
    <n v="16"/>
    <x v="0"/>
  </r>
  <r>
    <n v="748"/>
    <x v="1"/>
    <x v="2"/>
    <s v="Sinkkonen, Miss. Anna"/>
    <x v="1"/>
    <n v="30"/>
    <n v="0"/>
    <n v="0"/>
    <s v="250648"/>
    <n v="13"/>
    <s v=""/>
    <s v="S"/>
    <n v="0"/>
    <x v="1"/>
    <x v="2"/>
    <x v="2"/>
    <s v="Unknown"/>
    <x v="0"/>
    <x v="2"/>
    <n v="30"/>
    <x v="0"/>
  </r>
  <r>
    <n v="749"/>
    <x v="0"/>
    <x v="1"/>
    <s v="Marvin, Mr. Daniel Warner"/>
    <x v="0"/>
    <n v="19"/>
    <n v="1"/>
    <n v="0"/>
    <s v="113773"/>
    <n v="53.1"/>
    <s v="D30"/>
    <s v="S"/>
    <n v="1"/>
    <x v="0"/>
    <x v="0"/>
    <x v="0"/>
    <s v="D"/>
    <x v="0"/>
    <x v="1"/>
    <n v="19"/>
    <x v="0"/>
  </r>
  <r>
    <n v="750"/>
    <x v="0"/>
    <x v="0"/>
    <s v="Connaghton, Mr. Michael"/>
    <x v="0"/>
    <n v="31"/>
    <n v="0"/>
    <n v="0"/>
    <s v="335097"/>
    <n v="7.75"/>
    <s v=""/>
    <s v="Q"/>
    <n v="0"/>
    <x v="1"/>
    <x v="0"/>
    <x v="0"/>
    <s v="Unknown"/>
    <x v="0"/>
    <x v="0"/>
    <n v="31"/>
    <x v="2"/>
  </r>
  <r>
    <n v="751"/>
    <x v="1"/>
    <x v="2"/>
    <s v="Wells, Miss. Joan"/>
    <x v="1"/>
    <n v="4"/>
    <n v="1"/>
    <n v="1"/>
    <s v="29103"/>
    <n v="23"/>
    <s v=""/>
    <s v="S"/>
    <n v="2"/>
    <x v="0"/>
    <x v="2"/>
    <x v="2"/>
    <s v="Unknown"/>
    <x v="3"/>
    <x v="3"/>
    <n v="4"/>
    <x v="0"/>
  </r>
  <r>
    <n v="752"/>
    <x v="1"/>
    <x v="0"/>
    <s v="Moor, Master. Meier"/>
    <x v="0"/>
    <n v="6"/>
    <n v="0"/>
    <n v="1"/>
    <s v="392096"/>
    <n v="12.475"/>
    <s v="E121"/>
    <s v="S"/>
    <n v="1"/>
    <x v="0"/>
    <x v="3"/>
    <x v="3"/>
    <s v="E"/>
    <x v="3"/>
    <x v="2"/>
    <n v="6"/>
    <x v="0"/>
  </r>
  <r>
    <n v="753"/>
    <x v="0"/>
    <x v="0"/>
    <s v="Vande Velde, Mr. Johannes Joseph"/>
    <x v="0"/>
    <n v="33"/>
    <n v="0"/>
    <n v="0"/>
    <s v="345780"/>
    <n v="9.5"/>
    <s v=""/>
    <s v="S"/>
    <n v="0"/>
    <x v="1"/>
    <x v="0"/>
    <x v="0"/>
    <s v="Unknown"/>
    <x v="0"/>
    <x v="2"/>
    <n v="33"/>
    <x v="0"/>
  </r>
  <r>
    <n v="754"/>
    <x v="0"/>
    <x v="0"/>
    <s v="Jonkoff, Mr. Lalio"/>
    <x v="0"/>
    <n v="23"/>
    <n v="0"/>
    <n v="0"/>
    <s v="349204"/>
    <n v="7.8958000000000004"/>
    <s v=""/>
    <s v="S"/>
    <n v="0"/>
    <x v="1"/>
    <x v="0"/>
    <x v="0"/>
    <s v="Unknown"/>
    <x v="0"/>
    <x v="0"/>
    <n v="23"/>
    <x v="0"/>
  </r>
  <r>
    <n v="755"/>
    <x v="1"/>
    <x v="2"/>
    <s v="Herman, Mrs. Samuel (Jane Laver)"/>
    <x v="1"/>
    <n v="48"/>
    <n v="1"/>
    <n v="2"/>
    <s v="220845"/>
    <n v="65"/>
    <s v=""/>
    <s v="S"/>
    <n v="3"/>
    <x v="0"/>
    <x v="1"/>
    <x v="1"/>
    <s v="Unknown"/>
    <x v="2"/>
    <x v="1"/>
    <n v="48"/>
    <x v="0"/>
  </r>
  <r>
    <n v="756"/>
    <x v="1"/>
    <x v="2"/>
    <s v="Hamalainen, Master. Viljo"/>
    <x v="0"/>
    <n v="0.67"/>
    <n v="1"/>
    <n v="1"/>
    <s v="250649"/>
    <n v="14.5"/>
    <s v=""/>
    <s v="S"/>
    <n v="2"/>
    <x v="0"/>
    <x v="3"/>
    <x v="3"/>
    <s v="Unknown"/>
    <x v="3"/>
    <x v="3"/>
    <n v="0.67"/>
    <x v="0"/>
  </r>
  <r>
    <n v="757"/>
    <x v="0"/>
    <x v="0"/>
    <s v="Carlsson, Mr. August Sigfrid"/>
    <x v="0"/>
    <n v="28"/>
    <n v="0"/>
    <n v="0"/>
    <s v="350042"/>
    <n v="7.7957999999999998"/>
    <s v=""/>
    <s v="S"/>
    <n v="0"/>
    <x v="1"/>
    <x v="0"/>
    <x v="0"/>
    <s v="Unknown"/>
    <x v="0"/>
    <x v="0"/>
    <n v="28"/>
    <x v="0"/>
  </r>
  <r>
    <n v="758"/>
    <x v="0"/>
    <x v="2"/>
    <s v="Bailey, Mr. Percy Andrew"/>
    <x v="0"/>
    <n v="18"/>
    <n v="0"/>
    <n v="0"/>
    <s v="29108"/>
    <n v="11.5"/>
    <s v=""/>
    <s v="S"/>
    <n v="0"/>
    <x v="1"/>
    <x v="0"/>
    <x v="0"/>
    <s v="Unknown"/>
    <x v="4"/>
    <x v="2"/>
    <n v="18"/>
    <x v="0"/>
  </r>
  <r>
    <n v="759"/>
    <x v="0"/>
    <x v="0"/>
    <s v="Theobald, Mr. Thomas Leonard"/>
    <x v="0"/>
    <n v="34"/>
    <n v="0"/>
    <n v="0"/>
    <s v="363294"/>
    <n v="8.0500000000000007"/>
    <s v=""/>
    <s v="S"/>
    <n v="0"/>
    <x v="1"/>
    <x v="0"/>
    <x v="0"/>
    <s v="Unknown"/>
    <x v="0"/>
    <x v="2"/>
    <n v="34"/>
    <x v="0"/>
  </r>
  <r>
    <n v="760"/>
    <x v="1"/>
    <x v="1"/>
    <s v="Rothes, the Countess. of (Lucy Noel Martha Dyer-Edwards)"/>
    <x v="1"/>
    <n v="33"/>
    <n v="0"/>
    <n v="0"/>
    <s v="110152"/>
    <n v="86.5"/>
    <s v="B77"/>
    <s v="S"/>
    <n v="0"/>
    <x v="1"/>
    <x v="13"/>
    <x v="1"/>
    <s v="B"/>
    <x v="0"/>
    <x v="1"/>
    <n v="33"/>
    <x v="0"/>
  </r>
  <r>
    <n v="761"/>
    <x v="0"/>
    <x v="0"/>
    <s v="Garfirth, Mr. John"/>
    <x v="0"/>
    <m/>
    <n v="0"/>
    <n v="0"/>
    <s v="358585"/>
    <n v="14.5"/>
    <s v=""/>
    <s v="S"/>
    <n v="0"/>
    <x v="1"/>
    <x v="0"/>
    <x v="0"/>
    <s v="Unknown"/>
    <x v="1"/>
    <x v="3"/>
    <n v="28"/>
    <x v="0"/>
  </r>
  <r>
    <n v="762"/>
    <x v="0"/>
    <x v="0"/>
    <s v="Nirva, Mr. Iisakki Antino Aijo"/>
    <x v="0"/>
    <n v="41"/>
    <n v="0"/>
    <n v="0"/>
    <s v="SOTON/O2 3101272"/>
    <n v="7.125"/>
    <s v=""/>
    <s v="S"/>
    <n v="0"/>
    <x v="1"/>
    <x v="0"/>
    <x v="0"/>
    <s v="Unknown"/>
    <x v="2"/>
    <x v="0"/>
    <n v="41"/>
    <x v="0"/>
  </r>
  <r>
    <n v="763"/>
    <x v="1"/>
    <x v="0"/>
    <s v="Barah, Mr. Hanna Assi"/>
    <x v="0"/>
    <n v="20"/>
    <n v="0"/>
    <n v="0"/>
    <s v="2663"/>
    <n v="7.2291999999999996"/>
    <s v=""/>
    <s v="C"/>
    <n v="0"/>
    <x v="1"/>
    <x v="0"/>
    <x v="0"/>
    <s v="Unknown"/>
    <x v="0"/>
    <x v="0"/>
    <n v="20"/>
    <x v="1"/>
  </r>
  <r>
    <n v="764"/>
    <x v="1"/>
    <x v="1"/>
    <s v="Carter, Mrs. William Ernest (Lucile Polk)"/>
    <x v="1"/>
    <n v="36"/>
    <n v="1"/>
    <n v="2"/>
    <s v="113760"/>
    <n v="120"/>
    <s v="B96 B98"/>
    <s v="S"/>
    <n v="3"/>
    <x v="0"/>
    <x v="1"/>
    <x v="1"/>
    <s v="B"/>
    <x v="0"/>
    <x v="1"/>
    <n v="36"/>
    <x v="0"/>
  </r>
  <r>
    <n v="765"/>
    <x v="0"/>
    <x v="0"/>
    <s v="Eklund, Mr. Hans Linus"/>
    <x v="0"/>
    <n v="16"/>
    <n v="0"/>
    <n v="0"/>
    <s v="347074"/>
    <n v="7.7750000000000004"/>
    <s v=""/>
    <s v="S"/>
    <n v="0"/>
    <x v="1"/>
    <x v="0"/>
    <x v="0"/>
    <s v="Unknown"/>
    <x v="4"/>
    <x v="0"/>
    <n v="16"/>
    <x v="0"/>
  </r>
  <r>
    <n v="766"/>
    <x v="1"/>
    <x v="1"/>
    <s v="Hogeboom, Mrs. John C (Anna Andrews)"/>
    <x v="1"/>
    <n v="51"/>
    <n v="1"/>
    <n v="0"/>
    <s v="13502"/>
    <n v="77.958299999999994"/>
    <s v="D11"/>
    <s v="S"/>
    <n v="1"/>
    <x v="0"/>
    <x v="1"/>
    <x v="1"/>
    <s v="D"/>
    <x v="2"/>
    <x v="1"/>
    <n v="51"/>
    <x v="0"/>
  </r>
  <r>
    <n v="767"/>
    <x v="0"/>
    <x v="1"/>
    <s v="Brewe, Dr. Arthur Jackson"/>
    <x v="0"/>
    <m/>
    <n v="0"/>
    <n v="0"/>
    <s v="112379"/>
    <n v="39.6"/>
    <s v=""/>
    <s v="C"/>
    <n v="0"/>
    <x v="1"/>
    <x v="5"/>
    <x v="4"/>
    <s v="Unknown"/>
    <x v="1"/>
    <x v="1"/>
    <n v="28"/>
    <x v="1"/>
  </r>
  <r>
    <n v="768"/>
    <x v="0"/>
    <x v="0"/>
    <s v="Mangan, Miss. Mary"/>
    <x v="1"/>
    <n v="30.5"/>
    <n v="0"/>
    <n v="0"/>
    <s v="364850"/>
    <n v="7.75"/>
    <s v=""/>
    <s v="Q"/>
    <n v="0"/>
    <x v="1"/>
    <x v="2"/>
    <x v="2"/>
    <s v="Unknown"/>
    <x v="0"/>
    <x v="0"/>
    <n v="30.5"/>
    <x v="2"/>
  </r>
  <r>
    <n v="769"/>
    <x v="0"/>
    <x v="0"/>
    <s v="Moran, Mr. Daniel J"/>
    <x v="0"/>
    <m/>
    <n v="1"/>
    <n v="0"/>
    <s v="371110"/>
    <n v="24.15"/>
    <s v=""/>
    <s v="Q"/>
    <n v="1"/>
    <x v="0"/>
    <x v="0"/>
    <x v="0"/>
    <s v="Unknown"/>
    <x v="1"/>
    <x v="3"/>
    <n v="28"/>
    <x v="2"/>
  </r>
  <r>
    <n v="770"/>
    <x v="0"/>
    <x v="0"/>
    <s v="Gronnestad, Mr. Daniel Danielsen"/>
    <x v="0"/>
    <n v="32"/>
    <n v="0"/>
    <n v="0"/>
    <s v="8471"/>
    <n v="8.3625000000000007"/>
    <s v=""/>
    <s v="S"/>
    <n v="0"/>
    <x v="1"/>
    <x v="0"/>
    <x v="0"/>
    <s v="Unknown"/>
    <x v="0"/>
    <x v="2"/>
    <n v="32"/>
    <x v="0"/>
  </r>
  <r>
    <n v="771"/>
    <x v="0"/>
    <x v="0"/>
    <s v="Lievens, Mr. Rene Aime"/>
    <x v="0"/>
    <n v="24"/>
    <n v="0"/>
    <n v="0"/>
    <s v="345781"/>
    <n v="9.5"/>
    <s v=""/>
    <s v="S"/>
    <n v="0"/>
    <x v="1"/>
    <x v="0"/>
    <x v="0"/>
    <s v="Unknown"/>
    <x v="0"/>
    <x v="2"/>
    <n v="24"/>
    <x v="0"/>
  </r>
  <r>
    <n v="772"/>
    <x v="0"/>
    <x v="0"/>
    <s v="Jensen, Mr. Niels Peder"/>
    <x v="0"/>
    <n v="48"/>
    <n v="0"/>
    <n v="0"/>
    <s v="350047"/>
    <n v="7.8541999999999996"/>
    <s v=""/>
    <s v="S"/>
    <n v="0"/>
    <x v="1"/>
    <x v="0"/>
    <x v="0"/>
    <s v="Unknown"/>
    <x v="2"/>
    <x v="0"/>
    <n v="48"/>
    <x v="0"/>
  </r>
  <r>
    <n v="773"/>
    <x v="0"/>
    <x v="2"/>
    <s v="Mack, Mrs. (Mary)"/>
    <x v="1"/>
    <n v="57"/>
    <n v="0"/>
    <n v="0"/>
    <s v="S.O./P.P. 3"/>
    <n v="10.5"/>
    <s v="E77"/>
    <s v="S"/>
    <n v="0"/>
    <x v="1"/>
    <x v="1"/>
    <x v="1"/>
    <s v="E"/>
    <x v="2"/>
    <x v="2"/>
    <n v="57"/>
    <x v="0"/>
  </r>
  <r>
    <n v="774"/>
    <x v="0"/>
    <x v="0"/>
    <s v="Elias, Mr. Dibo"/>
    <x v="0"/>
    <m/>
    <n v="0"/>
    <n v="0"/>
    <s v="2674"/>
    <n v="7.2249999999999996"/>
    <s v=""/>
    <s v="C"/>
    <n v="0"/>
    <x v="1"/>
    <x v="0"/>
    <x v="0"/>
    <s v="Unknown"/>
    <x v="1"/>
    <x v="0"/>
    <n v="28"/>
    <x v="1"/>
  </r>
  <r>
    <n v="775"/>
    <x v="1"/>
    <x v="2"/>
    <s v="Hocking, Mrs. Elizabeth (Eliza Needs)"/>
    <x v="1"/>
    <n v="54"/>
    <n v="1"/>
    <n v="3"/>
    <s v="29105"/>
    <n v="23"/>
    <s v=""/>
    <s v="S"/>
    <n v="4"/>
    <x v="2"/>
    <x v="1"/>
    <x v="1"/>
    <s v="Unknown"/>
    <x v="2"/>
    <x v="3"/>
    <n v="54"/>
    <x v="0"/>
  </r>
  <r>
    <n v="776"/>
    <x v="0"/>
    <x v="0"/>
    <s v="Myhrman, Mr. Pehr Fabian Oliver Malkolm"/>
    <x v="0"/>
    <n v="18"/>
    <n v="0"/>
    <n v="0"/>
    <s v="347078"/>
    <n v="7.75"/>
    <s v=""/>
    <s v="S"/>
    <n v="0"/>
    <x v="1"/>
    <x v="0"/>
    <x v="0"/>
    <s v="Unknown"/>
    <x v="4"/>
    <x v="0"/>
    <n v="18"/>
    <x v="0"/>
  </r>
  <r>
    <n v="777"/>
    <x v="0"/>
    <x v="0"/>
    <s v="Tobin, Mr. Roger"/>
    <x v="0"/>
    <m/>
    <n v="0"/>
    <n v="0"/>
    <s v="383121"/>
    <n v="7.75"/>
    <s v="F38"/>
    <s v="Q"/>
    <n v="0"/>
    <x v="1"/>
    <x v="0"/>
    <x v="0"/>
    <s v="F"/>
    <x v="1"/>
    <x v="0"/>
    <n v="28"/>
    <x v="2"/>
  </r>
  <r>
    <n v="778"/>
    <x v="1"/>
    <x v="0"/>
    <s v="Emanuel, Miss. Virginia Ethel"/>
    <x v="1"/>
    <n v="5"/>
    <n v="0"/>
    <n v="0"/>
    <s v="364516"/>
    <n v="12.475"/>
    <s v=""/>
    <s v="S"/>
    <n v="0"/>
    <x v="1"/>
    <x v="2"/>
    <x v="2"/>
    <s v="Unknown"/>
    <x v="3"/>
    <x v="2"/>
    <n v="5"/>
    <x v="0"/>
  </r>
  <r>
    <n v="779"/>
    <x v="0"/>
    <x v="0"/>
    <s v="Kilgannon, Mr. Thomas J"/>
    <x v="0"/>
    <m/>
    <n v="0"/>
    <n v="0"/>
    <s v="36865"/>
    <n v="7.7374999999999998"/>
    <s v=""/>
    <s v="Q"/>
    <n v="0"/>
    <x v="1"/>
    <x v="0"/>
    <x v="0"/>
    <s v="Unknown"/>
    <x v="1"/>
    <x v="0"/>
    <n v="28"/>
    <x v="2"/>
  </r>
  <r>
    <n v="780"/>
    <x v="1"/>
    <x v="1"/>
    <s v="Robert, Mrs. Edward Scott (Elisabeth Walton McMillan)"/>
    <x v="1"/>
    <n v="43"/>
    <n v="0"/>
    <n v="1"/>
    <s v="24160"/>
    <n v="211.33750000000001"/>
    <s v="B3"/>
    <s v="S"/>
    <n v="1"/>
    <x v="0"/>
    <x v="1"/>
    <x v="1"/>
    <s v="B"/>
    <x v="2"/>
    <x v="1"/>
    <n v="43"/>
    <x v="0"/>
  </r>
  <r>
    <n v="781"/>
    <x v="1"/>
    <x v="0"/>
    <s v="Ayoub, Miss. Banoura"/>
    <x v="1"/>
    <n v="13"/>
    <n v="0"/>
    <n v="0"/>
    <s v="2687"/>
    <n v="7.2291999999999996"/>
    <s v=""/>
    <s v="C"/>
    <n v="0"/>
    <x v="1"/>
    <x v="2"/>
    <x v="2"/>
    <s v="Unknown"/>
    <x v="4"/>
    <x v="0"/>
    <n v="13"/>
    <x v="1"/>
  </r>
  <r>
    <n v="782"/>
    <x v="1"/>
    <x v="1"/>
    <s v="Dick, Mrs. Albert Adrian (Vera Gillespie)"/>
    <x v="1"/>
    <n v="17"/>
    <n v="1"/>
    <n v="0"/>
    <s v="17474"/>
    <n v="57"/>
    <s v="B20"/>
    <s v="S"/>
    <n v="1"/>
    <x v="0"/>
    <x v="1"/>
    <x v="1"/>
    <s v="B"/>
    <x v="4"/>
    <x v="1"/>
    <n v="17"/>
    <x v="0"/>
  </r>
  <r>
    <n v="783"/>
    <x v="0"/>
    <x v="1"/>
    <s v="Long, Mr. Milton Clyde"/>
    <x v="0"/>
    <n v="29"/>
    <n v="0"/>
    <n v="0"/>
    <s v="113501"/>
    <n v="30"/>
    <s v="D6"/>
    <s v="S"/>
    <n v="0"/>
    <x v="1"/>
    <x v="0"/>
    <x v="0"/>
    <s v="D"/>
    <x v="0"/>
    <x v="3"/>
    <n v="29"/>
    <x v="0"/>
  </r>
  <r>
    <n v="784"/>
    <x v="0"/>
    <x v="0"/>
    <s v="Johnston, Mr. Andrew G"/>
    <x v="0"/>
    <m/>
    <n v="1"/>
    <n v="2"/>
    <s v="W./C. 6607"/>
    <n v="23.45"/>
    <s v=""/>
    <s v="S"/>
    <n v="3"/>
    <x v="0"/>
    <x v="0"/>
    <x v="0"/>
    <s v="Unknown"/>
    <x v="1"/>
    <x v="3"/>
    <n v="28"/>
    <x v="0"/>
  </r>
  <r>
    <n v="785"/>
    <x v="0"/>
    <x v="0"/>
    <s v="Ali, Mr. William"/>
    <x v="0"/>
    <n v="25"/>
    <n v="0"/>
    <n v="0"/>
    <s v="SOTON/O.Q. 3101312"/>
    <n v="7.05"/>
    <s v=""/>
    <s v="S"/>
    <n v="0"/>
    <x v="1"/>
    <x v="0"/>
    <x v="0"/>
    <s v="Unknown"/>
    <x v="0"/>
    <x v="0"/>
    <n v="25"/>
    <x v="0"/>
  </r>
  <r>
    <n v="786"/>
    <x v="0"/>
    <x v="0"/>
    <s v="Harmer, Mr. Abraham (David Lishin)"/>
    <x v="0"/>
    <n v="25"/>
    <n v="0"/>
    <n v="0"/>
    <s v="374887"/>
    <n v="7.25"/>
    <s v=""/>
    <s v="S"/>
    <n v="0"/>
    <x v="1"/>
    <x v="0"/>
    <x v="0"/>
    <s v="Unknown"/>
    <x v="0"/>
    <x v="0"/>
    <n v="25"/>
    <x v="0"/>
  </r>
  <r>
    <n v="787"/>
    <x v="1"/>
    <x v="0"/>
    <s v="Sjoblom, Miss. Anna Sofia"/>
    <x v="1"/>
    <n v="18"/>
    <n v="0"/>
    <n v="0"/>
    <s v="3101265"/>
    <n v="7.4958"/>
    <s v=""/>
    <s v="S"/>
    <n v="0"/>
    <x v="1"/>
    <x v="2"/>
    <x v="2"/>
    <s v="Unknown"/>
    <x v="4"/>
    <x v="0"/>
    <n v="18"/>
    <x v="0"/>
  </r>
  <r>
    <n v="788"/>
    <x v="0"/>
    <x v="0"/>
    <s v="Rice, Master. George Hugh"/>
    <x v="0"/>
    <n v="8"/>
    <n v="4"/>
    <n v="1"/>
    <s v="382652"/>
    <n v="29.125"/>
    <s v=""/>
    <s v="Q"/>
    <n v="5"/>
    <x v="2"/>
    <x v="3"/>
    <x v="3"/>
    <s v="Unknown"/>
    <x v="3"/>
    <x v="3"/>
    <n v="8"/>
    <x v="2"/>
  </r>
  <r>
    <n v="789"/>
    <x v="1"/>
    <x v="0"/>
    <s v="Dean, Master. Bertram Vere"/>
    <x v="0"/>
    <n v="1"/>
    <n v="1"/>
    <n v="2"/>
    <s v="C.A. 2315"/>
    <n v="20.574999999999999"/>
    <s v=""/>
    <s v="S"/>
    <n v="3"/>
    <x v="0"/>
    <x v="3"/>
    <x v="3"/>
    <s v="Unknown"/>
    <x v="3"/>
    <x v="3"/>
    <n v="1"/>
    <x v="0"/>
  </r>
  <r>
    <n v="790"/>
    <x v="0"/>
    <x v="1"/>
    <s v="Guggenheim, Mr. Benjamin"/>
    <x v="0"/>
    <n v="46"/>
    <n v="0"/>
    <n v="0"/>
    <s v="PC 17593"/>
    <n v="79.2"/>
    <s v="B82 B84"/>
    <s v="C"/>
    <n v="0"/>
    <x v="1"/>
    <x v="0"/>
    <x v="0"/>
    <s v="B"/>
    <x v="2"/>
    <x v="1"/>
    <n v="46"/>
    <x v="1"/>
  </r>
  <r>
    <n v="791"/>
    <x v="0"/>
    <x v="0"/>
    <s v="Keane, Mr. Andrew &quot;Andy&quot;"/>
    <x v="0"/>
    <m/>
    <n v="0"/>
    <n v="0"/>
    <s v="12460"/>
    <n v="7.75"/>
    <s v=""/>
    <s v="Q"/>
    <n v="0"/>
    <x v="1"/>
    <x v="0"/>
    <x v="0"/>
    <s v="Unknown"/>
    <x v="1"/>
    <x v="0"/>
    <n v="28"/>
    <x v="2"/>
  </r>
  <r>
    <n v="792"/>
    <x v="0"/>
    <x v="2"/>
    <s v="Gaskell, Mr. Alfred"/>
    <x v="0"/>
    <n v="16"/>
    <n v="0"/>
    <n v="0"/>
    <s v="239865"/>
    <n v="26"/>
    <s v=""/>
    <s v="S"/>
    <n v="0"/>
    <x v="1"/>
    <x v="0"/>
    <x v="0"/>
    <s v="Unknown"/>
    <x v="4"/>
    <x v="3"/>
    <n v="16"/>
    <x v="0"/>
  </r>
  <r>
    <n v="793"/>
    <x v="0"/>
    <x v="0"/>
    <s v="Sage, Miss. Stella Anna"/>
    <x v="1"/>
    <m/>
    <n v="8"/>
    <n v="2"/>
    <s v="CA. 2343"/>
    <n v="69.55"/>
    <s v=""/>
    <s v="S"/>
    <n v="10"/>
    <x v="2"/>
    <x v="2"/>
    <x v="2"/>
    <s v="Unknown"/>
    <x v="1"/>
    <x v="1"/>
    <n v="28"/>
    <x v="0"/>
  </r>
  <r>
    <n v="794"/>
    <x v="0"/>
    <x v="1"/>
    <s v="Hoyt, Mr. William Fisher"/>
    <x v="0"/>
    <m/>
    <n v="0"/>
    <n v="0"/>
    <s v="PC 17600"/>
    <n v="30.695799999999998"/>
    <s v=""/>
    <s v="C"/>
    <n v="0"/>
    <x v="1"/>
    <x v="0"/>
    <x v="0"/>
    <s v="Unknown"/>
    <x v="1"/>
    <x v="3"/>
    <n v="28"/>
    <x v="1"/>
  </r>
  <r>
    <n v="795"/>
    <x v="0"/>
    <x v="0"/>
    <s v="Dantcheff, Mr. Ristiu"/>
    <x v="0"/>
    <n v="25"/>
    <n v="0"/>
    <n v="0"/>
    <s v="349203"/>
    <n v="7.8958000000000004"/>
    <s v=""/>
    <s v="S"/>
    <n v="0"/>
    <x v="1"/>
    <x v="0"/>
    <x v="0"/>
    <s v="Unknown"/>
    <x v="0"/>
    <x v="0"/>
    <n v="25"/>
    <x v="0"/>
  </r>
  <r>
    <n v="796"/>
    <x v="0"/>
    <x v="2"/>
    <s v="Otter, Mr. Richard"/>
    <x v="0"/>
    <n v="39"/>
    <n v="0"/>
    <n v="0"/>
    <s v="28213"/>
    <n v="13"/>
    <s v=""/>
    <s v="S"/>
    <n v="0"/>
    <x v="1"/>
    <x v="0"/>
    <x v="0"/>
    <s v="Unknown"/>
    <x v="0"/>
    <x v="2"/>
    <n v="39"/>
    <x v="0"/>
  </r>
  <r>
    <n v="797"/>
    <x v="1"/>
    <x v="1"/>
    <s v="Leader, Dr. Alice (Farnham)"/>
    <x v="1"/>
    <n v="49"/>
    <n v="0"/>
    <n v="0"/>
    <s v="17465"/>
    <n v="25.929200000000002"/>
    <s v="D17"/>
    <s v="S"/>
    <n v="0"/>
    <x v="1"/>
    <x v="5"/>
    <x v="4"/>
    <s v="D"/>
    <x v="2"/>
    <x v="3"/>
    <n v="49"/>
    <x v="0"/>
  </r>
  <r>
    <n v="798"/>
    <x v="1"/>
    <x v="0"/>
    <s v="Osman, Mrs. Mara"/>
    <x v="1"/>
    <n v="31"/>
    <n v="0"/>
    <n v="0"/>
    <s v="349244"/>
    <n v="8.6832999999999991"/>
    <s v=""/>
    <s v="S"/>
    <n v="0"/>
    <x v="1"/>
    <x v="1"/>
    <x v="1"/>
    <s v="Unknown"/>
    <x v="0"/>
    <x v="2"/>
    <n v="31"/>
    <x v="0"/>
  </r>
  <r>
    <n v="799"/>
    <x v="0"/>
    <x v="0"/>
    <s v="Ibrahim Shawah, Mr. Yousseff"/>
    <x v="0"/>
    <n v="30"/>
    <n v="0"/>
    <n v="0"/>
    <s v="2685"/>
    <n v="7.2291999999999996"/>
    <s v=""/>
    <s v="C"/>
    <n v="0"/>
    <x v="1"/>
    <x v="0"/>
    <x v="0"/>
    <s v="Unknown"/>
    <x v="0"/>
    <x v="0"/>
    <n v="30"/>
    <x v="1"/>
  </r>
  <r>
    <n v="800"/>
    <x v="0"/>
    <x v="0"/>
    <s v="Van Impe, Mrs. Jean Baptiste (Rosalie Paula Govaert)"/>
    <x v="1"/>
    <n v="30"/>
    <n v="1"/>
    <n v="1"/>
    <s v="345773"/>
    <n v="24.15"/>
    <s v=""/>
    <s v="S"/>
    <n v="2"/>
    <x v="0"/>
    <x v="1"/>
    <x v="1"/>
    <s v="Unknown"/>
    <x v="0"/>
    <x v="3"/>
    <n v="30"/>
    <x v="0"/>
  </r>
  <r>
    <n v="801"/>
    <x v="0"/>
    <x v="2"/>
    <s v="Ponesell, Mr. Martin"/>
    <x v="0"/>
    <n v="34"/>
    <n v="0"/>
    <n v="0"/>
    <s v="250647"/>
    <n v="13"/>
    <s v=""/>
    <s v="S"/>
    <n v="0"/>
    <x v="1"/>
    <x v="0"/>
    <x v="0"/>
    <s v="Unknown"/>
    <x v="0"/>
    <x v="2"/>
    <n v="34"/>
    <x v="0"/>
  </r>
  <r>
    <n v="802"/>
    <x v="1"/>
    <x v="2"/>
    <s v="Collyer, Mrs. Harvey (Charlotte Annie Tate)"/>
    <x v="1"/>
    <n v="31"/>
    <n v="1"/>
    <n v="1"/>
    <s v="C.A. 31921"/>
    <n v="26.25"/>
    <s v=""/>
    <s v="S"/>
    <n v="2"/>
    <x v="0"/>
    <x v="1"/>
    <x v="1"/>
    <s v="Unknown"/>
    <x v="0"/>
    <x v="3"/>
    <n v="31"/>
    <x v="0"/>
  </r>
  <r>
    <n v="803"/>
    <x v="1"/>
    <x v="1"/>
    <s v="Carter, Master. William Thornton II"/>
    <x v="0"/>
    <n v="11"/>
    <n v="1"/>
    <n v="2"/>
    <s v="113760"/>
    <n v="120"/>
    <s v="B96 B98"/>
    <s v="S"/>
    <n v="3"/>
    <x v="0"/>
    <x v="3"/>
    <x v="3"/>
    <s v="B"/>
    <x v="3"/>
    <x v="1"/>
    <n v="11"/>
    <x v="0"/>
  </r>
  <r>
    <n v="804"/>
    <x v="1"/>
    <x v="0"/>
    <s v="Thomas, Master. Assad Alexander"/>
    <x v="0"/>
    <n v="0.42"/>
    <n v="0"/>
    <n v="1"/>
    <s v="2625"/>
    <n v="8.5167000000000002"/>
    <s v=""/>
    <s v="C"/>
    <n v="1"/>
    <x v="0"/>
    <x v="3"/>
    <x v="3"/>
    <s v="Unknown"/>
    <x v="3"/>
    <x v="2"/>
    <n v="0.42"/>
    <x v="1"/>
  </r>
  <r>
    <n v="805"/>
    <x v="1"/>
    <x v="0"/>
    <s v="Hedman, Mr. Oskar Arvid"/>
    <x v="0"/>
    <n v="27"/>
    <n v="0"/>
    <n v="0"/>
    <s v="347089"/>
    <n v="6.9749999999999996"/>
    <s v=""/>
    <s v="S"/>
    <n v="0"/>
    <x v="1"/>
    <x v="0"/>
    <x v="0"/>
    <s v="Unknown"/>
    <x v="0"/>
    <x v="0"/>
    <n v="27"/>
    <x v="0"/>
  </r>
  <r>
    <n v="806"/>
    <x v="0"/>
    <x v="0"/>
    <s v="Johansson, Mr. Karl Johan"/>
    <x v="0"/>
    <n v="31"/>
    <n v="0"/>
    <n v="0"/>
    <s v="347063"/>
    <n v="7.7750000000000004"/>
    <s v=""/>
    <s v="S"/>
    <n v="0"/>
    <x v="1"/>
    <x v="0"/>
    <x v="0"/>
    <s v="Unknown"/>
    <x v="0"/>
    <x v="0"/>
    <n v="31"/>
    <x v="0"/>
  </r>
  <r>
    <n v="807"/>
    <x v="0"/>
    <x v="1"/>
    <s v="Andrews, Mr. Thomas Jr"/>
    <x v="0"/>
    <n v="39"/>
    <n v="0"/>
    <n v="0"/>
    <s v="112050"/>
    <n v="0"/>
    <s v="A36"/>
    <s v="S"/>
    <n v="0"/>
    <x v="1"/>
    <x v="0"/>
    <x v="0"/>
    <s v="A"/>
    <x v="0"/>
    <x v="0"/>
    <n v="39"/>
    <x v="0"/>
  </r>
  <r>
    <n v="808"/>
    <x v="0"/>
    <x v="0"/>
    <s v="Pettersson, Miss. Ellen Natalia"/>
    <x v="1"/>
    <n v="18"/>
    <n v="0"/>
    <n v="0"/>
    <s v="347087"/>
    <n v="7.7750000000000004"/>
    <s v=""/>
    <s v="S"/>
    <n v="0"/>
    <x v="1"/>
    <x v="2"/>
    <x v="2"/>
    <s v="Unknown"/>
    <x v="4"/>
    <x v="0"/>
    <n v="18"/>
    <x v="0"/>
  </r>
  <r>
    <n v="809"/>
    <x v="0"/>
    <x v="2"/>
    <s v="Meyer, Mr. August"/>
    <x v="0"/>
    <n v="39"/>
    <n v="0"/>
    <n v="0"/>
    <s v="248723"/>
    <n v="13"/>
    <s v=""/>
    <s v="S"/>
    <n v="0"/>
    <x v="1"/>
    <x v="0"/>
    <x v="0"/>
    <s v="Unknown"/>
    <x v="0"/>
    <x v="2"/>
    <n v="39"/>
    <x v="0"/>
  </r>
  <r>
    <n v="810"/>
    <x v="1"/>
    <x v="1"/>
    <s v="Chambers, Mrs. Norman Campbell (Bertha Griggs)"/>
    <x v="1"/>
    <n v="33"/>
    <n v="1"/>
    <n v="0"/>
    <s v="113806"/>
    <n v="53.1"/>
    <s v="E8"/>
    <s v="S"/>
    <n v="1"/>
    <x v="0"/>
    <x v="1"/>
    <x v="1"/>
    <s v="E"/>
    <x v="0"/>
    <x v="1"/>
    <n v="33"/>
    <x v="0"/>
  </r>
  <r>
    <n v="811"/>
    <x v="0"/>
    <x v="0"/>
    <s v="Alexander, Mr. William"/>
    <x v="0"/>
    <n v="26"/>
    <n v="0"/>
    <n v="0"/>
    <s v="3474"/>
    <n v="7.8875000000000002"/>
    <s v=""/>
    <s v="S"/>
    <n v="0"/>
    <x v="1"/>
    <x v="0"/>
    <x v="0"/>
    <s v="Unknown"/>
    <x v="0"/>
    <x v="0"/>
    <n v="26"/>
    <x v="0"/>
  </r>
  <r>
    <n v="812"/>
    <x v="0"/>
    <x v="0"/>
    <s v="Lester, Mr. James"/>
    <x v="0"/>
    <n v="39"/>
    <n v="0"/>
    <n v="0"/>
    <s v="A/4 48871"/>
    <n v="24.15"/>
    <s v=""/>
    <s v="S"/>
    <n v="0"/>
    <x v="1"/>
    <x v="0"/>
    <x v="0"/>
    <s v="Unknown"/>
    <x v="0"/>
    <x v="3"/>
    <n v="39"/>
    <x v="0"/>
  </r>
  <r>
    <n v="813"/>
    <x v="0"/>
    <x v="2"/>
    <s v="Slemen, Mr. Richard James"/>
    <x v="0"/>
    <n v="35"/>
    <n v="0"/>
    <n v="0"/>
    <s v="28206"/>
    <n v="10.5"/>
    <s v=""/>
    <s v="S"/>
    <n v="0"/>
    <x v="1"/>
    <x v="0"/>
    <x v="0"/>
    <s v="Unknown"/>
    <x v="0"/>
    <x v="2"/>
    <n v="35"/>
    <x v="0"/>
  </r>
  <r>
    <n v="814"/>
    <x v="0"/>
    <x v="0"/>
    <s v="Andersson, Miss. Ebba Iris Alfrida"/>
    <x v="1"/>
    <n v="6"/>
    <n v="4"/>
    <n v="2"/>
    <s v="347082"/>
    <n v="31.274999999999999"/>
    <s v=""/>
    <s v="S"/>
    <n v="6"/>
    <x v="2"/>
    <x v="2"/>
    <x v="2"/>
    <s v="Unknown"/>
    <x v="3"/>
    <x v="1"/>
    <n v="6"/>
    <x v="0"/>
  </r>
  <r>
    <n v="815"/>
    <x v="0"/>
    <x v="0"/>
    <s v="Tomlin, Mr. Ernest Portage"/>
    <x v="0"/>
    <n v="30.5"/>
    <n v="0"/>
    <n v="0"/>
    <s v="364499"/>
    <n v="8.0500000000000007"/>
    <s v=""/>
    <s v="S"/>
    <n v="0"/>
    <x v="1"/>
    <x v="0"/>
    <x v="0"/>
    <s v="Unknown"/>
    <x v="0"/>
    <x v="2"/>
    <n v="30.5"/>
    <x v="0"/>
  </r>
  <r>
    <n v="816"/>
    <x v="0"/>
    <x v="1"/>
    <s v="Fry, Mr. Richard"/>
    <x v="0"/>
    <m/>
    <n v="0"/>
    <n v="0"/>
    <s v="112058"/>
    <n v="0"/>
    <s v="B102"/>
    <s v="S"/>
    <n v="0"/>
    <x v="1"/>
    <x v="0"/>
    <x v="0"/>
    <s v="B"/>
    <x v="1"/>
    <x v="0"/>
    <n v="28"/>
    <x v="0"/>
  </r>
  <r>
    <n v="817"/>
    <x v="0"/>
    <x v="0"/>
    <s v="Heininen, Miss. Wendla Maria"/>
    <x v="1"/>
    <n v="23"/>
    <n v="0"/>
    <n v="0"/>
    <s v="STON/O2. 3101290"/>
    <n v="7.9249999999999998"/>
    <s v=""/>
    <s v="S"/>
    <n v="0"/>
    <x v="1"/>
    <x v="2"/>
    <x v="2"/>
    <s v="Unknown"/>
    <x v="0"/>
    <x v="2"/>
    <n v="23"/>
    <x v="0"/>
  </r>
  <r>
    <n v="818"/>
    <x v="0"/>
    <x v="2"/>
    <s v="Mallet, Mr. Albert"/>
    <x v="0"/>
    <n v="31"/>
    <n v="1"/>
    <n v="1"/>
    <s v="S.C./PARIS 2079"/>
    <n v="37.004199999999997"/>
    <s v=""/>
    <s v="C"/>
    <n v="2"/>
    <x v="0"/>
    <x v="0"/>
    <x v="0"/>
    <s v="Unknown"/>
    <x v="0"/>
    <x v="1"/>
    <n v="31"/>
    <x v="1"/>
  </r>
  <r>
    <n v="819"/>
    <x v="0"/>
    <x v="0"/>
    <s v="Holm, Mr. John Fredrik Alexander"/>
    <x v="0"/>
    <n v="43"/>
    <n v="0"/>
    <n v="0"/>
    <s v="C 7075"/>
    <n v="6.45"/>
    <s v=""/>
    <s v="S"/>
    <n v="0"/>
    <x v="1"/>
    <x v="0"/>
    <x v="0"/>
    <s v="Unknown"/>
    <x v="2"/>
    <x v="0"/>
    <n v="43"/>
    <x v="0"/>
  </r>
  <r>
    <n v="820"/>
    <x v="0"/>
    <x v="0"/>
    <s v="Skoog, Master. Karl Thorsten"/>
    <x v="0"/>
    <n v="10"/>
    <n v="3"/>
    <n v="2"/>
    <s v="347088"/>
    <n v="27.9"/>
    <s v=""/>
    <s v="S"/>
    <n v="5"/>
    <x v="2"/>
    <x v="3"/>
    <x v="3"/>
    <s v="Unknown"/>
    <x v="3"/>
    <x v="3"/>
    <n v="10"/>
    <x v="0"/>
  </r>
  <r>
    <n v="821"/>
    <x v="1"/>
    <x v="1"/>
    <s v="Hays, Mrs. Charles Melville (Clara Jennings Gregg)"/>
    <x v="1"/>
    <n v="52"/>
    <n v="1"/>
    <n v="1"/>
    <s v="12749"/>
    <n v="93.5"/>
    <s v="B69"/>
    <s v="S"/>
    <n v="2"/>
    <x v="0"/>
    <x v="1"/>
    <x v="1"/>
    <s v="B"/>
    <x v="2"/>
    <x v="1"/>
    <n v="52"/>
    <x v="0"/>
  </r>
  <r>
    <n v="822"/>
    <x v="1"/>
    <x v="0"/>
    <s v="Lulic, Mr. Nikola"/>
    <x v="0"/>
    <n v="27"/>
    <n v="0"/>
    <n v="0"/>
    <s v="315098"/>
    <n v="8.6624999999999996"/>
    <s v=""/>
    <s v="S"/>
    <n v="0"/>
    <x v="1"/>
    <x v="0"/>
    <x v="0"/>
    <s v="Unknown"/>
    <x v="0"/>
    <x v="2"/>
    <n v="27"/>
    <x v="0"/>
  </r>
  <r>
    <n v="823"/>
    <x v="0"/>
    <x v="1"/>
    <s v="Reuchlin, Jonkheer. John George"/>
    <x v="0"/>
    <n v="38"/>
    <n v="0"/>
    <n v="0"/>
    <s v="19972"/>
    <n v="0"/>
    <s v=""/>
    <s v="S"/>
    <n v="0"/>
    <x v="1"/>
    <x v="14"/>
    <x v="2"/>
    <s v="Unknown"/>
    <x v="0"/>
    <x v="0"/>
    <n v="38"/>
    <x v="0"/>
  </r>
  <r>
    <n v="824"/>
    <x v="1"/>
    <x v="0"/>
    <s v="Moor, Mrs. (Beila)"/>
    <x v="1"/>
    <n v="27"/>
    <n v="0"/>
    <n v="1"/>
    <s v="392096"/>
    <n v="12.475"/>
    <s v="E121"/>
    <s v="S"/>
    <n v="1"/>
    <x v="0"/>
    <x v="1"/>
    <x v="1"/>
    <s v="E"/>
    <x v="0"/>
    <x v="2"/>
    <n v="27"/>
    <x v="0"/>
  </r>
  <r>
    <n v="825"/>
    <x v="0"/>
    <x v="0"/>
    <s v="Panula, Master. Urho Abraham"/>
    <x v="0"/>
    <n v="2"/>
    <n v="4"/>
    <n v="1"/>
    <s v="3101295"/>
    <n v="39.6875"/>
    <s v=""/>
    <s v="S"/>
    <n v="5"/>
    <x v="2"/>
    <x v="3"/>
    <x v="3"/>
    <s v="Unknown"/>
    <x v="3"/>
    <x v="1"/>
    <n v="2"/>
    <x v="0"/>
  </r>
  <r>
    <n v="826"/>
    <x v="0"/>
    <x v="0"/>
    <s v="Flynn, Mr. John"/>
    <x v="0"/>
    <m/>
    <n v="0"/>
    <n v="0"/>
    <s v="368323"/>
    <n v="6.95"/>
    <s v=""/>
    <s v="Q"/>
    <n v="0"/>
    <x v="1"/>
    <x v="0"/>
    <x v="0"/>
    <s v="Unknown"/>
    <x v="1"/>
    <x v="0"/>
    <n v="28"/>
    <x v="2"/>
  </r>
  <r>
    <n v="827"/>
    <x v="0"/>
    <x v="0"/>
    <s v="Lam, Mr. Len"/>
    <x v="0"/>
    <m/>
    <n v="0"/>
    <n v="0"/>
    <s v="1601"/>
    <n v="56.495800000000003"/>
    <s v=""/>
    <s v="S"/>
    <n v="0"/>
    <x v="1"/>
    <x v="0"/>
    <x v="0"/>
    <s v="Unknown"/>
    <x v="1"/>
    <x v="1"/>
    <n v="28"/>
    <x v="0"/>
  </r>
  <r>
    <n v="828"/>
    <x v="1"/>
    <x v="2"/>
    <s v="Mallet, Master. Andre"/>
    <x v="0"/>
    <n v="1"/>
    <n v="0"/>
    <n v="2"/>
    <s v="S.C./PARIS 2079"/>
    <n v="37.004199999999997"/>
    <s v=""/>
    <s v="C"/>
    <n v="2"/>
    <x v="0"/>
    <x v="3"/>
    <x v="3"/>
    <s v="Unknown"/>
    <x v="3"/>
    <x v="1"/>
    <n v="1"/>
    <x v="1"/>
  </r>
  <r>
    <n v="829"/>
    <x v="1"/>
    <x v="0"/>
    <s v="McCormack, Mr. Thomas Joseph"/>
    <x v="0"/>
    <m/>
    <n v="0"/>
    <n v="0"/>
    <s v="367228"/>
    <n v="7.75"/>
    <s v=""/>
    <s v="Q"/>
    <n v="0"/>
    <x v="1"/>
    <x v="0"/>
    <x v="0"/>
    <s v="Unknown"/>
    <x v="1"/>
    <x v="0"/>
    <n v="28"/>
    <x v="2"/>
  </r>
  <r>
    <n v="830"/>
    <x v="1"/>
    <x v="1"/>
    <s v="Stone, Mrs. George Nelson (Martha Evelyn)"/>
    <x v="1"/>
    <n v="62"/>
    <n v="0"/>
    <n v="0"/>
    <s v="113572"/>
    <n v="80"/>
    <s v="B28"/>
    <s v=""/>
    <n v="0"/>
    <x v="1"/>
    <x v="1"/>
    <x v="1"/>
    <s v="B"/>
    <x v="2"/>
    <x v="1"/>
    <n v="62"/>
    <x v="0"/>
  </r>
  <r>
    <n v="831"/>
    <x v="1"/>
    <x v="0"/>
    <s v="Yasbeck, Mrs. Antoni (Selini Alexander)"/>
    <x v="1"/>
    <n v="15"/>
    <n v="1"/>
    <n v="0"/>
    <s v="2659"/>
    <n v="14.4542"/>
    <s v=""/>
    <s v="C"/>
    <n v="1"/>
    <x v="0"/>
    <x v="1"/>
    <x v="1"/>
    <s v="Unknown"/>
    <x v="4"/>
    <x v="2"/>
    <n v="15"/>
    <x v="1"/>
  </r>
  <r>
    <n v="832"/>
    <x v="1"/>
    <x v="2"/>
    <s v="Richards, Master. George Sibley"/>
    <x v="0"/>
    <n v="0.83"/>
    <n v="1"/>
    <n v="1"/>
    <s v="29106"/>
    <n v="18.75"/>
    <s v=""/>
    <s v="S"/>
    <n v="2"/>
    <x v="0"/>
    <x v="3"/>
    <x v="3"/>
    <s v="Unknown"/>
    <x v="3"/>
    <x v="3"/>
    <n v="0.83"/>
    <x v="0"/>
  </r>
  <r>
    <n v="833"/>
    <x v="0"/>
    <x v="0"/>
    <s v="Saad, Mr. Amin"/>
    <x v="0"/>
    <m/>
    <n v="0"/>
    <n v="0"/>
    <s v="2671"/>
    <n v="7.2291999999999996"/>
    <s v=""/>
    <s v="C"/>
    <n v="0"/>
    <x v="1"/>
    <x v="0"/>
    <x v="0"/>
    <s v="Unknown"/>
    <x v="1"/>
    <x v="0"/>
    <n v="28"/>
    <x v="1"/>
  </r>
  <r>
    <n v="834"/>
    <x v="0"/>
    <x v="0"/>
    <s v="Augustsson, Mr. Albert"/>
    <x v="0"/>
    <n v="23"/>
    <n v="0"/>
    <n v="0"/>
    <s v="347468"/>
    <n v="7.8541999999999996"/>
    <s v=""/>
    <s v="S"/>
    <n v="0"/>
    <x v="1"/>
    <x v="0"/>
    <x v="0"/>
    <s v="Unknown"/>
    <x v="0"/>
    <x v="0"/>
    <n v="23"/>
    <x v="0"/>
  </r>
  <r>
    <n v="835"/>
    <x v="0"/>
    <x v="0"/>
    <s v="Allum, Mr. Owen George"/>
    <x v="0"/>
    <n v="18"/>
    <n v="0"/>
    <n v="0"/>
    <s v="2223"/>
    <n v="8.3000000000000007"/>
    <s v=""/>
    <s v="S"/>
    <n v="0"/>
    <x v="1"/>
    <x v="0"/>
    <x v="0"/>
    <s v="Unknown"/>
    <x v="4"/>
    <x v="2"/>
    <n v="18"/>
    <x v="0"/>
  </r>
  <r>
    <n v="836"/>
    <x v="1"/>
    <x v="1"/>
    <s v="Compton, Miss. Sara Rebecca"/>
    <x v="1"/>
    <n v="39"/>
    <n v="1"/>
    <n v="1"/>
    <s v="PC 17756"/>
    <n v="83.158299999999997"/>
    <s v="E49"/>
    <s v="C"/>
    <n v="2"/>
    <x v="0"/>
    <x v="2"/>
    <x v="2"/>
    <s v="E"/>
    <x v="0"/>
    <x v="1"/>
    <n v="39"/>
    <x v="1"/>
  </r>
  <r>
    <n v="837"/>
    <x v="0"/>
    <x v="0"/>
    <s v="Pasic, Mr. Jakob"/>
    <x v="0"/>
    <n v="21"/>
    <n v="0"/>
    <n v="0"/>
    <s v="315097"/>
    <n v="8.6624999999999996"/>
    <s v=""/>
    <s v="S"/>
    <n v="0"/>
    <x v="1"/>
    <x v="0"/>
    <x v="0"/>
    <s v="Unknown"/>
    <x v="0"/>
    <x v="2"/>
    <n v="21"/>
    <x v="0"/>
  </r>
  <r>
    <n v="838"/>
    <x v="0"/>
    <x v="0"/>
    <s v="Sirota, Mr. Maurice"/>
    <x v="0"/>
    <m/>
    <n v="0"/>
    <n v="0"/>
    <s v="392092"/>
    <n v="8.0500000000000007"/>
    <s v=""/>
    <s v="S"/>
    <n v="0"/>
    <x v="1"/>
    <x v="0"/>
    <x v="0"/>
    <s v="Unknown"/>
    <x v="1"/>
    <x v="2"/>
    <n v="28"/>
    <x v="0"/>
  </r>
  <r>
    <n v="839"/>
    <x v="1"/>
    <x v="0"/>
    <s v="Chip, Mr. Chang"/>
    <x v="0"/>
    <n v="32"/>
    <n v="0"/>
    <n v="0"/>
    <s v="1601"/>
    <n v="56.495800000000003"/>
    <s v=""/>
    <s v="S"/>
    <n v="0"/>
    <x v="1"/>
    <x v="0"/>
    <x v="0"/>
    <s v="Unknown"/>
    <x v="0"/>
    <x v="1"/>
    <n v="32"/>
    <x v="0"/>
  </r>
  <r>
    <n v="840"/>
    <x v="1"/>
    <x v="1"/>
    <s v="Marechal, Mr. Pierre"/>
    <x v="0"/>
    <m/>
    <n v="0"/>
    <n v="0"/>
    <s v="11774"/>
    <n v="29.7"/>
    <s v="C47"/>
    <s v="C"/>
    <n v="0"/>
    <x v="1"/>
    <x v="0"/>
    <x v="0"/>
    <s v="C"/>
    <x v="1"/>
    <x v="3"/>
    <n v="28"/>
    <x v="1"/>
  </r>
  <r>
    <n v="841"/>
    <x v="0"/>
    <x v="0"/>
    <s v="Alhomaki, Mr. Ilmari Rudolf"/>
    <x v="0"/>
    <n v="20"/>
    <n v="0"/>
    <n v="0"/>
    <s v="SOTON/O2 3101287"/>
    <n v="7.9249999999999998"/>
    <s v=""/>
    <s v="S"/>
    <n v="0"/>
    <x v="1"/>
    <x v="0"/>
    <x v="0"/>
    <s v="Unknown"/>
    <x v="0"/>
    <x v="2"/>
    <n v="20"/>
    <x v="0"/>
  </r>
  <r>
    <n v="842"/>
    <x v="0"/>
    <x v="2"/>
    <s v="Mudd, Mr. Thomas Charles"/>
    <x v="0"/>
    <n v="16"/>
    <n v="0"/>
    <n v="0"/>
    <s v="S.O./P.P. 3"/>
    <n v="10.5"/>
    <s v=""/>
    <s v="S"/>
    <n v="0"/>
    <x v="1"/>
    <x v="0"/>
    <x v="0"/>
    <s v="Unknown"/>
    <x v="4"/>
    <x v="2"/>
    <n v="16"/>
    <x v="0"/>
  </r>
  <r>
    <n v="843"/>
    <x v="1"/>
    <x v="1"/>
    <s v="Serepeca, Miss. Augusta"/>
    <x v="1"/>
    <n v="30"/>
    <n v="0"/>
    <n v="0"/>
    <s v="113798"/>
    <n v="31"/>
    <s v=""/>
    <s v="C"/>
    <n v="0"/>
    <x v="1"/>
    <x v="2"/>
    <x v="2"/>
    <s v="Unknown"/>
    <x v="0"/>
    <x v="3"/>
    <n v="30"/>
    <x v="1"/>
  </r>
  <r>
    <n v="844"/>
    <x v="0"/>
    <x v="0"/>
    <s v="Lemberopolous, Mr. Peter L"/>
    <x v="0"/>
    <n v="34.5"/>
    <n v="0"/>
    <n v="0"/>
    <s v="2683"/>
    <n v="6.4375"/>
    <s v=""/>
    <s v="C"/>
    <n v="0"/>
    <x v="1"/>
    <x v="0"/>
    <x v="0"/>
    <s v="Unknown"/>
    <x v="0"/>
    <x v="0"/>
    <n v="34.5"/>
    <x v="1"/>
  </r>
  <r>
    <n v="845"/>
    <x v="0"/>
    <x v="0"/>
    <s v="Culumovic, Mr. Jeso"/>
    <x v="0"/>
    <n v="17"/>
    <n v="0"/>
    <n v="0"/>
    <s v="315090"/>
    <n v="8.6624999999999996"/>
    <s v=""/>
    <s v="S"/>
    <n v="0"/>
    <x v="1"/>
    <x v="0"/>
    <x v="0"/>
    <s v="Unknown"/>
    <x v="4"/>
    <x v="2"/>
    <n v="17"/>
    <x v="0"/>
  </r>
  <r>
    <n v="846"/>
    <x v="0"/>
    <x v="0"/>
    <s v="Abbing, Mr. Anthony"/>
    <x v="0"/>
    <n v="42"/>
    <n v="0"/>
    <n v="0"/>
    <s v="C.A. 5547"/>
    <n v="7.55"/>
    <s v=""/>
    <s v="S"/>
    <n v="0"/>
    <x v="1"/>
    <x v="0"/>
    <x v="0"/>
    <s v="Unknown"/>
    <x v="2"/>
    <x v="0"/>
    <n v="42"/>
    <x v="0"/>
  </r>
  <r>
    <n v="847"/>
    <x v="0"/>
    <x v="0"/>
    <s v="Sage, Mr. Douglas Bullen"/>
    <x v="0"/>
    <m/>
    <n v="8"/>
    <n v="2"/>
    <s v="CA. 2343"/>
    <n v="69.55"/>
    <s v=""/>
    <s v="S"/>
    <n v="10"/>
    <x v="2"/>
    <x v="0"/>
    <x v="0"/>
    <s v="Unknown"/>
    <x v="1"/>
    <x v="1"/>
    <n v="28"/>
    <x v="0"/>
  </r>
  <r>
    <n v="848"/>
    <x v="0"/>
    <x v="0"/>
    <s v="Markoff, Mr. Marin"/>
    <x v="0"/>
    <n v="35"/>
    <n v="0"/>
    <n v="0"/>
    <s v="349213"/>
    <n v="7.8958000000000004"/>
    <s v=""/>
    <s v="C"/>
    <n v="0"/>
    <x v="1"/>
    <x v="0"/>
    <x v="0"/>
    <s v="Unknown"/>
    <x v="0"/>
    <x v="0"/>
    <n v="35"/>
    <x v="1"/>
  </r>
  <r>
    <n v="849"/>
    <x v="0"/>
    <x v="2"/>
    <s v="Harper, Rev. John"/>
    <x v="0"/>
    <n v="28"/>
    <n v="0"/>
    <n v="1"/>
    <s v="248727"/>
    <n v="33"/>
    <s v=""/>
    <s v="S"/>
    <n v="1"/>
    <x v="0"/>
    <x v="4"/>
    <x v="4"/>
    <s v="Unknown"/>
    <x v="0"/>
    <x v="1"/>
    <n v="28"/>
    <x v="0"/>
  </r>
  <r>
    <n v="850"/>
    <x v="1"/>
    <x v="1"/>
    <s v="Goldenberg, Mrs. Samuel L (Edwiga Grabowska)"/>
    <x v="1"/>
    <m/>
    <n v="1"/>
    <n v="0"/>
    <s v="17453"/>
    <n v="89.104200000000006"/>
    <s v="C92"/>
    <s v="C"/>
    <n v="1"/>
    <x v="0"/>
    <x v="1"/>
    <x v="1"/>
    <s v="C"/>
    <x v="1"/>
    <x v="1"/>
    <n v="28"/>
    <x v="1"/>
  </r>
  <r>
    <n v="851"/>
    <x v="0"/>
    <x v="0"/>
    <s v="Andersson, Master. Sigvard Harald Elias"/>
    <x v="0"/>
    <n v="4"/>
    <n v="4"/>
    <n v="2"/>
    <s v="347082"/>
    <n v="31.274999999999999"/>
    <s v=""/>
    <s v="S"/>
    <n v="6"/>
    <x v="2"/>
    <x v="3"/>
    <x v="3"/>
    <s v="Unknown"/>
    <x v="3"/>
    <x v="1"/>
    <n v="4"/>
    <x v="0"/>
  </r>
  <r>
    <n v="852"/>
    <x v="0"/>
    <x v="0"/>
    <s v="Svensson, Mr. Johan"/>
    <x v="0"/>
    <n v="74"/>
    <n v="0"/>
    <n v="0"/>
    <s v="347060"/>
    <n v="7.7750000000000004"/>
    <s v=""/>
    <s v="S"/>
    <n v="0"/>
    <x v="1"/>
    <x v="0"/>
    <x v="0"/>
    <s v="Unknown"/>
    <x v="2"/>
    <x v="0"/>
    <n v="74"/>
    <x v="0"/>
  </r>
  <r>
    <n v="853"/>
    <x v="0"/>
    <x v="0"/>
    <s v="Boulos, Miss. Nourelain"/>
    <x v="1"/>
    <n v="9"/>
    <n v="1"/>
    <n v="1"/>
    <s v="2678"/>
    <n v="15.245799999999999"/>
    <s v=""/>
    <s v="C"/>
    <n v="2"/>
    <x v="0"/>
    <x v="2"/>
    <x v="2"/>
    <s v="Unknown"/>
    <x v="3"/>
    <x v="3"/>
    <n v="9"/>
    <x v="1"/>
  </r>
  <r>
    <n v="854"/>
    <x v="1"/>
    <x v="1"/>
    <s v="Lines, Miss. Mary Conover"/>
    <x v="1"/>
    <n v="16"/>
    <n v="0"/>
    <n v="1"/>
    <s v="PC 17592"/>
    <n v="39.4"/>
    <s v="D28"/>
    <s v="S"/>
    <n v="1"/>
    <x v="0"/>
    <x v="2"/>
    <x v="2"/>
    <s v="D"/>
    <x v="4"/>
    <x v="1"/>
    <n v="16"/>
    <x v="0"/>
  </r>
  <r>
    <n v="855"/>
    <x v="0"/>
    <x v="2"/>
    <s v="Carter, Mrs. Ernest Courtenay (Lilian Hughes)"/>
    <x v="1"/>
    <n v="44"/>
    <n v="1"/>
    <n v="0"/>
    <s v="244252"/>
    <n v="26"/>
    <s v=""/>
    <s v="S"/>
    <n v="1"/>
    <x v="0"/>
    <x v="1"/>
    <x v="1"/>
    <s v="Unknown"/>
    <x v="2"/>
    <x v="3"/>
    <n v="44"/>
    <x v="0"/>
  </r>
  <r>
    <n v="856"/>
    <x v="1"/>
    <x v="0"/>
    <s v="Aks, Mrs. Sam (Leah Rosen)"/>
    <x v="1"/>
    <n v="18"/>
    <n v="0"/>
    <n v="1"/>
    <s v="392091"/>
    <n v="9.35"/>
    <s v=""/>
    <s v="S"/>
    <n v="1"/>
    <x v="0"/>
    <x v="1"/>
    <x v="1"/>
    <s v="Unknown"/>
    <x v="4"/>
    <x v="2"/>
    <n v="18"/>
    <x v="0"/>
  </r>
  <r>
    <n v="857"/>
    <x v="1"/>
    <x v="1"/>
    <s v="Wick, Mrs. George Dennick (Mary Hitchcock)"/>
    <x v="1"/>
    <n v="45"/>
    <n v="1"/>
    <n v="1"/>
    <s v="36928"/>
    <n v="164.86670000000001"/>
    <s v=""/>
    <s v="S"/>
    <n v="2"/>
    <x v="0"/>
    <x v="1"/>
    <x v="1"/>
    <s v="Unknown"/>
    <x v="2"/>
    <x v="1"/>
    <n v="45"/>
    <x v="0"/>
  </r>
  <r>
    <n v="858"/>
    <x v="1"/>
    <x v="1"/>
    <s v="Daly, Mr. Peter Denis "/>
    <x v="0"/>
    <n v="51"/>
    <n v="0"/>
    <n v="0"/>
    <s v="113055"/>
    <n v="26.55"/>
    <s v="E17"/>
    <s v="S"/>
    <n v="0"/>
    <x v="1"/>
    <x v="0"/>
    <x v="0"/>
    <s v="E"/>
    <x v="2"/>
    <x v="3"/>
    <n v="51"/>
    <x v="0"/>
  </r>
  <r>
    <n v="859"/>
    <x v="1"/>
    <x v="0"/>
    <s v="Baclini, Mrs. Solomon (Latifa Qurban)"/>
    <x v="1"/>
    <n v="24"/>
    <n v="0"/>
    <n v="3"/>
    <s v="2666"/>
    <n v="19.258299999999998"/>
    <s v=""/>
    <s v="C"/>
    <n v="3"/>
    <x v="0"/>
    <x v="1"/>
    <x v="1"/>
    <s v="Unknown"/>
    <x v="0"/>
    <x v="3"/>
    <n v="24"/>
    <x v="1"/>
  </r>
  <r>
    <n v="860"/>
    <x v="0"/>
    <x v="0"/>
    <s v="Razi, Mr. Raihed"/>
    <x v="0"/>
    <m/>
    <n v="0"/>
    <n v="0"/>
    <s v="2629"/>
    <n v="7.2291999999999996"/>
    <s v=""/>
    <s v="C"/>
    <n v="0"/>
    <x v="1"/>
    <x v="0"/>
    <x v="0"/>
    <s v="Unknown"/>
    <x v="1"/>
    <x v="0"/>
    <n v="28"/>
    <x v="1"/>
  </r>
  <r>
    <n v="861"/>
    <x v="0"/>
    <x v="0"/>
    <s v="Hansen, Mr. Claus Peter"/>
    <x v="0"/>
    <n v="41"/>
    <n v="2"/>
    <n v="0"/>
    <s v="350026"/>
    <n v="14.1083"/>
    <s v=""/>
    <s v="S"/>
    <n v="2"/>
    <x v="0"/>
    <x v="0"/>
    <x v="0"/>
    <s v="Unknown"/>
    <x v="2"/>
    <x v="2"/>
    <n v="41"/>
    <x v="0"/>
  </r>
  <r>
    <n v="862"/>
    <x v="0"/>
    <x v="2"/>
    <s v="Giles, Mr. Frederick Edward"/>
    <x v="0"/>
    <n v="21"/>
    <n v="1"/>
    <n v="0"/>
    <s v="28134"/>
    <n v="11.5"/>
    <s v=""/>
    <s v="S"/>
    <n v="1"/>
    <x v="0"/>
    <x v="0"/>
    <x v="0"/>
    <s v="Unknown"/>
    <x v="0"/>
    <x v="2"/>
    <n v="21"/>
    <x v="0"/>
  </r>
  <r>
    <n v="863"/>
    <x v="1"/>
    <x v="1"/>
    <s v="Swift, Mrs. Frederick Joel (Margaret Welles Barron)"/>
    <x v="1"/>
    <n v="48"/>
    <n v="0"/>
    <n v="0"/>
    <s v="17466"/>
    <n v="25.929200000000002"/>
    <s v="D17"/>
    <s v="S"/>
    <n v="0"/>
    <x v="1"/>
    <x v="1"/>
    <x v="1"/>
    <s v="D"/>
    <x v="2"/>
    <x v="3"/>
    <n v="48"/>
    <x v="0"/>
  </r>
  <r>
    <n v="864"/>
    <x v="0"/>
    <x v="0"/>
    <s v="Sage, Miss. Dorothy Edith &quot;Dolly&quot;"/>
    <x v="1"/>
    <m/>
    <n v="8"/>
    <n v="2"/>
    <s v="CA. 2343"/>
    <n v="69.55"/>
    <s v=""/>
    <s v="S"/>
    <n v="10"/>
    <x v="2"/>
    <x v="2"/>
    <x v="2"/>
    <s v="Unknown"/>
    <x v="1"/>
    <x v="1"/>
    <n v="28"/>
    <x v="0"/>
  </r>
  <r>
    <n v="865"/>
    <x v="0"/>
    <x v="2"/>
    <s v="Gill, Mr. John William"/>
    <x v="0"/>
    <n v="24"/>
    <n v="0"/>
    <n v="0"/>
    <s v="233866"/>
    <n v="13"/>
    <s v=""/>
    <s v="S"/>
    <n v="0"/>
    <x v="1"/>
    <x v="0"/>
    <x v="0"/>
    <s v="Unknown"/>
    <x v="0"/>
    <x v="2"/>
    <n v="24"/>
    <x v="0"/>
  </r>
  <r>
    <n v="866"/>
    <x v="1"/>
    <x v="2"/>
    <s v="Bystrom, Mrs. (Karolina)"/>
    <x v="1"/>
    <n v="42"/>
    <n v="0"/>
    <n v="0"/>
    <s v="236852"/>
    <n v="13"/>
    <s v=""/>
    <s v="S"/>
    <n v="0"/>
    <x v="1"/>
    <x v="1"/>
    <x v="1"/>
    <s v="Unknown"/>
    <x v="2"/>
    <x v="2"/>
    <n v="42"/>
    <x v="0"/>
  </r>
  <r>
    <n v="867"/>
    <x v="1"/>
    <x v="2"/>
    <s v="Duran y More, Miss. Asuncion"/>
    <x v="1"/>
    <n v="27"/>
    <n v="1"/>
    <n v="0"/>
    <s v="SC/PARIS 2149"/>
    <n v="13.8583"/>
    <s v=""/>
    <s v="C"/>
    <n v="1"/>
    <x v="0"/>
    <x v="2"/>
    <x v="2"/>
    <s v="Unknown"/>
    <x v="0"/>
    <x v="2"/>
    <n v="27"/>
    <x v="1"/>
  </r>
  <r>
    <n v="868"/>
    <x v="0"/>
    <x v="1"/>
    <s v="Roebling, Mr. Washington Augustus II"/>
    <x v="0"/>
    <n v="31"/>
    <n v="0"/>
    <n v="0"/>
    <s v="PC 17590"/>
    <n v="50.495800000000003"/>
    <s v="A24"/>
    <s v="S"/>
    <n v="0"/>
    <x v="1"/>
    <x v="0"/>
    <x v="0"/>
    <s v="A"/>
    <x v="0"/>
    <x v="1"/>
    <n v="31"/>
    <x v="0"/>
  </r>
  <r>
    <n v="869"/>
    <x v="0"/>
    <x v="0"/>
    <s v="van Melkebeke, Mr. Philemon"/>
    <x v="0"/>
    <m/>
    <n v="0"/>
    <n v="0"/>
    <s v="345777"/>
    <n v="9.5"/>
    <s v=""/>
    <s v="S"/>
    <n v="0"/>
    <x v="1"/>
    <x v="0"/>
    <x v="0"/>
    <s v="Unknown"/>
    <x v="1"/>
    <x v="2"/>
    <n v="28"/>
    <x v="0"/>
  </r>
  <r>
    <n v="870"/>
    <x v="1"/>
    <x v="0"/>
    <s v="Johnson, Master. Harold Theodor"/>
    <x v="0"/>
    <n v="4"/>
    <n v="1"/>
    <n v="1"/>
    <s v="347742"/>
    <n v="11.1333"/>
    <s v=""/>
    <s v="S"/>
    <n v="2"/>
    <x v="0"/>
    <x v="3"/>
    <x v="3"/>
    <s v="Unknown"/>
    <x v="3"/>
    <x v="2"/>
    <n v="4"/>
    <x v="0"/>
  </r>
  <r>
    <n v="871"/>
    <x v="0"/>
    <x v="0"/>
    <s v="Balkic, Mr. Cerin"/>
    <x v="0"/>
    <n v="26"/>
    <n v="0"/>
    <n v="0"/>
    <s v="349248"/>
    <n v="7.8958000000000004"/>
    <s v=""/>
    <s v="S"/>
    <n v="0"/>
    <x v="1"/>
    <x v="0"/>
    <x v="0"/>
    <s v="Unknown"/>
    <x v="0"/>
    <x v="0"/>
    <n v="26"/>
    <x v="0"/>
  </r>
  <r>
    <n v="872"/>
    <x v="1"/>
    <x v="1"/>
    <s v="Beckwith, Mrs. Richard Leonard (Sallie Monypeny)"/>
    <x v="1"/>
    <n v="47"/>
    <n v="1"/>
    <n v="1"/>
    <s v="11751"/>
    <n v="52.554200000000002"/>
    <s v="D35"/>
    <s v="S"/>
    <n v="2"/>
    <x v="0"/>
    <x v="1"/>
    <x v="1"/>
    <s v="D"/>
    <x v="2"/>
    <x v="1"/>
    <n v="47"/>
    <x v="0"/>
  </r>
  <r>
    <n v="873"/>
    <x v="0"/>
    <x v="1"/>
    <s v="Carlsson, Mr. Frans Olof"/>
    <x v="0"/>
    <n v="33"/>
    <n v="0"/>
    <n v="0"/>
    <s v="695"/>
    <n v="5"/>
    <s v="B51 B53 B55"/>
    <s v="S"/>
    <n v="0"/>
    <x v="1"/>
    <x v="0"/>
    <x v="0"/>
    <s v="B"/>
    <x v="0"/>
    <x v="0"/>
    <n v="33"/>
    <x v="0"/>
  </r>
  <r>
    <n v="874"/>
    <x v="0"/>
    <x v="0"/>
    <s v="Vander Cruyssen, Mr. Victor"/>
    <x v="0"/>
    <n v="47"/>
    <n v="0"/>
    <n v="0"/>
    <s v="345765"/>
    <n v="9"/>
    <s v=""/>
    <s v="S"/>
    <n v="0"/>
    <x v="1"/>
    <x v="0"/>
    <x v="0"/>
    <s v="Unknown"/>
    <x v="2"/>
    <x v="2"/>
    <n v="47"/>
    <x v="0"/>
  </r>
  <r>
    <n v="875"/>
    <x v="1"/>
    <x v="2"/>
    <s v="Abelson, Mrs. Samuel (Hannah Wizosky)"/>
    <x v="1"/>
    <n v="28"/>
    <n v="1"/>
    <n v="0"/>
    <s v="P/PP 3381"/>
    <n v="24"/>
    <s v=""/>
    <s v="C"/>
    <n v="1"/>
    <x v="0"/>
    <x v="1"/>
    <x v="1"/>
    <s v="Unknown"/>
    <x v="0"/>
    <x v="3"/>
    <n v="28"/>
    <x v="1"/>
  </r>
  <r>
    <n v="876"/>
    <x v="1"/>
    <x v="0"/>
    <s v="Najib, Miss. Adele Kiamie &quot;Jane&quot;"/>
    <x v="1"/>
    <n v="15"/>
    <n v="0"/>
    <n v="0"/>
    <s v="2667"/>
    <n v="7.2249999999999996"/>
    <s v=""/>
    <s v="C"/>
    <n v="0"/>
    <x v="1"/>
    <x v="2"/>
    <x v="2"/>
    <s v="Unknown"/>
    <x v="4"/>
    <x v="0"/>
    <n v="15"/>
    <x v="1"/>
  </r>
  <r>
    <n v="877"/>
    <x v="0"/>
    <x v="0"/>
    <s v="Gustafsson, Mr. Alfred Ossian"/>
    <x v="0"/>
    <n v="20"/>
    <n v="0"/>
    <n v="0"/>
    <s v="7534"/>
    <n v="9.8458000000000006"/>
    <s v=""/>
    <s v="S"/>
    <n v="0"/>
    <x v="1"/>
    <x v="0"/>
    <x v="0"/>
    <s v="Unknown"/>
    <x v="0"/>
    <x v="2"/>
    <n v="20"/>
    <x v="0"/>
  </r>
  <r>
    <n v="878"/>
    <x v="0"/>
    <x v="0"/>
    <s v="Petroff, Mr. Nedelio"/>
    <x v="0"/>
    <n v="19"/>
    <n v="0"/>
    <n v="0"/>
    <s v="349212"/>
    <n v="7.8958000000000004"/>
    <s v=""/>
    <s v="S"/>
    <n v="0"/>
    <x v="1"/>
    <x v="0"/>
    <x v="0"/>
    <s v="Unknown"/>
    <x v="0"/>
    <x v="0"/>
    <n v="19"/>
    <x v="0"/>
  </r>
  <r>
    <n v="879"/>
    <x v="0"/>
    <x v="0"/>
    <s v="Laleff, Mr. Kristo"/>
    <x v="0"/>
    <m/>
    <n v="0"/>
    <n v="0"/>
    <s v="349217"/>
    <n v="7.8958000000000004"/>
    <s v=""/>
    <s v="S"/>
    <n v="0"/>
    <x v="1"/>
    <x v="0"/>
    <x v="0"/>
    <s v="Unknown"/>
    <x v="1"/>
    <x v="0"/>
    <n v="28"/>
    <x v="0"/>
  </r>
  <r>
    <n v="880"/>
    <x v="1"/>
    <x v="1"/>
    <s v="Potter, Mrs. Thomas Jr (Lily Alexenia Wilson)"/>
    <x v="1"/>
    <n v="56"/>
    <n v="0"/>
    <n v="1"/>
    <s v="11767"/>
    <n v="83.158299999999997"/>
    <s v="C50"/>
    <s v="C"/>
    <n v="1"/>
    <x v="0"/>
    <x v="1"/>
    <x v="1"/>
    <s v="C"/>
    <x v="2"/>
    <x v="1"/>
    <n v="56"/>
    <x v="1"/>
  </r>
  <r>
    <n v="881"/>
    <x v="1"/>
    <x v="2"/>
    <s v="Shelley, Mrs. William (Imanita Parrish Hall)"/>
    <x v="1"/>
    <n v="25"/>
    <n v="0"/>
    <n v="1"/>
    <s v="230433"/>
    <n v="26"/>
    <s v=""/>
    <s v="S"/>
    <n v="1"/>
    <x v="0"/>
    <x v="1"/>
    <x v="1"/>
    <s v="Unknown"/>
    <x v="0"/>
    <x v="3"/>
    <n v="25"/>
    <x v="0"/>
  </r>
  <r>
    <n v="882"/>
    <x v="0"/>
    <x v="0"/>
    <s v="Markun, Mr. Johann"/>
    <x v="0"/>
    <n v="33"/>
    <n v="0"/>
    <n v="0"/>
    <s v="349257"/>
    <n v="7.8958000000000004"/>
    <s v=""/>
    <s v="S"/>
    <n v="0"/>
    <x v="1"/>
    <x v="0"/>
    <x v="0"/>
    <s v="Unknown"/>
    <x v="0"/>
    <x v="0"/>
    <n v="33"/>
    <x v="0"/>
  </r>
  <r>
    <n v="883"/>
    <x v="0"/>
    <x v="0"/>
    <s v="Dahlberg, Miss. Gerda Ulrika"/>
    <x v="1"/>
    <n v="22"/>
    <n v="0"/>
    <n v="0"/>
    <s v="7552"/>
    <n v="10.5167"/>
    <s v=""/>
    <s v="S"/>
    <n v="0"/>
    <x v="1"/>
    <x v="2"/>
    <x v="2"/>
    <s v="Unknown"/>
    <x v="0"/>
    <x v="2"/>
    <n v="22"/>
    <x v="0"/>
  </r>
  <r>
    <n v="884"/>
    <x v="0"/>
    <x v="2"/>
    <s v="Banfield, Mr. Frederick James"/>
    <x v="0"/>
    <n v="28"/>
    <n v="0"/>
    <n v="0"/>
    <s v="C.A./SOTON 34068"/>
    <n v="10.5"/>
    <s v=""/>
    <s v="S"/>
    <n v="0"/>
    <x v="1"/>
    <x v="0"/>
    <x v="0"/>
    <s v="Unknown"/>
    <x v="0"/>
    <x v="2"/>
    <n v="28"/>
    <x v="0"/>
  </r>
  <r>
    <n v="885"/>
    <x v="0"/>
    <x v="0"/>
    <s v="Sutehall, Mr. Henry Jr"/>
    <x v="0"/>
    <n v="25"/>
    <n v="0"/>
    <n v="0"/>
    <s v="SOTON/OQ 392076"/>
    <n v="7.05"/>
    <s v=""/>
    <s v="S"/>
    <n v="0"/>
    <x v="1"/>
    <x v="0"/>
    <x v="0"/>
    <s v="Unknown"/>
    <x v="0"/>
    <x v="0"/>
    <n v="25"/>
    <x v="0"/>
  </r>
  <r>
    <n v="886"/>
    <x v="0"/>
    <x v="0"/>
    <s v="Rice, Mrs. William (Margaret Norton)"/>
    <x v="1"/>
    <n v="39"/>
    <n v="0"/>
    <n v="5"/>
    <s v="382652"/>
    <n v="29.125"/>
    <s v=""/>
    <s v="Q"/>
    <n v="5"/>
    <x v="2"/>
    <x v="1"/>
    <x v="1"/>
    <s v="Unknown"/>
    <x v="0"/>
    <x v="3"/>
    <n v="39"/>
    <x v="2"/>
  </r>
  <r>
    <n v="887"/>
    <x v="0"/>
    <x v="2"/>
    <s v="Montvila, Rev. Juozas"/>
    <x v="0"/>
    <n v="27"/>
    <n v="0"/>
    <n v="0"/>
    <s v="211536"/>
    <n v="13"/>
    <s v=""/>
    <s v="S"/>
    <n v="0"/>
    <x v="1"/>
    <x v="4"/>
    <x v="4"/>
    <s v="Unknown"/>
    <x v="0"/>
    <x v="2"/>
    <n v="27"/>
    <x v="0"/>
  </r>
  <r>
    <n v="888"/>
    <x v="1"/>
    <x v="1"/>
    <s v="Graham, Miss. Margaret Edith"/>
    <x v="1"/>
    <n v="19"/>
    <n v="0"/>
    <n v="0"/>
    <s v="112053"/>
    <n v="30"/>
    <s v="B42"/>
    <s v="S"/>
    <n v="0"/>
    <x v="1"/>
    <x v="2"/>
    <x v="2"/>
    <s v="B"/>
    <x v="0"/>
    <x v="3"/>
    <n v="19"/>
    <x v="0"/>
  </r>
  <r>
    <n v="889"/>
    <x v="0"/>
    <x v="0"/>
    <s v="Johnston, Miss. Catherine Helen &quot;Carrie&quot;"/>
    <x v="1"/>
    <m/>
    <n v="1"/>
    <n v="2"/>
    <s v="W./C. 6607"/>
    <n v="23.45"/>
    <s v=""/>
    <s v="S"/>
    <n v="3"/>
    <x v="0"/>
    <x v="2"/>
    <x v="2"/>
    <s v="Unknown"/>
    <x v="1"/>
    <x v="3"/>
    <n v="28"/>
    <x v="0"/>
  </r>
  <r>
    <n v="890"/>
    <x v="1"/>
    <x v="1"/>
    <s v="Behr, Mr. Karl Howell"/>
    <x v="0"/>
    <n v="26"/>
    <n v="0"/>
    <n v="0"/>
    <s v="111369"/>
    <n v="30"/>
    <s v="C148"/>
    <s v="C"/>
    <n v="0"/>
    <x v="1"/>
    <x v="0"/>
    <x v="0"/>
    <s v="C"/>
    <x v="0"/>
    <x v="3"/>
    <n v="26"/>
    <x v="1"/>
  </r>
  <r>
    <n v="891"/>
    <x v="0"/>
    <x v="0"/>
    <s v="Dooley, Mr. Patrick"/>
    <x v="0"/>
    <n v="32"/>
    <n v="0"/>
    <n v="0"/>
    <s v="370376"/>
    <n v="7.75"/>
    <s v=""/>
    <s v="Q"/>
    <n v="0"/>
    <x v="1"/>
    <x v="0"/>
    <x v="0"/>
    <s v="Unknown"/>
    <x v="0"/>
    <x v="0"/>
    <n v="3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AC4F3-CD54-A54D-8AF9-7945BD019E9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Survival Rates">
  <location ref="C38:F43" firstHeaderRow="1" firstDataRow="2" firstDataCol="1"/>
  <pivotFields count="21">
    <pivotField dataField="1" showAll="0"/>
    <pivotField axis="axisCol" showAll="0">
      <items count="3">
        <item x="0"/>
        <item x="1"/>
        <item t="default"/>
      </items>
    </pivotField>
    <pivotField axis="axisRow"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2"/>
  </rowFields>
  <rowItems count="4">
    <i>
      <x/>
    </i>
    <i>
      <x v="1"/>
    </i>
    <i>
      <x v="2"/>
    </i>
    <i t="grand">
      <x/>
    </i>
  </rowItems>
  <colFields count="1">
    <field x="1"/>
  </colFields>
  <colItems count="3">
    <i>
      <x/>
    </i>
    <i>
      <x v="1"/>
    </i>
    <i t="grand">
      <x/>
    </i>
  </colItems>
  <dataFields count="1">
    <dataField name="Count of PassengerId" fld="0" subtotal="count" showDataAs="percentOfRow" baseField="0" baseItem="0" numFmtId="164"/>
  </dataFields>
  <formats count="35">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dataOnly="0" labelOnly="1" fieldPosition="0">
        <references count="1">
          <reference field="2" count="0"/>
        </references>
      </pivotArea>
    </format>
    <format dxfId="55">
      <pivotArea dataOnly="0" labelOnly="1" grandRow="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fieldPosition="0">
        <references count="1">
          <reference field="1" count="0"/>
        </references>
      </pivotArea>
    </format>
    <format dxfId="45">
      <pivotArea dataOnly="0" labelOnly="1" grandCol="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1" type="button" dataOnly="0" labelOnly="1" outline="0" axis="axisCol" fieldPosition="0"/>
    </format>
    <format dxfId="40">
      <pivotArea type="topRight" dataOnly="0" labelOnly="1" outline="0"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fieldPosition="0">
        <references count="1">
          <reference field="1" count="0"/>
        </references>
      </pivotArea>
    </format>
    <format dxfId="35">
      <pivotArea dataOnly="0" labelOnly="1" grandCol="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 type="button" dataOnly="0" labelOnly="1" outline="0" axis="axisCol" fieldPosition="0"/>
    </format>
    <format dxfId="30">
      <pivotArea type="topRight" dataOnly="0" labelOnly="1" outline="0"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fieldPosition="0">
        <references count="1">
          <reference field="1" count="0"/>
        </references>
      </pivotArea>
    </format>
    <format dxfId="25">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CA145C-BAEE-B04A-ADCC-5D406912245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colHeaderCaption="Survival Rates">
  <location ref="C68:F73" firstHeaderRow="1" firstDataRow="2" firstDataCol="1"/>
  <pivotFields count="21">
    <pivotField dataField="1" showAll="0"/>
    <pivotField axis="axisCol" showAll="0">
      <items count="3">
        <item n="0 (Not Survived)" x="0"/>
        <item n="1 (Survived)"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axis="axisRow" showAll="0">
      <items count="4">
        <item n="C (Cherbourg)" x="1"/>
        <item n="Q (Queenstown)" x="2"/>
        <item n="S (Southampton)" x="0"/>
        <item t="default"/>
      </items>
    </pivotField>
  </pivotFields>
  <rowFields count="1">
    <field x="20"/>
  </rowFields>
  <rowItems count="4">
    <i>
      <x/>
    </i>
    <i>
      <x v="1"/>
    </i>
    <i>
      <x v="2"/>
    </i>
    <i t="grand">
      <x/>
    </i>
  </rowItems>
  <colFields count="1">
    <field x="1"/>
  </colFields>
  <colItems count="3">
    <i>
      <x/>
    </i>
    <i>
      <x v="1"/>
    </i>
    <i t="grand">
      <x/>
    </i>
  </colItems>
  <dataFields count="1">
    <dataField name="Count of PassengerId" fld="0" subtotal="count" showDataAs="percentOfRow" baseField="0" baseItem="0" numFmtId="164"/>
  </dataFields>
  <formats count="31">
    <format dxfId="351">
      <pivotArea outline="0" collapsedLevelsAreSubtotals="1" fieldPosition="0"/>
    </format>
    <format dxfId="350">
      <pivotArea type="all" dataOnly="0" outline="0" fieldPosition="0"/>
    </format>
    <format dxfId="349">
      <pivotArea outline="0" collapsedLevelsAreSubtotals="1" fieldPosition="0"/>
    </format>
    <format dxfId="348">
      <pivotArea type="origin" dataOnly="0" labelOnly="1" outline="0" fieldPosition="0"/>
    </format>
    <format dxfId="347">
      <pivotArea field="1" type="button" dataOnly="0" labelOnly="1" outline="0" axis="axisCol" fieldPosition="0"/>
    </format>
    <format dxfId="346">
      <pivotArea type="topRight" dataOnly="0" labelOnly="1" outline="0" fieldPosition="0"/>
    </format>
    <format dxfId="345">
      <pivotArea field="20" type="button" dataOnly="0" labelOnly="1" outline="0" axis="axisRow" fieldPosition="0"/>
    </format>
    <format dxfId="344">
      <pivotArea dataOnly="0" labelOnly="1" fieldPosition="0">
        <references count="1">
          <reference field="20" count="0"/>
        </references>
      </pivotArea>
    </format>
    <format dxfId="343">
      <pivotArea dataOnly="0" labelOnly="1" grandRow="1" outline="0" fieldPosition="0"/>
    </format>
    <format dxfId="342">
      <pivotArea dataOnly="0" labelOnly="1" fieldPosition="0">
        <references count="1">
          <reference field="1" count="0"/>
        </references>
      </pivotArea>
    </format>
    <format dxfId="341">
      <pivotArea dataOnly="0" labelOnly="1" grandCol="1" outline="0" fieldPosition="0"/>
    </format>
    <format dxfId="340">
      <pivotArea type="all" dataOnly="0" outline="0" fieldPosition="0"/>
    </format>
    <format dxfId="339">
      <pivotArea outline="0" collapsedLevelsAreSubtotals="1" fieldPosition="0"/>
    </format>
    <format dxfId="338">
      <pivotArea type="origin" dataOnly="0" labelOnly="1" outline="0" fieldPosition="0"/>
    </format>
    <format dxfId="337">
      <pivotArea field="1" type="button" dataOnly="0" labelOnly="1" outline="0" axis="axisCol" fieldPosition="0"/>
    </format>
    <format dxfId="336">
      <pivotArea type="topRight" dataOnly="0" labelOnly="1" outline="0" fieldPosition="0"/>
    </format>
    <format dxfId="335">
      <pivotArea field="20" type="button" dataOnly="0" labelOnly="1" outline="0" axis="axisRow" fieldPosition="0"/>
    </format>
    <format dxfId="334">
      <pivotArea dataOnly="0" labelOnly="1" fieldPosition="0">
        <references count="1">
          <reference field="20" count="0"/>
        </references>
      </pivotArea>
    </format>
    <format dxfId="333">
      <pivotArea dataOnly="0" labelOnly="1" grandRow="1" outline="0" fieldPosition="0"/>
    </format>
    <format dxfId="332">
      <pivotArea dataOnly="0" labelOnly="1" fieldPosition="0">
        <references count="1">
          <reference field="1" count="0"/>
        </references>
      </pivotArea>
    </format>
    <format dxfId="331">
      <pivotArea dataOnly="0" labelOnly="1" grandCol="1" outline="0" fieldPosition="0"/>
    </format>
    <format dxfId="330">
      <pivotArea type="all" dataOnly="0" outline="0" fieldPosition="0"/>
    </format>
    <format dxfId="329">
      <pivotArea outline="0" collapsedLevelsAreSubtotals="1" fieldPosition="0"/>
    </format>
    <format dxfId="328">
      <pivotArea type="origin" dataOnly="0" labelOnly="1" outline="0" fieldPosition="0"/>
    </format>
    <format dxfId="327">
      <pivotArea field="1" type="button" dataOnly="0" labelOnly="1" outline="0" axis="axisCol" fieldPosition="0"/>
    </format>
    <format dxfId="326">
      <pivotArea type="topRight" dataOnly="0" labelOnly="1" outline="0" fieldPosition="0"/>
    </format>
    <format dxfId="325">
      <pivotArea field="20" type="button" dataOnly="0" labelOnly="1" outline="0" axis="axisRow" fieldPosition="0"/>
    </format>
    <format dxfId="324">
      <pivotArea dataOnly="0" labelOnly="1" fieldPosition="0">
        <references count="1">
          <reference field="20" count="0"/>
        </references>
      </pivotArea>
    </format>
    <format dxfId="323">
      <pivotArea dataOnly="0" labelOnly="1" grandRow="1" outline="0" fieldPosition="0"/>
    </format>
    <format dxfId="322">
      <pivotArea dataOnly="0" labelOnly="1" fieldPosition="0">
        <references count="1">
          <reference field="1" count="0"/>
        </references>
      </pivotArea>
    </format>
    <format dxfId="321">
      <pivotArea dataOnly="0" labelOnly="1" grandCol="1" outline="0"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0"/>
          </reference>
          <reference field="20" count="1" selected="0">
            <x v="0"/>
          </reference>
        </references>
      </pivotArea>
    </chartFormat>
    <chartFormat chart="0" format="3">
      <pivotArea type="data" outline="0" fieldPosition="0">
        <references count="3">
          <reference field="4294967294" count="1" selected="0">
            <x v="0"/>
          </reference>
          <reference field="1" count="1" selected="0">
            <x v="1"/>
          </reference>
          <reference field="20" count="1" selected="0">
            <x v="0"/>
          </reference>
        </references>
      </pivotArea>
    </chartFormat>
    <chartFormat chart="0" format="4">
      <pivotArea type="data" outline="0" fieldPosition="0">
        <references count="3">
          <reference field="4294967294" count="1" selected="0">
            <x v="0"/>
          </reference>
          <reference field="1" count="1" selected="0">
            <x v="0"/>
          </reference>
          <reference field="20" count="1" selected="0">
            <x v="1"/>
          </reference>
        </references>
      </pivotArea>
    </chartFormat>
    <chartFormat chart="0" format="5">
      <pivotArea type="data" outline="0" fieldPosition="0">
        <references count="3">
          <reference field="4294967294" count="1" selected="0">
            <x v="0"/>
          </reference>
          <reference field="1" count="1" selected="0">
            <x v="1"/>
          </reference>
          <reference field="20" count="1" selected="0">
            <x v="1"/>
          </reference>
        </references>
      </pivotArea>
    </chartFormat>
    <chartFormat chart="0" format="6">
      <pivotArea type="data" outline="0" fieldPosition="0">
        <references count="3">
          <reference field="4294967294" count="1" selected="0">
            <x v="0"/>
          </reference>
          <reference field="1" count="1" selected="0">
            <x v="0"/>
          </reference>
          <reference field="20" count="1" selected="0">
            <x v="2"/>
          </reference>
        </references>
      </pivotArea>
    </chartFormat>
    <chartFormat chart="0" format="7">
      <pivotArea type="data" outline="0" fieldPosition="0">
        <references count="3">
          <reference field="4294967294" count="1" selected="0">
            <x v="0"/>
          </reference>
          <reference field="1" count="1" selected="0">
            <x v="1"/>
          </reference>
          <reference field="20" count="1" selected="0">
            <x v="2"/>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3">
          <reference field="4294967294" count="1" selected="0">
            <x v="0"/>
          </reference>
          <reference field="1" count="1" selected="0">
            <x v="0"/>
          </reference>
          <reference field="20" count="1" selected="0">
            <x v="0"/>
          </reference>
        </references>
      </pivotArea>
    </chartFormat>
    <chartFormat chart="6" format="10">
      <pivotArea type="data" outline="0" fieldPosition="0">
        <references count="3">
          <reference field="4294967294" count="1" selected="0">
            <x v="0"/>
          </reference>
          <reference field="1" count="1" selected="0">
            <x v="0"/>
          </reference>
          <reference field="20" count="1" selected="0">
            <x v="1"/>
          </reference>
        </references>
      </pivotArea>
    </chartFormat>
    <chartFormat chart="6" format="11">
      <pivotArea type="data" outline="0" fieldPosition="0">
        <references count="3">
          <reference field="4294967294" count="1" selected="0">
            <x v="0"/>
          </reference>
          <reference field="1" count="1" selected="0">
            <x v="0"/>
          </reference>
          <reference field="20" count="1" selected="0">
            <x v="2"/>
          </reference>
        </references>
      </pivotArea>
    </chartFormat>
    <chartFormat chart="6" format="12" series="1">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3">
          <reference field="4294967294" count="1" selected="0">
            <x v="0"/>
          </reference>
          <reference field="1" count="1" selected="0">
            <x v="1"/>
          </reference>
          <reference field="20" count="1" selected="0">
            <x v="0"/>
          </reference>
        </references>
      </pivotArea>
    </chartFormat>
    <chartFormat chart="6" format="14">
      <pivotArea type="data" outline="0" fieldPosition="0">
        <references count="3">
          <reference field="4294967294" count="1" selected="0">
            <x v="0"/>
          </reference>
          <reference field="1" count="1" selected="0">
            <x v="1"/>
          </reference>
          <reference field="20" count="1" selected="0">
            <x v="1"/>
          </reference>
        </references>
      </pivotArea>
    </chartFormat>
    <chartFormat chart="6" format="15">
      <pivotArea type="data" outline="0" fieldPosition="0">
        <references count="3">
          <reference field="4294967294" count="1" selected="0">
            <x v="0"/>
          </reference>
          <reference field="1" count="1" selected="0">
            <x v="1"/>
          </reference>
          <reference field="20" count="1" selected="0">
            <x v="2"/>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pivotArea type="data" outline="0" fieldPosition="0">
        <references count="3">
          <reference field="4294967294" count="1" selected="0">
            <x v="0"/>
          </reference>
          <reference field="1" count="1" selected="0">
            <x v="0"/>
          </reference>
          <reference field="20" count="1" selected="0">
            <x v="0"/>
          </reference>
        </references>
      </pivotArea>
    </chartFormat>
    <chartFormat chart="7" format="18">
      <pivotArea type="data" outline="0" fieldPosition="0">
        <references count="3">
          <reference field="4294967294" count="1" selected="0">
            <x v="0"/>
          </reference>
          <reference field="1" count="1" selected="0">
            <x v="0"/>
          </reference>
          <reference field="20" count="1" selected="0">
            <x v="1"/>
          </reference>
        </references>
      </pivotArea>
    </chartFormat>
    <chartFormat chart="7" format="19">
      <pivotArea type="data" outline="0" fieldPosition="0">
        <references count="3">
          <reference field="4294967294" count="1" selected="0">
            <x v="0"/>
          </reference>
          <reference field="1" count="1" selected="0">
            <x v="0"/>
          </reference>
          <reference field="20" count="1" selected="0">
            <x v="2"/>
          </reference>
        </references>
      </pivotArea>
    </chartFormat>
    <chartFormat chart="7" format="20" series="1">
      <pivotArea type="data" outline="0" fieldPosition="0">
        <references count="2">
          <reference field="4294967294" count="1" selected="0">
            <x v="0"/>
          </reference>
          <reference field="1" count="1" selected="0">
            <x v="1"/>
          </reference>
        </references>
      </pivotArea>
    </chartFormat>
    <chartFormat chart="7" format="21">
      <pivotArea type="data" outline="0" fieldPosition="0">
        <references count="3">
          <reference field="4294967294" count="1" selected="0">
            <x v="0"/>
          </reference>
          <reference field="1" count="1" selected="0">
            <x v="1"/>
          </reference>
          <reference field="20" count="1" selected="0">
            <x v="0"/>
          </reference>
        </references>
      </pivotArea>
    </chartFormat>
    <chartFormat chart="7" format="22">
      <pivotArea type="data" outline="0" fieldPosition="0">
        <references count="3">
          <reference field="4294967294" count="1" selected="0">
            <x v="0"/>
          </reference>
          <reference field="1" count="1" selected="0">
            <x v="1"/>
          </reference>
          <reference field="20" count="1" selected="0">
            <x v="1"/>
          </reference>
        </references>
      </pivotArea>
    </chartFormat>
    <chartFormat chart="7" format="23">
      <pivotArea type="data" outline="0" fieldPosition="0">
        <references count="3">
          <reference field="4294967294" count="1" selected="0">
            <x v="0"/>
          </reference>
          <reference field="1" count="1" selected="0">
            <x v="1"/>
          </reference>
          <reference field="20" count="1" selected="0">
            <x v="2"/>
          </reference>
        </references>
      </pivotArea>
    </chartFormat>
  </chart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8C8AA4-5A2E-A645-B252-1C2610CC32B2}" name="Class Coun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lasses">
  <location ref="E99:F103" firstHeaderRow="1" firstDataRow="1" firstDataCol="1"/>
  <pivotFields count="21">
    <pivotField dataField="1" showAll="0"/>
    <pivotField showAll="0"/>
    <pivotField axis="axisRow" showAll="0">
      <items count="4">
        <item n="1st Class" x="1"/>
        <item n="2nd Class" x="2"/>
        <item n="3rd Class"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2"/>
  </rowFields>
  <rowItems count="4">
    <i>
      <x/>
    </i>
    <i>
      <x v="1"/>
    </i>
    <i>
      <x v="2"/>
    </i>
    <i t="grand">
      <x/>
    </i>
  </rowItems>
  <colItems count="1">
    <i/>
  </colItems>
  <dataFields count="1">
    <dataField name="Count of PassengerId" fld="0" subtotal="count" baseField="0" baseItem="0"/>
  </dataFields>
  <formats count="18">
    <format dxfId="369">
      <pivotArea type="all" dataOnly="0" outline="0" fieldPosition="0"/>
    </format>
    <format dxfId="368">
      <pivotArea outline="0" collapsedLevelsAreSubtotals="1" fieldPosition="0"/>
    </format>
    <format dxfId="367">
      <pivotArea field="2" type="button" dataOnly="0" labelOnly="1" outline="0" axis="axisRow" fieldPosition="0"/>
    </format>
    <format dxfId="366">
      <pivotArea dataOnly="0" labelOnly="1" fieldPosition="0">
        <references count="1">
          <reference field="2" count="0"/>
        </references>
      </pivotArea>
    </format>
    <format dxfId="365">
      <pivotArea dataOnly="0" labelOnly="1" grandRow="1" outline="0" fieldPosition="0"/>
    </format>
    <format dxfId="364">
      <pivotArea dataOnly="0" labelOnly="1" outline="0" axis="axisValues" fieldPosition="0"/>
    </format>
    <format dxfId="363">
      <pivotArea type="all" dataOnly="0" outline="0" fieldPosition="0"/>
    </format>
    <format dxfId="362">
      <pivotArea outline="0" collapsedLevelsAreSubtotals="1" fieldPosition="0"/>
    </format>
    <format dxfId="361">
      <pivotArea field="2" type="button" dataOnly="0" labelOnly="1" outline="0" axis="axisRow" fieldPosition="0"/>
    </format>
    <format dxfId="360">
      <pivotArea dataOnly="0" labelOnly="1" fieldPosition="0">
        <references count="1">
          <reference field="2" count="0"/>
        </references>
      </pivotArea>
    </format>
    <format dxfId="359">
      <pivotArea dataOnly="0" labelOnly="1" grandRow="1" outline="0" fieldPosition="0"/>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field="2" type="button" dataOnly="0" labelOnly="1" outline="0" axis="axisRow" fieldPosition="0"/>
    </format>
    <format dxfId="354">
      <pivotArea dataOnly="0" labelOnly="1" fieldPosition="0">
        <references count="1">
          <reference field="2" count="0"/>
        </references>
      </pivotArea>
    </format>
    <format dxfId="353">
      <pivotArea dataOnly="0" labelOnly="1" grandRow="1" outline="0" fieldPosition="0"/>
    </format>
    <format dxfId="35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E96D0-893D-984A-935E-6F6A51F5439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colHeaderCaption="Survival Rates">
  <location ref="K38:N43" firstHeaderRow="1" firstDataRow="2" firstDataCol="1"/>
  <pivotFields count="21">
    <pivotField dataField="1" showAll="0"/>
    <pivotField axis="axisCol" showAll="0">
      <items count="3">
        <item n="0 (Not Survived)" x="0"/>
        <item n="1 (Survived)"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13"/>
  </rowFields>
  <rowItems count="4">
    <i>
      <x/>
    </i>
    <i>
      <x v="1"/>
    </i>
    <i>
      <x v="2"/>
    </i>
    <i t="grand">
      <x/>
    </i>
  </rowItems>
  <colFields count="1">
    <field x="1"/>
  </colFields>
  <colItems count="3">
    <i>
      <x/>
    </i>
    <i>
      <x v="1"/>
    </i>
    <i t="grand">
      <x/>
    </i>
  </colItems>
  <dataFields count="1">
    <dataField name="Count of PassengerId" fld="0" subtotal="count" showDataAs="percentOfRow" baseField="0" baseItem="0" numFmtId="164"/>
  </dataFields>
  <formats count="21">
    <format dxfId="80">
      <pivotArea outline="0" collapsedLevelsAreSubtotals="1"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1" type="button" dataOnly="0" labelOnly="1" outline="0" axis="axisCol" fieldPosition="0"/>
    </format>
    <format dxfId="75">
      <pivotArea type="topRight" dataOnly="0" labelOnly="1" outline="0" fieldPosition="0"/>
    </format>
    <format dxfId="74">
      <pivotArea field="13" type="button" dataOnly="0" labelOnly="1" outline="0" axis="axisRow" fieldPosition="0"/>
    </format>
    <format dxfId="73">
      <pivotArea dataOnly="0" labelOnly="1" fieldPosition="0">
        <references count="1">
          <reference field="13" count="0"/>
        </references>
      </pivotArea>
    </format>
    <format dxfId="72">
      <pivotArea dataOnly="0" labelOnly="1" grandRow="1" outline="0" fieldPosition="0"/>
    </format>
    <format dxfId="71">
      <pivotArea dataOnly="0" labelOnly="1" fieldPosition="0">
        <references count="1">
          <reference field="1" count="0"/>
        </references>
      </pivotArea>
    </format>
    <format dxfId="70">
      <pivotArea dataOnly="0" labelOnly="1" grandCol="1" outline="0" fieldPosition="0"/>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1" type="button" dataOnly="0" labelOnly="1" outline="0" axis="axisCol" fieldPosition="0"/>
    </format>
    <format dxfId="65">
      <pivotArea type="topRight" dataOnly="0" labelOnly="1" outline="0" fieldPosition="0"/>
    </format>
    <format dxfId="64">
      <pivotArea field="13" type="button" dataOnly="0" labelOnly="1" outline="0" axis="axisRow" fieldPosition="0"/>
    </format>
    <format dxfId="63">
      <pivotArea dataOnly="0" labelOnly="1" fieldPosition="0">
        <references count="1">
          <reference field="13" count="0"/>
        </references>
      </pivotArea>
    </format>
    <format dxfId="62">
      <pivotArea dataOnly="0" labelOnly="1" grandRow="1" outline="0" fieldPosition="0"/>
    </format>
    <format dxfId="61">
      <pivotArea dataOnly="0" labelOnly="1" fieldPosition="0">
        <references count="1">
          <reference field="1" count="0"/>
        </references>
      </pivotArea>
    </format>
    <format dxfId="60">
      <pivotArea dataOnly="0" labelOnly="1" grandCol="1" outline="0" fieldPosition="0"/>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0418C7-DAF7-6642-805D-7FC98787C04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Survival Rates">
  <location ref="K68:N74" firstHeaderRow="1" firstDataRow="2" firstDataCol="1"/>
  <pivotFields count="21">
    <pivotField dataField="1" showAll="0"/>
    <pivotField axis="axisCol" showAll="0">
      <items count="3">
        <item n="0 (Not Survived)" x="0"/>
        <item n="1 (Survived)"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axis="axisRow" showAll="0" sortType="descending">
      <items count="5">
        <item x="3"/>
        <item x="0"/>
        <item x="2"/>
        <item x="1"/>
        <item t="default"/>
      </items>
      <autoSortScope>
        <pivotArea dataOnly="0" outline="0" fieldPosition="0">
          <references count="2">
            <reference field="4294967294" count="1" selected="0">
              <x v="0"/>
            </reference>
            <reference field="1" count="1" selected="0">
              <x v="1"/>
            </reference>
          </references>
        </pivotArea>
      </autoSortScope>
    </pivotField>
    <pivotField showAll="0"/>
    <pivotField showAll="0">
      <items count="4">
        <item x="1"/>
        <item x="2"/>
        <item x="0"/>
        <item t="default"/>
      </items>
    </pivotField>
  </pivotFields>
  <rowFields count="1">
    <field x="18"/>
  </rowFields>
  <rowItems count="5">
    <i>
      <x v="3"/>
    </i>
    <i>
      <x/>
    </i>
    <i>
      <x v="2"/>
    </i>
    <i>
      <x v="1"/>
    </i>
    <i t="grand">
      <x/>
    </i>
  </rowItems>
  <colFields count="1">
    <field x="1"/>
  </colFields>
  <colItems count="3">
    <i>
      <x/>
    </i>
    <i>
      <x v="1"/>
    </i>
    <i t="grand">
      <x/>
    </i>
  </colItems>
  <dataFields count="1">
    <dataField name="Count of PassengerId" fld="0" subtotal="count" showDataAs="percentOfRow" baseField="0" baseItem="0" numFmtId="10"/>
  </dataFields>
  <formats count="33">
    <format dxfId="113">
      <pivotArea collapsedLevelsAreSubtotals="1" fieldPosition="0">
        <references count="1">
          <reference field="18" count="0"/>
        </references>
      </pivotArea>
    </format>
    <format dxfId="112">
      <pivotArea collapsedLevelsAreSubtotals="1" fieldPosition="0">
        <references count="1">
          <reference field="18" count="0"/>
        </references>
      </pivotArea>
    </format>
    <format dxfId="111">
      <pivotArea collapsedLevelsAreSubtotals="1" fieldPosition="0">
        <references count="1">
          <reference field="18" count="0"/>
        </references>
      </pivotArea>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1" type="button" dataOnly="0" labelOnly="1" outline="0" axis="axisCol" fieldPosition="0"/>
    </format>
    <format dxfId="106">
      <pivotArea type="topRight" dataOnly="0" labelOnly="1" outline="0" fieldPosition="0"/>
    </format>
    <format dxfId="105">
      <pivotArea field="18" type="button" dataOnly="0" labelOnly="1" outline="0" axis="axisRow" fieldPosition="0"/>
    </format>
    <format dxfId="104">
      <pivotArea dataOnly="0" labelOnly="1" fieldPosition="0">
        <references count="1">
          <reference field="18" count="0"/>
        </references>
      </pivotArea>
    </format>
    <format dxfId="103">
      <pivotArea dataOnly="0" labelOnly="1" grandRow="1" outline="0" fieldPosition="0"/>
    </format>
    <format dxfId="102">
      <pivotArea dataOnly="0" labelOnly="1" fieldPosition="0">
        <references count="1">
          <reference field="1" count="0"/>
        </references>
      </pivotArea>
    </format>
    <format dxfId="101">
      <pivotArea dataOnly="0" labelOnly="1" grandCol="1" outline="0" fieldPosition="0"/>
    </format>
    <format dxfId="100">
      <pivotArea type="all" dataOnly="0" outline="0" fieldPosition="0"/>
    </format>
    <format dxfId="99">
      <pivotArea outline="0" collapsedLevelsAreSubtotals="1" fieldPosition="0"/>
    </format>
    <format dxfId="98">
      <pivotArea type="origin" dataOnly="0" labelOnly="1" outline="0" fieldPosition="0"/>
    </format>
    <format dxfId="97">
      <pivotArea field="1" type="button" dataOnly="0" labelOnly="1" outline="0" axis="axisCol" fieldPosition="0"/>
    </format>
    <format dxfId="96">
      <pivotArea type="topRight" dataOnly="0" labelOnly="1" outline="0" fieldPosition="0"/>
    </format>
    <format dxfId="95">
      <pivotArea field="18" type="button" dataOnly="0" labelOnly="1" outline="0" axis="axisRow" fieldPosition="0"/>
    </format>
    <format dxfId="94">
      <pivotArea dataOnly="0" labelOnly="1" fieldPosition="0">
        <references count="1">
          <reference field="18" count="0"/>
        </references>
      </pivotArea>
    </format>
    <format dxfId="93">
      <pivotArea dataOnly="0" labelOnly="1" grandRow="1" outline="0" fieldPosition="0"/>
    </format>
    <format dxfId="92">
      <pivotArea dataOnly="0" labelOnly="1" fieldPosition="0">
        <references count="1">
          <reference field="1" count="0"/>
        </references>
      </pivotArea>
    </format>
    <format dxfId="91">
      <pivotArea dataOnly="0" labelOnly="1" grandCol="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 type="button" dataOnly="0" labelOnly="1" outline="0" axis="axisCol" fieldPosition="0"/>
    </format>
    <format dxfId="86">
      <pivotArea type="topRight" dataOnly="0" labelOnly="1" outline="0" fieldPosition="0"/>
    </format>
    <format dxfId="85">
      <pivotArea field="18" type="button" dataOnly="0" labelOnly="1" outline="0" axis="axisRow" fieldPosition="0"/>
    </format>
    <format dxfId="84">
      <pivotArea dataOnly="0" labelOnly="1" fieldPosition="0">
        <references count="1">
          <reference field="18" count="0"/>
        </references>
      </pivotArea>
    </format>
    <format dxfId="83">
      <pivotArea dataOnly="0" labelOnly="1" grandRow="1" outline="0" fieldPosition="0"/>
    </format>
    <format dxfId="82">
      <pivotArea dataOnly="0" labelOnly="1" fieldPosition="0">
        <references count="1">
          <reference field="1" count="0"/>
        </references>
      </pivotArea>
    </format>
    <format dxfId="81">
      <pivotArea dataOnly="0" labelOnly="1" grandCol="1" outline="0" fieldPosition="0"/>
    </format>
  </format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3">
          <reference field="4294967294" count="1" selected="0">
            <x v="0"/>
          </reference>
          <reference field="1" count="1" selected="0">
            <x v="0"/>
          </reference>
          <reference field="18" count="1" selected="0">
            <x v="3"/>
          </reference>
        </references>
      </pivotArea>
    </chartFormat>
    <chartFormat chart="7" format="15">
      <pivotArea type="data" outline="0" fieldPosition="0">
        <references count="3">
          <reference field="4294967294" count="1" selected="0">
            <x v="0"/>
          </reference>
          <reference field="1" count="1" selected="0">
            <x v="0"/>
          </reference>
          <reference field="18" count="1" selected="0">
            <x v="0"/>
          </reference>
        </references>
      </pivotArea>
    </chartFormat>
    <chartFormat chart="7" format="16">
      <pivotArea type="data" outline="0" fieldPosition="0">
        <references count="3">
          <reference field="4294967294" count="1" selected="0">
            <x v="0"/>
          </reference>
          <reference field="1" count="1" selected="0">
            <x v="0"/>
          </reference>
          <reference field="18" count="1" selected="0">
            <x v="2"/>
          </reference>
        </references>
      </pivotArea>
    </chartFormat>
    <chartFormat chart="7" format="17">
      <pivotArea type="data" outline="0" fieldPosition="0">
        <references count="3">
          <reference field="4294967294" count="1" selected="0">
            <x v="0"/>
          </reference>
          <reference field="1" count="1" selected="0">
            <x v="0"/>
          </reference>
          <reference field="18" count="1" selected="0">
            <x v="1"/>
          </reference>
        </references>
      </pivotArea>
    </chartFormat>
    <chartFormat chart="7" format="18" series="1">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3">
          <reference field="4294967294" count="1" selected="0">
            <x v="0"/>
          </reference>
          <reference field="1" count="1" selected="0">
            <x v="1"/>
          </reference>
          <reference field="18" count="1" selected="0">
            <x v="3"/>
          </reference>
        </references>
      </pivotArea>
    </chartFormat>
    <chartFormat chart="7" format="20">
      <pivotArea type="data" outline="0" fieldPosition="0">
        <references count="3">
          <reference field="4294967294" count="1" selected="0">
            <x v="0"/>
          </reference>
          <reference field="1" count="1" selected="0">
            <x v="1"/>
          </reference>
          <reference field="18" count="1" selected="0">
            <x v="0"/>
          </reference>
        </references>
      </pivotArea>
    </chartFormat>
    <chartFormat chart="7" format="21">
      <pivotArea type="data" outline="0" fieldPosition="0">
        <references count="3">
          <reference field="4294967294" count="1" selected="0">
            <x v="0"/>
          </reference>
          <reference field="1" count="1" selected="0">
            <x v="1"/>
          </reference>
          <reference field="18" count="1" selected="0">
            <x v="2"/>
          </reference>
        </references>
      </pivotArea>
    </chartFormat>
    <chartFormat chart="7" format="22">
      <pivotArea type="data" outline="0" fieldPosition="0">
        <references count="3">
          <reference field="4294967294" count="1" selected="0">
            <x v="0"/>
          </reference>
          <reference field="1" count="1" selected="0">
            <x v="1"/>
          </reference>
          <reference field="18" count="1" selected="0">
            <x v="1"/>
          </reference>
        </references>
      </pivotArea>
    </chartFormat>
    <chartFormat chart="0" format="3">
      <pivotArea type="data" outline="0" fieldPosition="0">
        <references count="3">
          <reference field="4294967294" count="1" selected="0">
            <x v="0"/>
          </reference>
          <reference field="1" count="1" selected="0">
            <x v="0"/>
          </reference>
          <reference field="18" count="1" selected="0">
            <x v="3"/>
          </reference>
        </references>
      </pivotArea>
    </chartFormat>
    <chartFormat chart="0" format="4">
      <pivotArea type="data" outline="0" fieldPosition="0">
        <references count="3">
          <reference field="4294967294" count="1" selected="0">
            <x v="0"/>
          </reference>
          <reference field="1" count="1" selected="0">
            <x v="0"/>
          </reference>
          <reference field="18" count="1" selected="0">
            <x v="0"/>
          </reference>
        </references>
      </pivotArea>
    </chartFormat>
    <chartFormat chart="0" format="5">
      <pivotArea type="data" outline="0" fieldPosition="0">
        <references count="3">
          <reference field="4294967294" count="1" selected="0">
            <x v="0"/>
          </reference>
          <reference field="1" count="1" selected="0">
            <x v="0"/>
          </reference>
          <reference field="18" count="1" selected="0">
            <x v="2"/>
          </reference>
        </references>
      </pivotArea>
    </chartFormat>
    <chartFormat chart="0" format="6">
      <pivotArea type="data" outline="0" fieldPosition="0">
        <references count="3">
          <reference field="4294967294" count="1" selected="0">
            <x v="0"/>
          </reference>
          <reference field="1" count="1" selected="0">
            <x v="0"/>
          </reference>
          <reference field="18" count="1" selected="0">
            <x v="1"/>
          </reference>
        </references>
      </pivotArea>
    </chartFormat>
    <chartFormat chart="0" format="7">
      <pivotArea type="data" outline="0" fieldPosition="0">
        <references count="3">
          <reference field="4294967294" count="1" selected="0">
            <x v="0"/>
          </reference>
          <reference field="1" count="1" selected="0">
            <x v="1"/>
          </reference>
          <reference field="18" count="1" selected="0">
            <x v="3"/>
          </reference>
        </references>
      </pivotArea>
    </chartFormat>
    <chartFormat chart="0" format="8">
      <pivotArea type="data" outline="0" fieldPosition="0">
        <references count="3">
          <reference field="4294967294" count="1" selected="0">
            <x v="0"/>
          </reference>
          <reference field="1" count="1" selected="0">
            <x v="1"/>
          </reference>
          <reference field="18" count="1" selected="0">
            <x v="0"/>
          </reference>
        </references>
      </pivotArea>
    </chartFormat>
    <chartFormat chart="0" format="9">
      <pivotArea type="data" outline="0" fieldPosition="0">
        <references count="3">
          <reference field="4294967294" count="1" selected="0">
            <x v="0"/>
          </reference>
          <reference field="1" count="1" selected="0">
            <x v="1"/>
          </reference>
          <reference field="18" count="1" selected="0">
            <x v="2"/>
          </reference>
        </references>
      </pivotArea>
    </chartFormat>
    <chartFormat chart="0" format="10">
      <pivotArea type="data" outline="0" fieldPosition="0">
        <references count="3">
          <reference field="4294967294" count="1" selected="0">
            <x v="0"/>
          </reference>
          <reference field="1" count="1" selected="0">
            <x v="1"/>
          </reference>
          <reference field="18"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A53E4-AA77-E647-81F5-5DFF22729C74}" name="Gender Coun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location ref="B99:C101" firstHeaderRow="1" firstDataRow="1" firstDataCol="1"/>
  <pivotFields count="21">
    <pivotField dataField="1" showAll="0"/>
    <pivotField showAll="0"/>
    <pivotField showAll="0">
      <items count="4">
        <item x="1"/>
        <item x="2"/>
        <item x="0"/>
        <item t="default"/>
      </items>
    </pivotField>
    <pivotField showAll="0"/>
    <pivotField axis="axisRow"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4"/>
  </rowFields>
  <rowItems count="2">
    <i>
      <x/>
    </i>
    <i t="grand">
      <x/>
    </i>
  </rowItems>
  <colItems count="1">
    <i/>
  </colItems>
  <dataFields count="1">
    <dataField name="Count of PassengerId" fld="0" subtotal="count" baseField="0" baseItem="0"/>
  </dataFields>
  <formats count="18">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4" type="button" dataOnly="0" labelOnly="1" outline="0" axis="axisRow" fieldPosition="0"/>
    </format>
    <format dxfId="122">
      <pivotArea dataOnly="0" labelOnly="1" fieldPosition="0">
        <references count="1">
          <reference field="4"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4" type="button" dataOnly="0" labelOnly="1" outline="0" axis="axisRow" fieldPosition="0"/>
    </format>
    <format dxfId="116">
      <pivotArea dataOnly="0" labelOnly="1" fieldPosition="0">
        <references count="1">
          <reference field="4" count="0"/>
        </references>
      </pivotArea>
    </format>
    <format dxfId="115">
      <pivotArea dataOnly="0" labelOnly="1" grandRow="1" outline="0" fieldPosition="0"/>
    </format>
    <format dxfId="114">
      <pivotArea dataOnly="0" labelOnly="1" outline="0" axis="axisValues" fieldPosition="0"/>
    </format>
  </format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8E1532-ADCD-5240-91FC-788240CDF0B3}"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barked">
  <location ref="B108:C112" firstHeaderRow="1" firstDataRow="1" firstDataCol="1"/>
  <pivotFields count="21">
    <pivotField dataField="1" showAll="0"/>
    <pivotField showAll="0"/>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axis="axisRow" showAll="0">
      <items count="4">
        <item x="1"/>
        <item x="2"/>
        <item x="0"/>
        <item t="default"/>
      </items>
    </pivotField>
  </pivotFields>
  <rowFields count="1">
    <field x="20"/>
  </rowFields>
  <rowItems count="4">
    <i>
      <x/>
    </i>
    <i>
      <x v="1"/>
    </i>
    <i>
      <x v="2"/>
    </i>
    <i t="grand">
      <x/>
    </i>
  </rowItems>
  <colItems count="1">
    <i/>
  </colItems>
  <dataFields count="1">
    <dataField name="Count of PassengerId" fld="0" subtotal="count" baseField="0" baseItem="0"/>
  </dataFields>
  <formats count="18">
    <format dxfId="149">
      <pivotArea type="all" dataOnly="0" outline="0" fieldPosition="0"/>
    </format>
    <format dxfId="148">
      <pivotArea outline="0" collapsedLevelsAreSubtotals="1" fieldPosition="0"/>
    </format>
    <format dxfId="147">
      <pivotArea field="20" type="button" dataOnly="0" labelOnly="1" outline="0" axis="axisRow" fieldPosition="0"/>
    </format>
    <format dxfId="146">
      <pivotArea dataOnly="0" labelOnly="1" fieldPosition="0">
        <references count="1">
          <reference field="20" count="0"/>
        </references>
      </pivotArea>
    </format>
    <format dxfId="145">
      <pivotArea dataOnly="0" labelOnly="1" grandRow="1" outline="0"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20" type="button" dataOnly="0" labelOnly="1" outline="0" axis="axisRow" fieldPosition="0"/>
    </format>
    <format dxfId="140">
      <pivotArea dataOnly="0" labelOnly="1" fieldPosition="0">
        <references count="1">
          <reference field="20" count="0"/>
        </references>
      </pivotArea>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20" type="button" dataOnly="0" labelOnly="1" outline="0" axis="axisRow" fieldPosition="0"/>
    </format>
    <format dxfId="134">
      <pivotArea dataOnly="0" labelOnly="1" fieldPosition="0">
        <references count="1">
          <reference field="20" count="0"/>
        </references>
      </pivotArea>
    </format>
    <format dxfId="133">
      <pivotArea dataOnly="0" labelOnly="1" grandRow="1" outline="0" fieldPosition="0"/>
    </format>
    <format dxfId="1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CBED25-6BB6-F047-AEA7-DFDE0A812DA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pus" colHeaderCaption="Survival Rates">
  <location ref="K5:N12" firstHeaderRow="1" firstDataRow="2" firstDataCol="1"/>
  <pivotFields count="21">
    <pivotField dataField="1" showAll="0"/>
    <pivotField axis="axisCol" showAll="0">
      <items count="3">
        <item x="0"/>
        <item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axis="axisRow" showAll="0">
      <items count="6">
        <item x="0"/>
        <item x="3"/>
        <item x="2"/>
        <item x="4"/>
        <item x="1"/>
        <item t="default"/>
      </items>
    </pivotField>
    <pivotField showAll="0"/>
    <pivotField showAll="0"/>
    <pivotField showAll="0">
      <items count="4">
        <item x="1"/>
        <item x="2"/>
        <item x="0"/>
        <item t="default"/>
      </items>
    </pivotField>
  </pivotFields>
  <rowFields count="1">
    <field x="17"/>
  </rowFields>
  <rowItems count="6">
    <i>
      <x/>
    </i>
    <i>
      <x v="1"/>
    </i>
    <i>
      <x v="2"/>
    </i>
    <i>
      <x v="3"/>
    </i>
    <i>
      <x v="4"/>
    </i>
    <i t="grand">
      <x/>
    </i>
  </rowItems>
  <colFields count="1">
    <field x="1"/>
  </colFields>
  <colItems count="3">
    <i>
      <x/>
    </i>
    <i>
      <x v="1"/>
    </i>
    <i t="grand">
      <x/>
    </i>
  </colItems>
  <dataFields count="1">
    <dataField name="Count of PassengerId" fld="0" subtotal="count" showDataAs="percentOfRow" baseField="0" baseItem="0" numFmtId="164"/>
  </dataFields>
  <formats count="43">
    <format dxfId="192">
      <pivotArea outline="0" collapsedLevelsAreSubtotals="1" fieldPosition="0"/>
    </format>
    <format dxfId="191">
      <pivotArea type="all" dataOnly="0" outline="0" fieldPosition="0"/>
    </format>
    <format dxfId="190">
      <pivotArea outline="0" collapsedLevelsAreSubtotals="1" fieldPosition="0"/>
    </format>
    <format dxfId="189">
      <pivotArea type="origin" dataOnly="0" labelOnly="1" outline="0" fieldPosition="0"/>
    </format>
    <format dxfId="188">
      <pivotArea field="1" type="button" dataOnly="0" labelOnly="1" outline="0" axis="axisCol" fieldPosition="0"/>
    </format>
    <format dxfId="187">
      <pivotArea type="topRight" dataOnly="0" labelOnly="1" outline="0" fieldPosition="0"/>
    </format>
    <format dxfId="186">
      <pivotArea field="17" type="button" dataOnly="0" labelOnly="1" outline="0" axis="axisRow" fieldPosition="0"/>
    </format>
    <format dxfId="185">
      <pivotArea dataOnly="0" labelOnly="1" fieldPosition="0">
        <references count="1">
          <reference field="17" count="0"/>
        </references>
      </pivotArea>
    </format>
    <format dxfId="184">
      <pivotArea dataOnly="0" labelOnly="1" grandRow="1" outline="0" fieldPosition="0"/>
    </format>
    <format dxfId="183">
      <pivotArea dataOnly="0" labelOnly="1" fieldPosition="0">
        <references count="1">
          <reference field="1" count="0"/>
        </references>
      </pivotArea>
    </format>
    <format dxfId="182">
      <pivotArea dataOnly="0" labelOnly="1" grandCol="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1" type="button" dataOnly="0" labelOnly="1" outline="0" axis="axisCol" fieldPosition="0"/>
    </format>
    <format dxfId="177">
      <pivotArea type="topRight" dataOnly="0" labelOnly="1" outline="0" fieldPosition="0"/>
    </format>
    <format dxfId="176">
      <pivotArea field="17" type="button" dataOnly="0" labelOnly="1" outline="0" axis="axisRow" fieldPosition="0"/>
    </format>
    <format dxfId="175">
      <pivotArea dataOnly="0" labelOnly="1" fieldPosition="0">
        <references count="1">
          <reference field="17" count="0"/>
        </references>
      </pivotArea>
    </format>
    <format dxfId="174">
      <pivotArea dataOnly="0" labelOnly="1" grandRow="1" outline="0" fieldPosition="0"/>
    </format>
    <format dxfId="173">
      <pivotArea dataOnly="0" labelOnly="1" fieldPosition="0">
        <references count="1">
          <reference field="1" count="0"/>
        </references>
      </pivotArea>
    </format>
    <format dxfId="172">
      <pivotArea dataOnly="0" labelOnly="1" grandCol="1" outline="0" fieldPosition="0"/>
    </format>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 type="button" dataOnly="0" labelOnly="1" outline="0" axis="axisCol" fieldPosition="0"/>
    </format>
    <format dxfId="167">
      <pivotArea type="topRight" dataOnly="0" labelOnly="1" outline="0" fieldPosition="0"/>
    </format>
    <format dxfId="166">
      <pivotArea field="17" type="button" dataOnly="0" labelOnly="1" outline="0" axis="axisRow" fieldPosition="0"/>
    </format>
    <format dxfId="165">
      <pivotArea dataOnly="0" labelOnly="1" fieldPosition="0">
        <references count="1">
          <reference field="17" count="0"/>
        </references>
      </pivotArea>
    </format>
    <format dxfId="164">
      <pivotArea dataOnly="0" labelOnly="1" grandRow="1" outline="0" fieldPosition="0"/>
    </format>
    <format dxfId="163">
      <pivotArea dataOnly="0" labelOnly="1" fieldPosition="0">
        <references count="1">
          <reference field="1" count="0"/>
        </references>
      </pivotArea>
    </format>
    <format dxfId="162">
      <pivotArea dataOnly="0" labelOnly="1" grandCol="1" outline="0" fieldPosition="0"/>
    </format>
    <format dxfId="161">
      <pivotArea field="1" type="button" dataOnly="0" labelOnly="1" outline="0" axis="axisCol" fieldPosition="0"/>
    </format>
    <format dxfId="160">
      <pivotArea dataOnly="0" fieldPosition="0">
        <references count="1">
          <reference field="17" count="0"/>
        </references>
      </pivotArea>
    </format>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 type="button" dataOnly="0" labelOnly="1" outline="0" axis="axisCol" fieldPosition="0"/>
    </format>
    <format dxfId="155">
      <pivotArea type="topRight" dataOnly="0" labelOnly="1" outline="0" fieldPosition="0"/>
    </format>
    <format dxfId="154">
      <pivotArea field="17" type="button" dataOnly="0" labelOnly="1" outline="0" axis="axisRow" fieldPosition="0"/>
    </format>
    <format dxfId="153">
      <pivotArea dataOnly="0" labelOnly="1" fieldPosition="0">
        <references count="1">
          <reference field="17" count="0"/>
        </references>
      </pivotArea>
    </format>
    <format dxfId="152">
      <pivotArea dataOnly="0" labelOnly="1" grandRow="1" outline="0" fieldPosition="0"/>
    </format>
    <format dxfId="151">
      <pivotArea dataOnly="0" labelOnly="1" fieldPosition="0">
        <references count="1">
          <reference field="1" count="0"/>
        </references>
      </pivotArea>
    </format>
    <format dxfId="150">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1948CC-E03F-004C-9785-AF685B2DE7C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itle ">
  <location ref="S5:V10" firstHeaderRow="1" firstDataRow="2" firstDataCol="1"/>
  <pivotFields count="21">
    <pivotField dataField="1" showAll="0"/>
    <pivotField axis="axisCol" showAll="0" sortType="ascending">
      <items count="3">
        <item n="0 (Not Survived)" x="0"/>
        <item n="1 (Survived)"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items count="18">
        <item x="12"/>
        <item x="11"/>
        <item m="1" x="16"/>
        <item x="5"/>
        <item x="14"/>
        <item x="9"/>
        <item x="8"/>
        <item x="3"/>
        <item x="2"/>
        <item x="10"/>
        <item x="6"/>
        <item x="0"/>
        <item x="1"/>
        <item x="7"/>
        <item x="4"/>
        <item m="1" x="15"/>
        <item x="13"/>
        <item t="default"/>
      </items>
    </pivotField>
    <pivotField axis="axisRow"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15"/>
  </rowFields>
  <rowItems count="4">
    <i>
      <x v="3"/>
    </i>
    <i>
      <x v="5"/>
    </i>
    <i>
      <x v="6"/>
    </i>
    <i t="grand">
      <x/>
    </i>
  </rowItems>
  <colFields count="1">
    <field x="1"/>
  </colFields>
  <colItems count="3">
    <i>
      <x/>
    </i>
    <i>
      <x v="1"/>
    </i>
    <i t="grand">
      <x/>
    </i>
  </colItems>
  <dataFields count="1">
    <dataField name="Count of PassengerId" fld="0" subtotal="count" showDataAs="percentOfRow" baseField="0" baseItem="0" numFmtId="164"/>
  </dataFields>
  <formats count="20">
    <format dxfId="212">
      <pivotArea type="all" dataOnly="0" outline="0" fieldPosition="0"/>
    </format>
    <format dxfId="211">
      <pivotArea outline="0" collapsedLevelsAreSubtotals="1" fieldPosition="0"/>
    </format>
    <format dxfId="210">
      <pivotArea type="origin" dataOnly="0" labelOnly="1" outline="0" fieldPosition="0"/>
    </format>
    <format dxfId="209">
      <pivotArea field="1" type="button" dataOnly="0" labelOnly="1" outline="0" axis="axisCol" fieldPosition="0"/>
    </format>
    <format dxfId="208">
      <pivotArea type="topRight" dataOnly="0" labelOnly="1" outline="0" fieldPosition="0"/>
    </format>
    <format dxfId="207">
      <pivotArea field="14" type="button" dataOnly="0" labelOnly="1" outline="0"/>
    </format>
    <format dxfId="206">
      <pivotArea dataOnly="0" labelOnly="1" grandRow="1" outline="0" fieldPosition="0"/>
    </format>
    <format dxfId="205">
      <pivotArea dataOnly="0" labelOnly="1" fieldPosition="0">
        <references count="1">
          <reference field="1" count="0"/>
        </references>
      </pivotArea>
    </format>
    <format dxfId="204">
      <pivotArea dataOnly="0" labelOnly="1" grandCol="1" outline="0" fieldPosition="0"/>
    </format>
    <format dxfId="203">
      <pivotArea outline="0" collapsedLevelsAreSubtotals="1" fieldPosition="0"/>
    </format>
    <format dxfId="202">
      <pivotArea type="all" dataOnly="0" outline="0" fieldPosition="0"/>
    </format>
    <format dxfId="201">
      <pivotArea outline="0" collapsedLevelsAreSubtotals="1" fieldPosition="0"/>
    </format>
    <format dxfId="200">
      <pivotArea type="origin" dataOnly="0" labelOnly="1" outline="0" fieldPosition="0"/>
    </format>
    <format dxfId="199">
      <pivotArea field="1" type="button" dataOnly="0" labelOnly="1" outline="0" axis="axisCol" fieldPosition="0"/>
    </format>
    <format dxfId="198">
      <pivotArea type="topRight" dataOnly="0" labelOnly="1" outline="0" fieldPosition="0"/>
    </format>
    <format dxfId="197">
      <pivotArea field="15" type="button" dataOnly="0" labelOnly="1" outline="0" axis="axisRow" fieldPosition="0"/>
    </format>
    <format dxfId="196">
      <pivotArea dataOnly="0" labelOnly="1" fieldPosition="0">
        <references count="1">
          <reference field="15" count="0"/>
        </references>
      </pivotArea>
    </format>
    <format dxfId="195">
      <pivotArea dataOnly="0" labelOnly="1" grandRow="1" outline="0" fieldPosition="0"/>
    </format>
    <format dxfId="194">
      <pivotArea dataOnly="0" labelOnly="1" fieldPosition="0">
        <references count="1">
          <reference field="1" count="0"/>
        </references>
      </pivotArea>
    </format>
    <format dxfId="193">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5B70FC-DBE8-3644-86E2-B878CB19028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colHeaderCaption="Survival Rates">
  <location ref="C5:F8" firstHeaderRow="1" firstDataRow="2" firstDataCol="1"/>
  <pivotFields count="21">
    <pivotField dataField="1" showAll="0"/>
    <pivotField axis="axisCol" showAll="0">
      <items count="3">
        <item x="0"/>
        <item x="1"/>
        <item t="default"/>
      </items>
    </pivotField>
    <pivotField showAll="0">
      <items count="4">
        <item x="1"/>
        <item x="2"/>
        <item x="0"/>
        <item t="default"/>
      </items>
    </pivotField>
    <pivotField showAll="0"/>
    <pivotField axis="axisRow"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4"/>
  </rowFields>
  <rowItems count="2">
    <i>
      <x/>
    </i>
    <i t="grand">
      <x/>
    </i>
  </rowItems>
  <colFields count="1">
    <field x="1"/>
  </colFields>
  <colItems count="3">
    <i>
      <x/>
    </i>
    <i>
      <x v="1"/>
    </i>
    <i t="grand">
      <x/>
    </i>
  </colItems>
  <dataFields count="1">
    <dataField name="Count of PassengerId" fld="0" subtotal="count" showDataAs="percentOfRow" baseField="0" baseItem="0" numFmtId="164"/>
  </dataFields>
  <formats count="88">
    <format dxfId="300">
      <pivotArea outline="0" collapsedLevelsAreSubtotals="1" fieldPosition="0"/>
    </format>
    <format dxfId="299">
      <pivotArea collapsedLevelsAreSubtotals="1" fieldPosition="0">
        <references count="2">
          <reference field="1" count="1" selected="0">
            <x v="1"/>
          </reference>
          <reference field="4" count="0"/>
        </references>
      </pivotArea>
    </format>
    <format dxfId="298">
      <pivotArea grandRow="1" outline="0" collapsedLevelsAreSubtotals="1" fieldPosition="0"/>
    </format>
    <format dxfId="297">
      <pivotArea collapsedLevelsAreSubtotals="1" fieldPosition="0">
        <references count="1">
          <reference field="4" count="0"/>
        </references>
      </pivotArea>
    </format>
    <format dxfId="296">
      <pivotArea dataOnly="0" labelOnly="1" fieldPosition="0">
        <references count="1">
          <reference field="4" count="0"/>
        </references>
      </pivotArea>
    </format>
    <format dxfId="295">
      <pivotArea collapsedLevelsAreSubtotals="1" fieldPosition="0">
        <references count="1">
          <reference field="4" count="0"/>
        </references>
      </pivotArea>
    </format>
    <format dxfId="294">
      <pivotArea dataOnly="0" labelOnly="1" fieldPosition="0">
        <references count="1">
          <reference field="4" count="0"/>
        </references>
      </pivotArea>
    </format>
    <format dxfId="293">
      <pivotArea type="all" dataOnly="0" outline="0" fieldPosition="0"/>
    </format>
    <format dxfId="292">
      <pivotArea outline="0" collapsedLevelsAreSubtotals="1" fieldPosition="0"/>
    </format>
    <format dxfId="291">
      <pivotArea type="origin" dataOnly="0" labelOnly="1" outline="0" fieldPosition="0"/>
    </format>
    <format dxfId="290">
      <pivotArea field="1" type="button" dataOnly="0" labelOnly="1" outline="0" axis="axisCol" fieldPosition="0"/>
    </format>
    <format dxfId="289">
      <pivotArea type="topRight" dataOnly="0" labelOnly="1" outline="0" fieldPosition="0"/>
    </format>
    <format dxfId="288">
      <pivotArea field="4" type="button" dataOnly="0" labelOnly="1" outline="0" axis="axisRow" fieldPosition="0"/>
    </format>
    <format dxfId="287">
      <pivotArea dataOnly="0" labelOnly="1" fieldPosition="0">
        <references count="1">
          <reference field="4" count="0"/>
        </references>
      </pivotArea>
    </format>
    <format dxfId="286">
      <pivotArea dataOnly="0" labelOnly="1" grandRow="1" outline="0" fieldPosition="0"/>
    </format>
    <format dxfId="285">
      <pivotArea dataOnly="0" labelOnly="1" fieldPosition="0">
        <references count="1">
          <reference field="1" count="0"/>
        </references>
      </pivotArea>
    </format>
    <format dxfId="284">
      <pivotArea dataOnly="0" labelOnly="1" grandCol="1" outline="0" fieldPosition="0"/>
    </format>
    <format dxfId="283">
      <pivotArea type="all" dataOnly="0" outline="0" fieldPosition="0"/>
    </format>
    <format dxfId="282">
      <pivotArea outline="0" collapsedLevelsAreSubtotals="1" fieldPosition="0"/>
    </format>
    <format dxfId="281">
      <pivotArea type="origin" dataOnly="0" labelOnly="1" outline="0" fieldPosition="0"/>
    </format>
    <format dxfId="280">
      <pivotArea field="1" type="button" dataOnly="0" labelOnly="1" outline="0" axis="axisCol" fieldPosition="0"/>
    </format>
    <format dxfId="279">
      <pivotArea type="topRight" dataOnly="0" labelOnly="1" outline="0" fieldPosition="0"/>
    </format>
    <format dxfId="278">
      <pivotArea field="4" type="button" dataOnly="0" labelOnly="1" outline="0" axis="axisRow" fieldPosition="0"/>
    </format>
    <format dxfId="277">
      <pivotArea dataOnly="0" labelOnly="1" fieldPosition="0">
        <references count="1">
          <reference field="4" count="0"/>
        </references>
      </pivotArea>
    </format>
    <format dxfId="276">
      <pivotArea dataOnly="0" labelOnly="1" grandRow="1" outline="0" fieldPosition="0"/>
    </format>
    <format dxfId="275">
      <pivotArea dataOnly="0" labelOnly="1" fieldPosition="0">
        <references count="1">
          <reference field="1" count="0"/>
        </references>
      </pivotArea>
    </format>
    <format dxfId="274">
      <pivotArea dataOnly="0" labelOnly="1" grandCol="1" outline="0" fieldPosition="0"/>
    </format>
    <format dxfId="273">
      <pivotArea type="all" dataOnly="0" outline="0" fieldPosition="0"/>
    </format>
    <format dxfId="272">
      <pivotArea type="origin" dataOnly="0" labelOnly="1" outline="0" fieldPosition="0"/>
    </format>
    <format dxfId="271">
      <pivotArea field="1" type="button" dataOnly="0" labelOnly="1" outline="0" axis="axisCol" fieldPosition="0"/>
    </format>
    <format dxfId="270">
      <pivotArea type="topRight" dataOnly="0" labelOnly="1" outline="0" fieldPosition="0"/>
    </format>
    <format dxfId="269">
      <pivotArea field="4" type="button" dataOnly="0" labelOnly="1" outline="0" axis="axisRow" fieldPosition="0"/>
    </format>
    <format dxfId="268">
      <pivotArea dataOnly="0" labelOnly="1" fieldPosition="0">
        <references count="1">
          <reference field="4" count="0"/>
        </references>
      </pivotArea>
    </format>
    <format dxfId="267">
      <pivotArea dataOnly="0" labelOnly="1" fieldPosition="0">
        <references count="1">
          <reference field="1" count="0"/>
        </references>
      </pivotArea>
    </format>
    <format dxfId="266">
      <pivotArea dataOnly="0" labelOnly="1" grandCol="1" outline="0" fieldPosition="0"/>
    </format>
    <format dxfId="265">
      <pivotArea collapsedLevelsAreSubtotals="1" fieldPosition="0">
        <references count="1">
          <reference field="4" count="0"/>
        </references>
      </pivotArea>
    </format>
    <format dxfId="264">
      <pivotArea type="origin" dataOnly="0" labelOnly="1" outline="0" fieldPosition="0"/>
    </format>
    <format dxfId="263">
      <pivotArea field="1" type="button" dataOnly="0" labelOnly="1" outline="0" axis="axisCol" fieldPosition="0"/>
    </format>
    <format dxfId="262">
      <pivotArea type="topRight" dataOnly="0" labelOnly="1" outline="0" fieldPosition="0"/>
    </format>
    <format dxfId="261">
      <pivotArea field="4" type="button" dataOnly="0" labelOnly="1" outline="0" axis="axisRow" fieldPosition="0"/>
    </format>
    <format dxfId="260">
      <pivotArea dataOnly="0" labelOnly="1" fieldPosition="0">
        <references count="1">
          <reference field="4" count="0"/>
        </references>
      </pivotArea>
    </format>
    <format dxfId="259">
      <pivotArea dataOnly="0" labelOnly="1" fieldPosition="0">
        <references count="1">
          <reference field="1" count="0"/>
        </references>
      </pivotArea>
    </format>
    <format dxfId="258">
      <pivotArea dataOnly="0" labelOnly="1" grandCol="1" outline="0"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field="1" type="button" dataOnly="0" labelOnly="1" outline="0" axis="axisCol" fieldPosition="0"/>
    </format>
    <format dxfId="253">
      <pivotArea type="topRight" dataOnly="0" labelOnly="1" outline="0" fieldPosition="0"/>
    </format>
    <format dxfId="252">
      <pivotArea field="4" type="button" dataOnly="0" labelOnly="1" outline="0" axis="axisRow" fieldPosition="0"/>
    </format>
    <format dxfId="251">
      <pivotArea dataOnly="0" labelOnly="1" fieldPosition="0">
        <references count="1">
          <reference field="4" count="0"/>
        </references>
      </pivotArea>
    </format>
    <format dxfId="250">
      <pivotArea dataOnly="0" labelOnly="1" grandRow="1" outline="0" fieldPosition="0"/>
    </format>
    <format dxfId="249">
      <pivotArea dataOnly="0" labelOnly="1" fieldPosition="0">
        <references count="1">
          <reference field="1" count="0"/>
        </references>
      </pivotArea>
    </format>
    <format dxfId="248">
      <pivotArea dataOnly="0" labelOnly="1" grandCol="1" outline="0" fieldPosition="0"/>
    </format>
    <format dxfId="247">
      <pivotArea grandRow="1" outline="0" collapsedLevelsAreSubtotals="1" fieldPosition="0"/>
    </format>
    <format dxfId="246">
      <pivotArea grandRow="1" outline="0" collapsedLevelsAreSubtotals="1" fieldPosition="0"/>
    </format>
    <format dxfId="245">
      <pivotArea dataOnly="0" labelOnly="1" grandRow="1" outline="0" fieldPosition="0"/>
    </format>
    <format dxfId="244">
      <pivotArea dataOnly="0" labelOnly="1" fieldPosition="0">
        <references count="1">
          <reference field="4" count="0"/>
        </references>
      </pivotArea>
    </format>
    <format dxfId="243">
      <pivotArea dataOnly="0" labelOnly="1" grandRow="1" outline="0" fieldPosition="0"/>
    </format>
    <format dxfId="242">
      <pivotArea type="all" dataOnly="0" outline="0" fieldPosition="0"/>
    </format>
    <format dxfId="241">
      <pivotArea outline="0" collapsedLevelsAreSubtotals="1" fieldPosition="0"/>
    </format>
    <format dxfId="240">
      <pivotArea type="origin" dataOnly="0" labelOnly="1" outline="0" fieldPosition="0"/>
    </format>
    <format dxfId="239">
      <pivotArea field="1" type="button" dataOnly="0" labelOnly="1" outline="0" axis="axisCol" fieldPosition="0"/>
    </format>
    <format dxfId="238">
      <pivotArea type="topRight" dataOnly="0" labelOnly="1" outline="0" fieldPosition="0"/>
    </format>
    <format dxfId="237">
      <pivotArea field="4" type="button" dataOnly="0" labelOnly="1" outline="0" axis="axisRow" fieldPosition="0"/>
    </format>
    <format dxfId="236">
      <pivotArea dataOnly="0" labelOnly="1" fieldPosition="0">
        <references count="1">
          <reference field="4" count="0"/>
        </references>
      </pivotArea>
    </format>
    <format dxfId="235">
      <pivotArea dataOnly="0" labelOnly="1" grandRow="1" outline="0" fieldPosition="0"/>
    </format>
    <format dxfId="234">
      <pivotArea dataOnly="0" labelOnly="1" fieldPosition="0">
        <references count="1">
          <reference field="1" count="0"/>
        </references>
      </pivotArea>
    </format>
    <format dxfId="233">
      <pivotArea dataOnly="0" labelOnly="1" grandCol="1" outline="0" fieldPosition="0"/>
    </format>
    <format dxfId="232">
      <pivotArea type="all" dataOnly="0" outline="0" fieldPosition="0"/>
    </format>
    <format dxfId="231">
      <pivotArea outline="0" collapsedLevelsAreSubtotals="1" fieldPosition="0"/>
    </format>
    <format dxfId="230">
      <pivotArea type="origin" dataOnly="0" labelOnly="1" outline="0" fieldPosition="0"/>
    </format>
    <format dxfId="229">
      <pivotArea field="1" type="button" dataOnly="0" labelOnly="1" outline="0" axis="axisCol" fieldPosition="0"/>
    </format>
    <format dxfId="228">
      <pivotArea type="topRight" dataOnly="0" labelOnly="1" outline="0" fieldPosition="0"/>
    </format>
    <format dxfId="227">
      <pivotArea field="4" type="button" dataOnly="0" labelOnly="1" outline="0" axis="axisRow" fieldPosition="0"/>
    </format>
    <format dxfId="226">
      <pivotArea dataOnly="0" labelOnly="1" fieldPosition="0">
        <references count="1">
          <reference field="4" count="0"/>
        </references>
      </pivotArea>
    </format>
    <format dxfId="225">
      <pivotArea dataOnly="0" labelOnly="1" grandRow="1" outline="0" fieldPosition="0"/>
    </format>
    <format dxfId="224">
      <pivotArea dataOnly="0" labelOnly="1" fieldPosition="0">
        <references count="1">
          <reference field="1" count="0"/>
        </references>
      </pivotArea>
    </format>
    <format dxfId="223">
      <pivotArea dataOnly="0" labelOnly="1" grandCol="1" outline="0" fieldPosition="0"/>
    </format>
    <format dxfId="222">
      <pivotArea type="all" dataOnly="0" outline="0" fieldPosition="0"/>
    </format>
    <format dxfId="221">
      <pivotArea outline="0" collapsedLevelsAreSubtotals="1" fieldPosition="0"/>
    </format>
    <format dxfId="220">
      <pivotArea type="origin" dataOnly="0" labelOnly="1" outline="0" fieldPosition="0"/>
    </format>
    <format dxfId="219">
      <pivotArea field="1" type="button" dataOnly="0" labelOnly="1" outline="0" axis="axisCol" fieldPosition="0"/>
    </format>
    <format dxfId="218">
      <pivotArea type="topRight" dataOnly="0" labelOnly="1" outline="0" fieldPosition="0"/>
    </format>
    <format dxfId="217">
      <pivotArea field="4" type="button" dataOnly="0" labelOnly="1" outline="0" axis="axisRow" fieldPosition="0"/>
    </format>
    <format dxfId="216">
      <pivotArea dataOnly="0" labelOnly="1" fieldPosition="0">
        <references count="1">
          <reference field="4" count="0"/>
        </references>
      </pivotArea>
    </format>
    <format dxfId="215">
      <pivotArea dataOnly="0" labelOnly="1" grandRow="1" outline="0" fieldPosition="0"/>
    </format>
    <format dxfId="214">
      <pivotArea dataOnly="0" labelOnly="1" fieldPosition="0">
        <references count="1">
          <reference field="1" count="0"/>
        </references>
      </pivotArea>
    </format>
    <format dxfId="213">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BDB0B4-27F7-6447-AE24-1A653A0CC71A}" name="Survival Rate by Class &amp; Sex"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lasses" colHeaderCaption="Gender">
  <location ref="B119:D124" firstHeaderRow="1" firstDataRow="2" firstDataCol="1" rowPageCount="1" colPageCount="1"/>
  <pivotFields count="21">
    <pivotField dataField="1" showAll="0"/>
    <pivotField axis="axisPage" numFmtId="2" multipleItemSelectionAllowed="1" showAll="0">
      <items count="3">
        <item h="1" x="0"/>
        <item x="1"/>
        <item t="default"/>
      </items>
    </pivotField>
    <pivotField axis="axisRow" showAll="0">
      <items count="4">
        <item n="1st Class" x="1"/>
        <item n="2nd Class" x="2"/>
        <item n="3rd Class" x="0"/>
        <item t="default"/>
      </items>
    </pivotField>
    <pivotField showAll="0"/>
    <pivotField axis="axisCol"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10">
        <item m="1" x="6"/>
        <item m="1" x="8"/>
        <item x="3"/>
        <item x="2"/>
        <item x="0"/>
        <item x="1"/>
        <item x="4"/>
        <item m="1" x="5"/>
        <item m="1" x="7"/>
        <item t="default"/>
      </items>
    </pivotField>
    <pivotField showAll="0"/>
    <pivotField showAll="0">
      <items count="6">
        <item x="0"/>
        <item x="3"/>
        <item x="2"/>
        <item x="4"/>
        <item x="1"/>
        <item t="default"/>
      </items>
    </pivotField>
    <pivotField showAll="0"/>
    <pivotField showAll="0"/>
    <pivotField showAll="0">
      <items count="4">
        <item x="1"/>
        <item x="2"/>
        <item x="0"/>
        <item t="default"/>
      </items>
    </pivotField>
  </pivotFields>
  <rowFields count="1">
    <field x="2"/>
  </rowFields>
  <rowItems count="4">
    <i>
      <x/>
    </i>
    <i>
      <x v="1"/>
    </i>
    <i>
      <x v="2"/>
    </i>
    <i t="grand">
      <x/>
    </i>
  </rowItems>
  <colFields count="1">
    <field x="4"/>
  </colFields>
  <colItems count="2">
    <i>
      <x/>
    </i>
    <i t="grand">
      <x/>
    </i>
  </colItems>
  <pageFields count="1">
    <pageField fld="1" hier="-1"/>
  </pageFields>
  <dataFields count="1">
    <dataField name="Survived Passengers" fld="0" subtotal="count" showDataAs="percentOfRow" baseField="0" baseItem="0" numFmtId="10"/>
  </dataFields>
  <formats count="20">
    <format dxfId="320">
      <pivotArea type="all" dataOnly="0" outline="0" fieldPosition="0"/>
    </format>
    <format dxfId="319">
      <pivotArea field="4" type="button" dataOnly="0" labelOnly="1" outline="0" axis="axisCol" fieldPosition="0"/>
    </format>
    <format dxfId="318">
      <pivotArea dataOnly="0" labelOnly="1" fieldPosition="0">
        <references count="1">
          <reference field="4" count="0"/>
        </references>
      </pivotArea>
    </format>
    <format dxfId="317">
      <pivotArea outline="0" collapsedLevelsAreSubtotals="1" fieldPosition="0">
        <references count="1">
          <reference field="4" count="0" selected="0"/>
        </references>
      </pivotArea>
    </format>
    <format dxfId="316">
      <pivotArea dataOnly="0" labelOnly="1" fieldPosition="0">
        <references count="1">
          <reference field="4" count="0"/>
        </references>
      </pivotArea>
    </format>
    <format dxfId="315">
      <pivotArea outline="0" collapsedLevelsAreSubtotals="1" fieldPosition="0">
        <references count="1">
          <reference field="4" count="0" selected="0"/>
        </references>
      </pivotArea>
    </format>
    <format dxfId="314">
      <pivotArea dataOnly="0" labelOnly="1" fieldPosition="0">
        <references count="1">
          <reference field="4" count="0"/>
        </references>
      </pivotArea>
    </format>
    <format dxfId="313">
      <pivotArea field="4" type="button" dataOnly="0" labelOnly="1" outline="0" axis="axisCol" fieldPosition="0"/>
    </format>
    <format dxfId="312">
      <pivotArea field="4" type="button" dataOnly="0" labelOnly="1" outline="0" axis="axisCol" fieldPosition="0"/>
    </format>
    <format dxfId="311">
      <pivotArea type="all" dataOnly="0" outline="0" fieldPosition="0"/>
    </format>
    <format dxfId="310">
      <pivotArea outline="0" collapsedLevelsAreSubtotals="1" fieldPosition="0"/>
    </format>
    <format dxfId="309">
      <pivotArea type="origin" dataOnly="0" labelOnly="1" outline="0" fieldPosition="0"/>
    </format>
    <format dxfId="308">
      <pivotArea field="4" type="button" dataOnly="0" labelOnly="1" outline="0" axis="axisCol" fieldPosition="0"/>
    </format>
    <format dxfId="307">
      <pivotArea type="topRight" dataOnly="0" labelOnly="1" outline="0" fieldPosition="0"/>
    </format>
    <format dxfId="306">
      <pivotArea field="2" type="button" dataOnly="0" labelOnly="1" outline="0" axis="axisRow" fieldPosition="0"/>
    </format>
    <format dxfId="305">
      <pivotArea dataOnly="0" labelOnly="1" fieldPosition="0">
        <references count="1">
          <reference field="2" count="0"/>
        </references>
      </pivotArea>
    </format>
    <format dxfId="304">
      <pivotArea dataOnly="0" labelOnly="1" grandRow="1" outline="0" fieldPosition="0"/>
    </format>
    <format dxfId="303">
      <pivotArea dataOnly="0" labelOnly="1" fieldPosition="0">
        <references count="1">
          <reference field="4" count="0"/>
        </references>
      </pivotArea>
    </format>
    <format dxfId="302">
      <pivotArea dataOnly="0" labelOnly="1" grandCol="1" outline="0" fieldPosition="0"/>
    </format>
    <format dxfId="301">
      <pivotArea dataOnly="0" labelOnly="1" outline="0" fieldPosition="0">
        <references count="1">
          <reference field="1" count="0"/>
        </references>
      </pivotArea>
    </format>
  </formats>
  <chartFormats count="2">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CC358EA-8EB1-FA4F-B9FC-1C2D9F094DB4}" autoFormatId="16" applyNumberFormats="0" applyBorderFormats="0" applyFontFormats="0" applyPatternFormats="0" applyAlignmentFormats="0" applyWidthHeightFormats="0">
  <queryTableRefresh nextId="24" unboundColumnsRight="9">
    <queryTableFields count="21">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 id="13" dataBound="0" tableColumnId="13"/>
      <queryTableField id="22" dataBound="0" tableColumnId="22"/>
      <queryTableField id="14" dataBound="0" tableColumnId="14"/>
      <queryTableField id="23" dataBound="0" tableColumnId="23"/>
      <queryTableField id="15" dataBound="0" tableColumnId="15"/>
      <queryTableField id="16" dataBound="0" tableColumnId="16"/>
      <queryTableField id="17" dataBound="0" tableColumnId="17"/>
      <queryTableField id="20" dataBound="0" tableColumnId="20"/>
      <queryTableField id="21" dataBound="0"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31F1A1F-49BE-434C-9050-38D2C1E8AEF1}" autoFormatId="16" applyNumberFormats="0" applyBorderFormats="0" applyFontFormats="0" applyPatternFormats="0" applyAlignmentFormats="0" applyWidthHeightFormats="0">
  <queryTableRefresh nextId="13">
    <queryTableFields count="12">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6E3EA723-48B0-554E-AD20-9B8AB6C560ED}" sourceName="Pclass">
  <pivotTables>
    <pivotTable tabId="4" name="Gender Counts"/>
    <pivotTable tabId="4" name="Class Counts"/>
    <pivotTable tabId="4" name="PivotTable10"/>
    <pivotTable tabId="4" name="PivotTable11"/>
    <pivotTable tabId="4" name="PivotTable12"/>
    <pivotTable tabId="4" name="PivotTable13"/>
    <pivotTable tabId="4" name="PivotTable20"/>
    <pivotTable tabId="4" name="PivotTable6"/>
    <pivotTable tabId="4" name="PivotTable7"/>
    <pivotTable tabId="4" name="PivotTable9"/>
    <pivotTable tabId="4" name="Survival Rate by Class &amp; Sex"/>
  </pivotTables>
  <data>
    <tabular pivotCacheId="192295679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DA77ECA-96E8-244B-8E17-EF515FCBC526}" sourceName="Sex">
  <pivotTables>
    <pivotTable tabId="4" name="Gender Counts"/>
    <pivotTable tabId="4" name="Class Counts"/>
    <pivotTable tabId="4" name="PivotTable10"/>
    <pivotTable tabId="4" name="PivotTable11"/>
    <pivotTable tabId="4" name="PivotTable12"/>
    <pivotTable tabId="4" name="PivotTable13"/>
    <pivotTable tabId="4" name="PivotTable20"/>
    <pivotTable tabId="4" name="PivotTable6"/>
    <pivotTable tabId="4" name="PivotTable7"/>
    <pivotTable tabId="4" name="PivotTable9"/>
    <pivotTable tabId="4" name="Survival Rate by Class &amp; Sex"/>
  </pivotTables>
  <data>
    <tabular pivotCacheId="1922956790">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Group" xr10:uid="{229F3DCE-C164-4043-999B-97A929AFB4D4}" sourceName="Title_Group">
  <pivotTables>
    <pivotTable tabId="4" name="Gender Counts"/>
    <pivotTable tabId="4" name="Class Counts"/>
    <pivotTable tabId="4" name="PivotTable10"/>
    <pivotTable tabId="4" name="PivotTable11"/>
    <pivotTable tabId="4" name="PivotTable12"/>
    <pivotTable tabId="4" name="PivotTable13"/>
    <pivotTable tabId="4" name="PivotTable20"/>
    <pivotTable tabId="4" name="PivotTable6"/>
    <pivotTable tabId="4" name="PivotTable7"/>
    <pivotTable tabId="4" name="PivotTable9"/>
    <pivotTable tabId="4" name="Survival Rate by Class &amp; Sex"/>
  </pivotTables>
  <data>
    <tabular pivotCacheId="1922956790">
      <items count="9">
        <i x="2" s="1"/>
        <i x="1" s="1"/>
        <i x="4" s="1"/>
        <i x="6" s="1" nd="1"/>
        <i x="8" s="1" nd="1"/>
        <i x="3" s="1" nd="1"/>
        <i x="0" s="1" nd="1"/>
        <i x="5" s="1" nd="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9D2537F0-0732-9D4C-B804-9FEAAD4E7C2A}" sourceName="AgeGroup">
  <pivotTables>
    <pivotTable tabId="4" name="Gender Counts"/>
    <pivotTable tabId="4" name="Class Counts"/>
    <pivotTable tabId="4" name="PivotTable10"/>
    <pivotTable tabId="4" name="PivotTable11"/>
    <pivotTable tabId="4" name="PivotTable12"/>
    <pivotTable tabId="4" name="PivotTable13"/>
    <pivotTable tabId="4" name="PivotTable20"/>
    <pivotTable tabId="4" name="PivotTable6"/>
    <pivotTable tabId="4" name="PivotTable7"/>
    <pivotTable tabId="4" name="PivotTable9"/>
    <pivotTable tabId="4" name="Survival Rate by Class &amp; Sex"/>
  </pivotTables>
  <data>
    <tabular pivotCacheId="1922956790">
      <items count="5">
        <i x="0" s="1"/>
        <i x="3" s="1"/>
        <i x="2"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_Cleaned" xr10:uid="{D47BD859-8819-E14A-9AFF-48361E68772B}" sourceName="Embarked_Cleaned">
  <pivotTables>
    <pivotTable tabId="4" name="Gender Counts"/>
    <pivotTable tabId="4" name="Class Counts"/>
    <pivotTable tabId="4" name="PivotTable10"/>
    <pivotTable tabId="4" name="PivotTable11"/>
    <pivotTable tabId="4" name="PivotTable12"/>
    <pivotTable tabId="4" name="PivotTable13"/>
    <pivotTable tabId="4" name="PivotTable20"/>
    <pivotTable tabId="4" name="PivotTable6"/>
    <pivotTable tabId="4" name="PivotTable7"/>
    <pivotTable tabId="4" name="PivotTable9"/>
    <pivotTable tabId="4" name="Survival Rate by Class &amp; Sex"/>
  </pivotTables>
  <data>
    <tabular pivotCacheId="192295679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B23BAEA3-079C-FE47-90E1-DF61D73BAA0C}" cache="Slicer_Pclass" caption="Pclass" style="SlicerStyleOther2" rowHeight="251883"/>
  <slicer name="Sex" xr10:uid="{BCB70A52-5905-7047-B75A-62956F8ABDE6}" cache="Slicer_Sex" caption="Sex" style="SlicerStyleOther2" rowHeight="251883"/>
  <slicer name="Title_Group" xr10:uid="{239F6351-1AF1-4140-BBE4-CA5C323BB631}" cache="Slicer_Title_Group" caption="Title_Group" style="SlicerStyleOther2" rowHeight="251883"/>
  <slicer name="AgeGroup" xr10:uid="{F14B1F5C-E31B-CA4D-A903-C6B8F2107AC2}" cache="Slicer_AgeGroup" caption="AgeGroup" style="SlicerStyleOther2" rowHeight="251883"/>
  <slicer name="Embarked_Cleaned" xr10:uid="{690FC32A-AE9B-1B4C-9ECB-62E009E0FCF1}" cache="Slicer_Embarked_Cleaned" caption="Embarked_Cleaned" style="SlicerStyleOther2"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889DFD-B613-C54D-BDFA-688FF0563ED3}" name="Table4" displayName="Table4" ref="C2:E9" totalsRowShown="0" headerRowDxfId="374" dataDxfId="373">
  <autoFilter ref="C2:E9" xr:uid="{C5889DFD-B613-C54D-BDFA-688FF0563ED3}">
    <filterColumn colId="0" hiddenButton="1"/>
    <filterColumn colId="1" hiddenButton="1"/>
    <filterColumn colId="2" hiddenButton="1"/>
  </autoFilter>
  <tableColumns count="3">
    <tableColumn id="1" xr3:uid="{A1D7A72E-C5E6-7C4F-95E0-91C3FBFE8A2E}" name="Category" dataDxfId="372"/>
    <tableColumn id="2" xr3:uid="{81893191-B765-6B4C-8042-B0C2D5484A21}" name="Key Finding" dataDxfId="371"/>
    <tableColumn id="3" xr3:uid="{91B7C3E1-141B-B443-BAAE-ABB7BF41C84B}" name="Possible Explanation" dataDxfId="370"/>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1B96FC-AFEC-CB4D-B686-9E6D638F87C7}" name="tblTitanic" displayName="tblTitanic" ref="A1:U892" tableType="queryTable" totalsRowShown="0">
  <autoFilter ref="A1:U892" xr:uid="{B51B96FC-AFEC-CB4D-B686-9E6D638F87C7}"/>
  <tableColumns count="21">
    <tableColumn id="1" xr3:uid="{FF465653-14F1-6D4B-BB2F-719462F2B6A4}" uniqueName="1" name="PassengerId" queryTableFieldId="1" dataDxfId="24"/>
    <tableColumn id="2" xr3:uid="{82AA9965-C640-8C4F-920B-1DB87AD54753}" uniqueName="2" name="Survived" queryTableFieldId="2" dataDxfId="23"/>
    <tableColumn id="3" xr3:uid="{AC551D5A-4826-964F-82EE-9DB1FFDD926C}" uniqueName="3" name="Pclass" queryTableFieldId="3" dataDxfId="22"/>
    <tableColumn id="4" xr3:uid="{7D0B2292-40CB-1847-87CA-AB590F1E8377}" uniqueName="4" name="Name" queryTableFieldId="4" dataDxfId="21"/>
    <tableColumn id="5" xr3:uid="{1D65DFC6-C913-F149-A319-A498C29BC849}" uniqueName="5" name="Sex" queryTableFieldId="5" dataDxfId="20"/>
    <tableColumn id="6" xr3:uid="{177F37DE-CA14-4C4B-8DBE-74779D98E7E0}" uniqueName="6" name="Age" queryTableFieldId="6" dataDxfId="19"/>
    <tableColumn id="7" xr3:uid="{3183B0DA-3F9E-A246-B2D0-6D21F06FD4E2}" uniqueName="7" name="SibSp" queryTableFieldId="7" dataDxfId="18"/>
    <tableColumn id="8" xr3:uid="{8B75760A-7985-1E42-AEC3-8C6364483279}" uniqueName="8" name="Parch" queryTableFieldId="8" dataDxfId="17"/>
    <tableColumn id="9" xr3:uid="{3A5F90A0-03B6-5C48-A6C7-EB9AA1F62559}" uniqueName="9" name="Ticket" queryTableFieldId="9" dataDxfId="16"/>
    <tableColumn id="10" xr3:uid="{64917FA8-DA1F-E847-9D75-038C64A0959B}" uniqueName="10" name="Fare" queryTableFieldId="10"/>
    <tableColumn id="11" xr3:uid="{7A80B566-6E00-3A4D-A7B0-7DE6E3527106}" uniqueName="11" name="Cabin" queryTableFieldId="11" dataDxfId="15"/>
    <tableColumn id="12" xr3:uid="{3B5AB606-34A2-2046-ACC3-A09EF948CEF7}" uniqueName="12" name="Embarked" queryTableFieldId="12" dataDxfId="14"/>
    <tableColumn id="13" xr3:uid="{1668B2AE-1B99-254D-80EA-6B70A9D608CC}" uniqueName="13" name="FamilySize" queryTableFieldId="13" dataDxfId="13">
      <calculatedColumnFormula>tblTitanic[[#This Row],[SibSp]]+tblTitanic[[#This Row],[Parch]]</calculatedColumnFormula>
    </tableColumn>
    <tableColumn id="22" xr3:uid="{9A0C7CA3-8345-134B-99C1-83A26841D785}" uniqueName="22" name="FamilySize_Type" queryTableFieldId="22" dataDxfId="12">
      <calculatedColumnFormula>IF(tblTitanic[[#This Row],[FamilySize]]=0,"Alone", IF(tblTitanic[[#This Row],[FamilySize]]&lt;=3,"Small (1-3)", "Large (4+)"))</calculatedColumnFormula>
    </tableColumn>
    <tableColumn id="14" xr3:uid="{DFCE901E-CA8D-8E43-95CC-04FDEC3E45A8}" uniqueName="14" name="Title" queryTableFieldId="14" dataDxfId="11">
      <calculatedColumnFormula>TRIM(MID(tblTitanic[[#This Row],[Name]], FIND(",",tblTitanic[[#This Row],[Name]])+1, FIND(".",tblTitanic[[#This Row],[Name]]) - FIND(",",tblTitanic[[#This Row],[Name]]) - 1))</calculatedColumnFormula>
    </tableColumn>
    <tableColumn id="23" xr3:uid="{2657329A-E70F-8C4E-A01D-173B1864D605}" uniqueName="23" name="Title_Group" queryTableFieldId="23" dataDxfId="10">
      <calculatedColumnFormula>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calculatedColumnFormula>
    </tableColumn>
    <tableColumn id="15" xr3:uid="{1DEC4242-5CF9-4C4B-996F-5B4F6E979A79}" uniqueName="15" name="Deck" queryTableFieldId="15" dataDxfId="9">
      <calculatedColumnFormula>IF(tblTitanic[[#This Row],[Cabin]]="","Unknown",LEFT(tblTitanic[[#This Row],[Cabin]],1))</calculatedColumnFormula>
    </tableColumn>
    <tableColumn id="16" xr3:uid="{E3C03AB0-3655-6949-95F7-A58E6219511C}" uniqueName="16" name="AgeGroup" queryTableFieldId="16" dataDxfId="8">
      <calculatedColumnFormula>IF(tblTitanic[[#This Row],[Age]]="","Unknown", IF(tblTitanic[[#This Row],[Age]]&lt;13,"Child",IF(tblTitanic[[#This Row],[Age]]&lt;=18,"Teen", IF(tblTitanic[[#This Row],[Age]]&lt;=40,"Adult","Senior"))))</calculatedColumnFormula>
    </tableColumn>
    <tableColumn id="17" xr3:uid="{4F25451E-A2CC-9B4C-AB30-71E8DF47F2BB}" uniqueName="17" name="FareCategories" queryTableFieldId="17" dataDxfId="7">
      <calculatedColumnFormula>IF(tblTitanic[[#This Row],[Fare]]&lt;=$X$5,"Low",IF(tblTitanic[[#This Row],[Fare]]&lt;= $X$6,"Medium",IF(tblTitanic[[#This Row],[Fare]]&lt;= $X$7,"High","Very High")))</calculatedColumnFormula>
    </tableColumn>
    <tableColumn id="20" xr3:uid="{433B5FE7-FB19-5644-BC7C-2471E9FF9212}" uniqueName="20" name="Age_Cleaned" queryTableFieldId="20" dataDxfId="6">
      <calculatedColumnFormula>IF(tblTitanic[[#This Row],[Age]]="", $X$9, tblTitanic[[#This Row],[Age]])</calculatedColumnFormula>
    </tableColumn>
    <tableColumn id="21" xr3:uid="{EE7E1FD8-27F2-2947-8CE7-4DC753EAE36C}" uniqueName="21" name="Embarked_Cleaned" queryTableFieldId="21" dataDxfId="5">
      <calculatedColumnFormula>IF(tblTitanic[[#This Row],[Embarked]]="", "S", tblTitanic[[#This Row],[Embarked]])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4AFE64-CE76-AB4E-AA5A-DBE097026D72}" name="train" displayName="train" ref="A1:L892" tableType="queryTable" totalsRowShown="0">
  <autoFilter ref="A1:L892" xr:uid="{AD4AFE64-CE76-AB4E-AA5A-DBE097026D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6EB43117-9439-ED4D-9E6B-6CB76F08CC81}" uniqueName="1" name="PassengerId" queryTableFieldId="1"/>
    <tableColumn id="2" xr3:uid="{2BA36771-338D-BD49-A562-C06E207028F3}" uniqueName="2" name="Survived" queryTableFieldId="2"/>
    <tableColumn id="3" xr3:uid="{16544D51-A6E0-C940-8F2D-90532F88348D}" uniqueName="3" name="Pclass" queryTableFieldId="3"/>
    <tableColumn id="4" xr3:uid="{87EDBA4D-4F18-A84B-A09B-1501D432466A}" uniqueName="4" name="Name" queryTableFieldId="4" dataDxfId="4"/>
    <tableColumn id="5" xr3:uid="{464575E5-B066-9F4C-AF52-89F3E2985C85}" uniqueName="5" name="Sex" queryTableFieldId="5" dataDxfId="3"/>
    <tableColumn id="6" xr3:uid="{5D536D50-9ED6-5D4B-AE61-18C61F16FD7E}" uniqueName="6" name="Age" queryTableFieldId="6"/>
    <tableColumn id="7" xr3:uid="{D9D6387B-C378-6F4C-9F03-2EDF946B430D}" uniqueName="7" name="SibSp" queryTableFieldId="7"/>
    <tableColumn id="8" xr3:uid="{2047ABDB-1E80-F044-B535-ED7E54FED79A}" uniqueName="8" name="Parch" queryTableFieldId="8"/>
    <tableColumn id="9" xr3:uid="{D655F187-BE94-154C-BC17-8E0E53E98F73}" uniqueName="9" name="Ticket" queryTableFieldId="9" dataDxfId="2"/>
    <tableColumn id="10" xr3:uid="{58EED833-A2CC-0849-A971-75D0530F59AC}" uniqueName="10" name="Fare" queryTableFieldId="10"/>
    <tableColumn id="11" xr3:uid="{6D1358F8-94DF-024D-A217-89FEDB9A03EB}" uniqueName="11" name="Cabin" queryTableFieldId="11" dataDxfId="1"/>
    <tableColumn id="12" xr3:uid="{88B5388F-02B1-7942-859D-0C69062003DA}" uniqueName="12" name="Embarked" queryTableFieldId="1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67-B89A-2545-AA99-612C598D90C2}">
  <dimension ref="A10:AL226"/>
  <sheetViews>
    <sheetView tabSelected="1" zoomScale="73" zoomScaleNormal="73" workbookViewId="0">
      <selection sqref="A1:AO1048576"/>
    </sheetView>
  </sheetViews>
  <sheetFormatPr baseColWidth="10" defaultRowHeight="16"/>
  <cols>
    <col min="1" max="1" width="10.83203125" style="86"/>
    <col min="2" max="2" width="14.1640625" style="86" bestFit="1" customWidth="1"/>
    <col min="3" max="3" width="17.6640625" style="86" bestFit="1" customWidth="1"/>
    <col min="4" max="5" width="10.83203125" style="86"/>
    <col min="6" max="6" width="10.83203125" style="86" customWidth="1"/>
    <col min="7" max="34" width="10.83203125" style="86"/>
    <col min="35" max="35" width="15.33203125" style="86" hidden="1" customWidth="1"/>
    <col min="36" max="36" width="0" style="86" hidden="1" customWidth="1"/>
    <col min="37" max="37" width="18.83203125" style="86" hidden="1" customWidth="1"/>
    <col min="38" max="38" width="0" style="86" hidden="1" customWidth="1"/>
    <col min="39" max="16384" width="10.83203125" style="86"/>
  </cols>
  <sheetData>
    <row r="10" spans="35:38">
      <c r="AI10" s="86" t="s">
        <v>1765</v>
      </c>
      <c r="AJ10" s="86">
        <f>COUNTA(tblTitanic[PassengerId])</f>
        <v>891</v>
      </c>
      <c r="AK10" s="86" t="s">
        <v>1850</v>
      </c>
      <c r="AL10" s="115">
        <f>AVERAGE(tblTitanic[Age])</f>
        <v>29.69911764705882</v>
      </c>
    </row>
    <row r="11" spans="35:38">
      <c r="AI11" s="86" t="s">
        <v>1835</v>
      </c>
      <c r="AJ11" s="86">
        <f>COUNTIF(tblTitanic[Survived], 1)</f>
        <v>342</v>
      </c>
      <c r="AK11" s="86" t="s">
        <v>1851</v>
      </c>
      <c r="AL11" s="86">
        <f>COUNTIF(tblTitanic[Survived], 0)</f>
        <v>549</v>
      </c>
    </row>
    <row r="12" spans="35:38">
      <c r="AI12" s="86" t="s">
        <v>1836</v>
      </c>
      <c r="AJ12" s="95">
        <f>AJ11/ AJ10</f>
        <v>0.38383838383838381</v>
      </c>
    </row>
    <row r="40" spans="1:19">
      <c r="A40" s="85"/>
      <c r="B40" s="85"/>
      <c r="C40" s="85"/>
      <c r="D40" s="85"/>
      <c r="E40" s="85"/>
      <c r="F40" s="85"/>
      <c r="G40" s="85"/>
      <c r="H40" s="85"/>
      <c r="I40" s="85"/>
      <c r="J40" s="85"/>
      <c r="K40" s="85"/>
    </row>
    <row r="41" spans="1:19">
      <c r="A41" s="85"/>
      <c r="B41" s="85"/>
      <c r="C41" s="85"/>
      <c r="D41" s="85"/>
      <c r="E41" s="85"/>
      <c r="F41" s="85"/>
      <c r="G41" s="85"/>
      <c r="H41" s="85"/>
      <c r="I41" s="85"/>
      <c r="J41" s="85"/>
      <c r="K41" s="85"/>
    </row>
    <row r="42" spans="1:19" ht="34">
      <c r="A42" s="85"/>
      <c r="B42" s="99" t="s">
        <v>1838</v>
      </c>
      <c r="C42" s="85"/>
      <c r="D42" s="85"/>
      <c r="E42" s="85"/>
      <c r="F42" s="85"/>
      <c r="G42" s="85"/>
      <c r="H42" s="85"/>
      <c r="I42" s="85"/>
      <c r="J42" s="85"/>
      <c r="K42" s="87"/>
    </row>
    <row r="43" spans="1:19">
      <c r="A43" s="85"/>
      <c r="B43" s="85"/>
      <c r="C43" s="85"/>
      <c r="D43" s="85"/>
      <c r="E43" s="85"/>
      <c r="F43" s="85"/>
      <c r="G43" s="85"/>
      <c r="H43" s="85"/>
      <c r="I43" s="85"/>
      <c r="J43" s="85"/>
      <c r="K43" s="85"/>
    </row>
    <row r="44" spans="1:19">
      <c r="A44" s="85"/>
      <c r="B44" s="85"/>
      <c r="C44" s="85"/>
      <c r="D44" s="85"/>
      <c r="E44" s="85"/>
      <c r="F44" s="85"/>
      <c r="G44" s="85"/>
      <c r="H44" s="85"/>
      <c r="I44" s="85"/>
      <c r="J44" s="85"/>
      <c r="K44" s="85"/>
    </row>
    <row r="45" spans="1:19">
      <c r="A45" s="85"/>
      <c r="B45" s="85"/>
      <c r="C45" s="85"/>
      <c r="D45" s="85"/>
      <c r="E45" s="85"/>
      <c r="F45" s="85"/>
      <c r="G45" s="85"/>
      <c r="H45" s="85"/>
      <c r="I45" s="85"/>
      <c r="J45" s="85"/>
      <c r="K45" s="85"/>
    </row>
    <row r="46" spans="1:19">
      <c r="A46" s="85"/>
      <c r="B46" s="85"/>
      <c r="C46" s="85"/>
      <c r="D46" s="85"/>
      <c r="E46" s="85"/>
      <c r="F46" s="85"/>
      <c r="G46" s="85"/>
      <c r="H46" s="85"/>
      <c r="I46" s="85"/>
      <c r="J46" s="85"/>
      <c r="K46" s="85"/>
    </row>
    <row r="47" spans="1:19">
      <c r="A47" s="85"/>
      <c r="B47" s="85"/>
      <c r="C47" s="85"/>
      <c r="D47" s="85"/>
      <c r="E47" s="85"/>
      <c r="F47" s="85"/>
      <c r="G47" s="85"/>
      <c r="H47" s="88"/>
      <c r="I47" s="90"/>
      <c r="J47" s="90"/>
      <c r="K47" s="90"/>
      <c r="L47" s="90"/>
      <c r="M47" s="90"/>
      <c r="N47" s="90"/>
      <c r="O47" s="90"/>
      <c r="P47" s="90"/>
      <c r="Q47" s="94"/>
      <c r="R47" s="94"/>
      <c r="S47" s="94"/>
    </row>
    <row r="48" spans="1:19">
      <c r="A48" s="85"/>
      <c r="B48" s="85"/>
      <c r="C48" s="85"/>
      <c r="D48" s="85"/>
      <c r="E48" s="85"/>
      <c r="F48" s="85"/>
      <c r="G48" s="85"/>
      <c r="H48" s="88"/>
      <c r="I48" s="90"/>
      <c r="J48" s="90"/>
      <c r="K48" s="90"/>
      <c r="L48" s="90"/>
      <c r="M48" s="90"/>
      <c r="N48" s="90"/>
      <c r="O48" s="90"/>
      <c r="P48" s="90"/>
      <c r="Q48" s="94"/>
      <c r="R48" s="94"/>
      <c r="S48" s="94"/>
    </row>
    <row r="49" spans="1:19">
      <c r="A49" s="85"/>
      <c r="B49" s="85"/>
      <c r="C49" s="85"/>
      <c r="D49" s="85"/>
      <c r="E49" s="85"/>
      <c r="F49" s="85"/>
      <c r="G49" s="85"/>
      <c r="H49" s="88"/>
      <c r="I49" s="90"/>
      <c r="J49" s="90"/>
      <c r="K49" s="90"/>
      <c r="L49" s="90"/>
      <c r="M49" s="90"/>
      <c r="N49" s="90"/>
      <c r="O49" s="90"/>
      <c r="P49" s="90"/>
      <c r="Q49" s="94"/>
      <c r="R49" s="94"/>
      <c r="S49" s="94"/>
    </row>
    <row r="50" spans="1:19" ht="34">
      <c r="A50" s="85"/>
      <c r="B50" s="85"/>
      <c r="C50" s="85"/>
      <c r="D50" s="85"/>
      <c r="E50" s="85"/>
      <c r="F50" s="85"/>
      <c r="G50" s="85"/>
      <c r="H50" s="88"/>
      <c r="I50" s="94"/>
      <c r="J50" s="106" t="s">
        <v>1839</v>
      </c>
      <c r="K50" s="105"/>
      <c r="L50" s="105"/>
      <c r="M50" s="105"/>
      <c r="N50" s="105"/>
      <c r="O50" s="90"/>
      <c r="P50" s="90"/>
      <c r="Q50" s="94"/>
      <c r="R50" s="94"/>
      <c r="S50" s="94"/>
    </row>
    <row r="51" spans="1:19">
      <c r="A51" s="85"/>
      <c r="B51" s="85"/>
      <c r="C51" s="85"/>
      <c r="D51" s="85"/>
      <c r="E51" s="85"/>
      <c r="F51" s="85"/>
      <c r="G51" s="85"/>
      <c r="H51" s="88"/>
      <c r="I51" s="90"/>
      <c r="J51" s="90"/>
      <c r="K51" s="90"/>
      <c r="L51" s="90"/>
      <c r="M51" s="90"/>
      <c r="N51" s="90"/>
      <c r="O51" s="90"/>
      <c r="P51" s="90"/>
      <c r="Q51" s="94"/>
      <c r="R51" s="94"/>
      <c r="S51" s="94"/>
    </row>
    <row r="52" spans="1:19">
      <c r="A52" s="85"/>
      <c r="B52" s="85"/>
      <c r="C52" s="85"/>
      <c r="D52" s="85"/>
      <c r="E52" s="85"/>
      <c r="F52" s="85"/>
      <c r="G52" s="85"/>
      <c r="H52" s="88"/>
      <c r="I52" s="90"/>
      <c r="J52" s="90"/>
      <c r="K52" s="90"/>
      <c r="L52" s="90"/>
      <c r="M52" s="90"/>
      <c r="N52" s="90"/>
      <c r="O52" s="90"/>
      <c r="P52" s="90"/>
      <c r="Q52" s="94"/>
      <c r="R52" s="94"/>
      <c r="S52" s="94"/>
    </row>
    <row r="53" spans="1:19">
      <c r="A53" s="85"/>
      <c r="B53" s="85"/>
      <c r="C53" s="85"/>
      <c r="D53" s="85"/>
      <c r="E53" s="85"/>
      <c r="F53" s="85"/>
      <c r="G53" s="85"/>
      <c r="H53" s="88"/>
      <c r="I53" s="90"/>
      <c r="J53" s="90"/>
      <c r="K53" s="90"/>
      <c r="L53" s="90"/>
      <c r="M53" s="90"/>
      <c r="N53" s="90"/>
      <c r="O53" s="90"/>
      <c r="P53" s="90"/>
      <c r="Q53" s="94"/>
      <c r="R53" s="94"/>
      <c r="S53" s="94"/>
    </row>
    <row r="54" spans="1:19">
      <c r="A54" s="85"/>
      <c r="B54" s="85"/>
      <c r="C54" s="85"/>
      <c r="D54" s="85"/>
      <c r="E54" s="85"/>
      <c r="F54" s="85"/>
      <c r="G54" s="85"/>
      <c r="H54" s="88"/>
      <c r="I54" s="90"/>
      <c r="J54" s="90"/>
      <c r="K54" s="90"/>
      <c r="L54" s="90"/>
      <c r="M54" s="90"/>
      <c r="N54" s="90"/>
      <c r="O54" s="90"/>
      <c r="P54" s="90"/>
      <c r="Q54" s="94"/>
      <c r="R54" s="94"/>
      <c r="S54" s="94"/>
    </row>
    <row r="55" spans="1:19">
      <c r="A55" s="85"/>
      <c r="B55" s="85"/>
      <c r="C55" s="85"/>
      <c r="D55" s="85"/>
      <c r="E55" s="85"/>
      <c r="F55" s="85"/>
      <c r="G55" s="85"/>
      <c r="H55" s="88"/>
      <c r="I55" s="90"/>
      <c r="J55" s="90"/>
      <c r="K55" s="90"/>
      <c r="L55" s="90"/>
      <c r="M55" s="90"/>
      <c r="N55" s="90"/>
      <c r="O55" s="90"/>
      <c r="P55" s="90"/>
      <c r="Q55" s="94"/>
      <c r="R55" s="94"/>
      <c r="S55" s="94"/>
    </row>
    <row r="56" spans="1:19">
      <c r="A56" s="85"/>
      <c r="B56" s="85"/>
      <c r="C56" s="85"/>
      <c r="D56" s="85"/>
      <c r="E56" s="85"/>
      <c r="F56" s="85"/>
      <c r="G56" s="85"/>
      <c r="H56" s="88"/>
      <c r="I56" s="90"/>
      <c r="J56" s="90"/>
      <c r="K56" s="90"/>
      <c r="L56" s="90"/>
      <c r="M56" s="90"/>
      <c r="N56" s="90"/>
      <c r="O56" s="90"/>
      <c r="P56" s="90"/>
      <c r="Q56" s="94"/>
      <c r="R56" s="94"/>
      <c r="S56" s="94"/>
    </row>
    <row r="57" spans="1:19" ht="22">
      <c r="A57" s="85"/>
      <c r="B57" s="85"/>
      <c r="C57" s="85"/>
      <c r="D57" s="85"/>
      <c r="E57" s="85"/>
      <c r="F57" s="100" t="s">
        <v>18</v>
      </c>
      <c r="G57" s="101">
        <v>314</v>
      </c>
      <c r="H57" s="88"/>
      <c r="I57" s="90"/>
      <c r="J57" s="90"/>
      <c r="K57" s="90"/>
      <c r="L57" s="90"/>
      <c r="M57" s="90"/>
      <c r="N57" s="90"/>
      <c r="O57" s="90"/>
      <c r="P57" s="90"/>
      <c r="Q57" s="94"/>
      <c r="R57" s="94"/>
      <c r="S57" s="94"/>
    </row>
    <row r="58" spans="1:19" ht="22">
      <c r="A58" s="85"/>
      <c r="B58" s="85"/>
      <c r="C58" s="85"/>
      <c r="D58" s="85"/>
      <c r="E58" s="85"/>
      <c r="F58" s="102" t="s">
        <v>13</v>
      </c>
      <c r="G58" s="103">
        <v>577</v>
      </c>
      <c r="H58" s="88"/>
      <c r="I58" s="90"/>
      <c r="J58" s="90"/>
      <c r="K58" s="90"/>
      <c r="L58" s="90"/>
      <c r="M58" s="90"/>
      <c r="N58" s="90"/>
      <c r="O58" s="90"/>
      <c r="P58" s="90"/>
      <c r="Q58" s="94"/>
      <c r="R58" s="94"/>
      <c r="S58" s="94"/>
    </row>
    <row r="59" spans="1:19">
      <c r="A59" s="85"/>
      <c r="B59" s="85"/>
      <c r="C59" s="85"/>
      <c r="D59" s="85"/>
      <c r="E59" s="85"/>
      <c r="F59" s="85"/>
      <c r="G59" s="85"/>
      <c r="H59" s="88"/>
      <c r="I59" s="90"/>
      <c r="J59" s="90"/>
      <c r="K59" s="90"/>
      <c r="L59" s="90"/>
      <c r="M59" s="90"/>
      <c r="N59" s="90"/>
      <c r="O59" s="90"/>
      <c r="P59" s="90"/>
      <c r="Q59" s="94"/>
      <c r="R59" s="94"/>
      <c r="S59" s="94"/>
    </row>
    <row r="60" spans="1:19">
      <c r="A60" s="85"/>
      <c r="B60" s="85"/>
      <c r="C60" s="85"/>
      <c r="D60" s="85"/>
      <c r="E60" s="85"/>
      <c r="F60" s="85"/>
      <c r="G60" s="85"/>
      <c r="H60" s="88"/>
      <c r="I60" s="90"/>
      <c r="J60" s="90"/>
      <c r="K60" s="90"/>
      <c r="L60" s="90"/>
      <c r="M60" s="90"/>
      <c r="N60" s="90"/>
      <c r="O60" s="90"/>
      <c r="P60" s="90"/>
      <c r="Q60" s="94"/>
      <c r="R60" s="94"/>
      <c r="S60" s="94"/>
    </row>
    <row r="61" spans="1:19">
      <c r="A61" s="85"/>
      <c r="B61" s="85"/>
      <c r="C61" s="85"/>
      <c r="D61" s="85"/>
      <c r="E61" s="85"/>
      <c r="F61" s="85"/>
      <c r="G61" s="85"/>
      <c r="H61" s="88"/>
      <c r="I61" s="90"/>
      <c r="J61" s="90"/>
      <c r="K61" s="90"/>
      <c r="L61" s="90"/>
      <c r="M61" s="90"/>
      <c r="N61" s="90"/>
      <c r="O61" s="90"/>
      <c r="P61" s="90"/>
      <c r="Q61" s="94"/>
      <c r="R61" s="94"/>
      <c r="S61" s="94"/>
    </row>
    <row r="62" spans="1:19">
      <c r="A62" s="85"/>
      <c r="B62" s="85"/>
      <c r="C62" s="85"/>
      <c r="D62" s="85"/>
      <c r="E62" s="85"/>
      <c r="F62" s="85"/>
      <c r="G62" s="85"/>
      <c r="H62" s="88"/>
      <c r="I62" s="90"/>
      <c r="J62" s="90"/>
      <c r="K62" s="90"/>
      <c r="L62" s="90"/>
      <c r="M62" s="90"/>
      <c r="N62" s="90"/>
      <c r="O62" s="90"/>
      <c r="P62" s="90"/>
      <c r="Q62" s="94"/>
      <c r="R62" s="94"/>
      <c r="S62" s="94"/>
    </row>
    <row r="63" spans="1:19">
      <c r="A63" s="85"/>
      <c r="B63" s="85"/>
      <c r="C63" s="85"/>
      <c r="D63" s="85"/>
      <c r="E63" s="85"/>
      <c r="F63" s="85"/>
      <c r="G63" s="85"/>
      <c r="H63" s="88"/>
      <c r="I63" s="90"/>
      <c r="J63" s="90"/>
      <c r="K63" s="90"/>
      <c r="L63" s="90"/>
      <c r="M63" s="90"/>
      <c r="N63" s="90"/>
      <c r="O63" s="90"/>
      <c r="P63" s="90"/>
      <c r="Q63" s="94"/>
      <c r="R63" s="94"/>
      <c r="S63" s="94"/>
    </row>
    <row r="64" spans="1:19">
      <c r="H64" s="89"/>
      <c r="I64" s="90"/>
      <c r="J64" s="90"/>
      <c r="K64" s="90"/>
      <c r="L64" s="90"/>
      <c r="M64" s="90"/>
      <c r="N64" s="90"/>
      <c r="O64" s="90"/>
      <c r="P64" s="90"/>
      <c r="Q64" s="94"/>
      <c r="R64" s="94"/>
      <c r="S64" s="94"/>
    </row>
    <row r="65" spans="1:33">
      <c r="H65" s="89"/>
      <c r="I65" s="90"/>
      <c r="J65" s="90"/>
      <c r="K65" s="90"/>
      <c r="L65" s="90"/>
      <c r="M65" s="90"/>
      <c r="N65" s="90"/>
      <c r="O65" s="90"/>
      <c r="P65" s="90"/>
      <c r="Q65" s="94"/>
      <c r="R65" s="94"/>
      <c r="S65" s="94"/>
    </row>
    <row r="66" spans="1:33">
      <c r="H66" s="89"/>
      <c r="I66" s="90"/>
      <c r="J66" s="90"/>
      <c r="K66" s="90"/>
      <c r="L66" s="90"/>
      <c r="M66" s="90"/>
      <c r="N66" s="90"/>
      <c r="O66" s="90"/>
      <c r="P66" s="90"/>
      <c r="Q66" s="94"/>
      <c r="R66" s="94"/>
      <c r="S66" s="94"/>
    </row>
    <row r="67" spans="1:33">
      <c r="B67" s="104"/>
      <c r="H67" s="89"/>
      <c r="I67" s="90"/>
      <c r="J67" s="90"/>
      <c r="K67" s="90"/>
      <c r="L67" s="90"/>
      <c r="M67" s="90"/>
      <c r="N67" s="90"/>
      <c r="O67" s="90"/>
      <c r="P67" s="90"/>
      <c r="Q67" s="94"/>
      <c r="R67" s="94"/>
      <c r="S67" s="94"/>
    </row>
    <row r="68" spans="1:33">
      <c r="B68" s="104"/>
      <c r="H68" s="89"/>
      <c r="I68" s="90"/>
      <c r="J68" s="90"/>
      <c r="K68" s="90"/>
      <c r="L68" s="90"/>
      <c r="M68" s="90"/>
      <c r="N68" s="90"/>
      <c r="O68" s="90"/>
      <c r="P68" s="90"/>
      <c r="Q68" s="94"/>
      <c r="R68" s="94"/>
      <c r="S68" s="94"/>
    </row>
    <row r="69" spans="1:33">
      <c r="H69" s="89"/>
      <c r="I69" s="90"/>
      <c r="J69" s="90"/>
      <c r="K69" s="90"/>
      <c r="L69" s="90"/>
      <c r="M69" s="90"/>
      <c r="N69" s="90"/>
      <c r="O69" s="90"/>
      <c r="P69" s="90"/>
      <c r="Q69" s="94"/>
      <c r="R69" s="94"/>
      <c r="S69" s="94"/>
    </row>
    <row r="70" spans="1:33">
      <c r="H70" s="89"/>
      <c r="I70" s="90"/>
      <c r="J70" s="90"/>
      <c r="K70" s="90"/>
      <c r="L70" s="90"/>
      <c r="M70" s="90"/>
      <c r="N70" s="90"/>
      <c r="O70" s="90"/>
      <c r="P70" s="90"/>
      <c r="Q70" s="94"/>
      <c r="R70" s="94"/>
      <c r="S70" s="94"/>
    </row>
    <row r="71" spans="1:33">
      <c r="A71" s="91"/>
      <c r="B71" s="91"/>
      <c r="C71" s="91"/>
      <c r="D71" s="91"/>
      <c r="E71" s="91"/>
      <c r="F71" s="91"/>
      <c r="G71" s="91"/>
      <c r="H71" s="92"/>
      <c r="I71" s="90"/>
      <c r="J71" s="90"/>
      <c r="K71" s="90"/>
      <c r="L71" s="90"/>
      <c r="M71" s="90"/>
      <c r="N71" s="90"/>
      <c r="O71" s="90"/>
      <c r="P71" s="90"/>
      <c r="Q71" s="94"/>
      <c r="R71" s="94"/>
      <c r="S71" s="94"/>
    </row>
    <row r="72" spans="1:33">
      <c r="A72" s="91"/>
      <c r="B72" s="91"/>
      <c r="C72" s="91"/>
      <c r="D72" s="91"/>
      <c r="E72" s="91"/>
      <c r="F72" s="91"/>
      <c r="G72" s="91"/>
      <c r="H72" s="92"/>
      <c r="I72" s="90"/>
      <c r="J72" s="90"/>
      <c r="K72" s="90"/>
      <c r="L72" s="90"/>
      <c r="M72" s="90"/>
      <c r="N72" s="90"/>
      <c r="O72" s="90"/>
      <c r="P72" s="90"/>
      <c r="Q72" s="94"/>
      <c r="R72" s="94"/>
      <c r="S72" s="94"/>
    </row>
    <row r="73" spans="1:33">
      <c r="A73" s="91"/>
      <c r="B73" s="91"/>
      <c r="C73" s="91"/>
      <c r="D73" s="91"/>
      <c r="E73" s="91"/>
      <c r="F73" s="91"/>
      <c r="G73" s="91"/>
      <c r="H73" s="92"/>
      <c r="I73" s="92"/>
      <c r="J73" s="92"/>
      <c r="K73" s="92"/>
      <c r="L73" s="92"/>
      <c r="M73" s="92"/>
      <c r="N73" s="92"/>
      <c r="O73" s="92"/>
      <c r="P73" s="92"/>
      <c r="Q73" s="91"/>
    </row>
    <row r="74" spans="1:33">
      <c r="A74" s="91"/>
      <c r="B74" s="91"/>
      <c r="C74" s="91"/>
      <c r="D74" s="91"/>
      <c r="E74" s="91"/>
      <c r="F74" s="91"/>
      <c r="G74" s="91"/>
      <c r="H74" s="92"/>
      <c r="I74" s="92"/>
      <c r="J74" s="92"/>
      <c r="K74" s="92"/>
      <c r="L74" s="92"/>
      <c r="M74" s="92"/>
      <c r="N74" s="92"/>
      <c r="O74" s="92"/>
      <c r="P74" s="92"/>
      <c r="Q74" s="91"/>
    </row>
    <row r="75" spans="1:33">
      <c r="A75" s="91"/>
      <c r="B75" s="91"/>
      <c r="C75" s="91"/>
      <c r="D75" s="91"/>
      <c r="E75" s="91"/>
      <c r="F75" s="91"/>
      <c r="G75" s="91"/>
      <c r="H75" s="92"/>
      <c r="I75" s="92"/>
      <c r="J75" s="92"/>
      <c r="K75" s="92"/>
      <c r="L75" s="92"/>
      <c r="M75" s="92"/>
      <c r="N75" s="92"/>
      <c r="O75" s="92"/>
      <c r="P75" s="92"/>
      <c r="Q75" s="91"/>
    </row>
    <row r="76" spans="1:33" ht="34">
      <c r="A76" s="91"/>
      <c r="B76" s="107" t="s">
        <v>1841</v>
      </c>
      <c r="C76" s="91"/>
      <c r="D76" s="91"/>
      <c r="E76" s="91"/>
      <c r="F76" s="91"/>
      <c r="G76" s="91"/>
      <c r="H76" s="92"/>
      <c r="I76" s="92"/>
      <c r="J76" s="92"/>
      <c r="K76" s="108"/>
      <c r="L76" s="92"/>
      <c r="M76" s="92"/>
      <c r="N76" s="121" t="s">
        <v>1842</v>
      </c>
      <c r="O76" s="121"/>
      <c r="P76" s="121"/>
      <c r="Q76" s="121"/>
      <c r="R76" s="121"/>
      <c r="S76" s="121"/>
      <c r="T76" s="121"/>
      <c r="U76" s="121"/>
      <c r="V76" s="121"/>
      <c r="W76" s="121"/>
      <c r="X76" s="121"/>
      <c r="Y76" s="121"/>
      <c r="Z76" s="121"/>
      <c r="AA76" s="121"/>
      <c r="AB76" s="121"/>
      <c r="AC76" s="121"/>
      <c r="AD76" s="121"/>
      <c r="AE76" s="121"/>
      <c r="AF76" s="121"/>
      <c r="AG76" s="121"/>
    </row>
    <row r="77" spans="1:33">
      <c r="A77" s="91"/>
      <c r="B77" s="91"/>
      <c r="C77" s="91"/>
      <c r="D77" s="91"/>
      <c r="E77" s="91"/>
      <c r="F77" s="91"/>
      <c r="G77" s="91"/>
      <c r="H77" s="92"/>
      <c r="I77" s="92"/>
      <c r="J77" s="92"/>
      <c r="K77" s="92"/>
      <c r="L77" s="92"/>
      <c r="M77" s="92"/>
      <c r="N77" s="92"/>
      <c r="O77" s="92"/>
      <c r="P77" s="92"/>
      <c r="Q77" s="91"/>
    </row>
    <row r="78" spans="1:33">
      <c r="A78" s="91"/>
      <c r="B78" s="91"/>
      <c r="C78" s="91"/>
      <c r="D78" s="91"/>
      <c r="E78" s="91"/>
      <c r="F78" s="91"/>
      <c r="G78" s="91"/>
      <c r="H78" s="92"/>
      <c r="I78" s="92"/>
      <c r="J78" s="92"/>
      <c r="K78" s="92"/>
      <c r="L78" s="92"/>
      <c r="M78" s="92"/>
      <c r="N78" s="92"/>
      <c r="O78" s="92"/>
      <c r="P78" s="92"/>
      <c r="Q78" s="91"/>
    </row>
    <row r="79" spans="1:33">
      <c r="A79" s="91"/>
      <c r="B79" s="91"/>
      <c r="C79" s="91"/>
      <c r="D79" s="91"/>
      <c r="E79" s="91"/>
      <c r="F79" s="91"/>
      <c r="G79" s="91"/>
      <c r="H79" s="92"/>
      <c r="I79" s="92"/>
      <c r="J79" s="92"/>
      <c r="K79" s="92"/>
      <c r="L79" s="92"/>
      <c r="M79" s="92"/>
      <c r="N79" s="92"/>
      <c r="O79" s="92"/>
      <c r="P79" s="92"/>
      <c r="Q79" s="91"/>
    </row>
    <row r="80" spans="1:33">
      <c r="A80" s="91"/>
      <c r="B80" s="91"/>
      <c r="C80" s="91"/>
      <c r="D80" s="91"/>
      <c r="E80" s="91"/>
      <c r="F80" s="91"/>
      <c r="G80" s="91"/>
      <c r="H80" s="92"/>
      <c r="I80" s="92"/>
      <c r="J80" s="92"/>
      <c r="K80" s="92"/>
      <c r="L80" s="92"/>
      <c r="M80" s="92"/>
      <c r="N80" s="92"/>
      <c r="O80" s="92"/>
      <c r="P80" s="92"/>
      <c r="Q80" s="91"/>
    </row>
    <row r="81" spans="1:29">
      <c r="A81" s="91"/>
      <c r="B81" s="91"/>
      <c r="C81" s="91"/>
      <c r="D81" s="91"/>
      <c r="E81" s="91"/>
      <c r="F81" s="91"/>
      <c r="G81" s="91"/>
      <c r="H81" s="92"/>
      <c r="I81" s="92"/>
      <c r="J81" s="92"/>
      <c r="K81" s="92"/>
      <c r="L81" s="92"/>
      <c r="M81" s="92"/>
      <c r="N81" s="92"/>
      <c r="O81" s="92"/>
      <c r="P81" s="92"/>
      <c r="Q81" s="91"/>
    </row>
    <row r="82" spans="1:29">
      <c r="A82" s="91"/>
      <c r="B82" s="91"/>
      <c r="C82" s="91"/>
      <c r="D82" s="91"/>
      <c r="E82" s="91"/>
      <c r="F82" s="91"/>
      <c r="G82" s="91"/>
      <c r="H82" s="92"/>
      <c r="I82" s="92"/>
      <c r="J82" s="92"/>
      <c r="K82" s="92"/>
      <c r="L82" s="92"/>
      <c r="M82" s="92"/>
      <c r="N82" s="92"/>
      <c r="O82" s="92"/>
      <c r="P82" s="92"/>
      <c r="Q82" s="91"/>
    </row>
    <row r="83" spans="1:29">
      <c r="A83" s="91"/>
      <c r="B83" s="91"/>
      <c r="C83" s="91"/>
      <c r="D83" s="91"/>
      <c r="E83" s="91"/>
      <c r="F83" s="91"/>
      <c r="G83" s="91"/>
      <c r="H83" s="91"/>
      <c r="I83" s="91"/>
      <c r="J83" s="91"/>
      <c r="K83" s="91"/>
      <c r="L83" s="91"/>
      <c r="M83" s="91"/>
      <c r="N83" s="91"/>
      <c r="O83" s="91"/>
      <c r="P83" s="91"/>
      <c r="Q83" s="91"/>
    </row>
    <row r="84" spans="1:29">
      <c r="A84" s="91"/>
      <c r="B84" s="91"/>
      <c r="C84" s="91"/>
      <c r="D84" s="91"/>
      <c r="E84" s="91"/>
      <c r="F84" s="91"/>
      <c r="G84" s="91"/>
      <c r="H84" s="91"/>
      <c r="I84" s="91"/>
      <c r="J84" s="91"/>
      <c r="K84" s="91"/>
      <c r="L84" s="91"/>
      <c r="M84" s="91"/>
      <c r="N84" s="91"/>
      <c r="O84" s="91"/>
      <c r="P84" s="91"/>
      <c r="Q84" s="91"/>
    </row>
    <row r="85" spans="1:29">
      <c r="A85" s="91"/>
      <c r="B85" s="91"/>
      <c r="C85" s="91"/>
      <c r="D85" s="91"/>
      <c r="E85" s="91"/>
      <c r="F85" s="91"/>
      <c r="G85" s="91"/>
      <c r="H85" s="91"/>
      <c r="I85" s="91"/>
      <c r="J85" s="91"/>
      <c r="K85" s="91"/>
      <c r="L85" s="91"/>
      <c r="M85" s="91"/>
      <c r="N85" s="91"/>
      <c r="O85" s="91"/>
      <c r="P85" s="91"/>
      <c r="Q85" s="91"/>
    </row>
    <row r="86" spans="1:29">
      <c r="A86" s="91"/>
      <c r="B86" s="91"/>
      <c r="C86" s="91"/>
      <c r="D86" s="91"/>
      <c r="E86" s="91"/>
      <c r="F86" s="91"/>
      <c r="G86" s="91"/>
      <c r="H86" s="91"/>
      <c r="I86" s="91"/>
      <c r="J86" s="91"/>
      <c r="K86" s="91"/>
      <c r="L86" s="91"/>
      <c r="M86" s="91"/>
      <c r="N86" s="91"/>
      <c r="O86" s="91"/>
      <c r="P86" s="91"/>
      <c r="Q86" s="91"/>
    </row>
    <row r="87" spans="1:29">
      <c r="A87" s="91"/>
      <c r="B87" s="91"/>
      <c r="C87" s="91"/>
      <c r="D87" s="91"/>
      <c r="E87" s="91"/>
      <c r="F87" s="91"/>
      <c r="G87" s="91"/>
      <c r="H87" s="91"/>
      <c r="I87" s="91"/>
      <c r="J87" s="91"/>
      <c r="K87" s="91"/>
      <c r="L87" s="91"/>
      <c r="M87" s="91"/>
      <c r="N87" s="91"/>
      <c r="O87" s="91"/>
      <c r="P87" s="91"/>
      <c r="Q87" s="91"/>
    </row>
    <row r="88" spans="1:29">
      <c r="A88" s="91"/>
      <c r="B88" s="91"/>
      <c r="C88" s="91"/>
      <c r="D88" s="91"/>
      <c r="E88" s="91"/>
      <c r="F88" s="91"/>
      <c r="G88" s="91"/>
      <c r="H88" s="91"/>
      <c r="I88" s="91"/>
      <c r="J88" s="91"/>
      <c r="K88" s="91"/>
      <c r="L88" s="91"/>
      <c r="M88" s="91"/>
      <c r="N88" s="91"/>
      <c r="O88" s="91"/>
      <c r="P88" s="91"/>
      <c r="Q88" s="91"/>
    </row>
    <row r="89" spans="1:29">
      <c r="A89" s="91"/>
      <c r="B89" s="91"/>
      <c r="C89" s="91"/>
      <c r="D89" s="91"/>
      <c r="E89" s="91"/>
      <c r="F89" s="91"/>
      <c r="G89" s="91"/>
      <c r="H89" s="91"/>
      <c r="I89" s="91"/>
      <c r="J89" s="91"/>
      <c r="K89" s="91"/>
      <c r="L89" s="91"/>
      <c r="M89" s="91"/>
      <c r="N89" s="91"/>
      <c r="O89" s="91"/>
      <c r="P89" s="91"/>
      <c r="Q89" s="91"/>
    </row>
    <row r="90" spans="1:29">
      <c r="A90" s="91"/>
      <c r="B90" s="91"/>
      <c r="C90" s="91"/>
      <c r="D90" s="91"/>
      <c r="E90" s="91"/>
      <c r="F90" s="91"/>
      <c r="G90" s="91"/>
      <c r="H90" s="91"/>
      <c r="I90" s="91"/>
      <c r="J90" s="91"/>
      <c r="K90" s="91"/>
      <c r="L90" s="91"/>
      <c r="M90" s="91"/>
      <c r="N90" s="91"/>
      <c r="O90" s="91"/>
      <c r="P90" s="91"/>
      <c r="Q90" s="93"/>
      <c r="R90" s="93"/>
      <c r="S90" s="93"/>
      <c r="T90" s="93"/>
      <c r="U90" s="93"/>
      <c r="V90" s="93"/>
      <c r="W90" s="93"/>
      <c r="X90" s="93"/>
      <c r="Y90" s="93"/>
      <c r="Z90" s="93"/>
      <c r="AA90" s="93"/>
      <c r="AB90" s="93"/>
      <c r="AC90" s="93"/>
    </row>
    <row r="91" spans="1:29" ht="34">
      <c r="A91" s="91"/>
      <c r="B91" s="91"/>
      <c r="C91" s="91"/>
      <c r="D91" s="91"/>
      <c r="E91" s="91"/>
      <c r="F91" s="91"/>
      <c r="G91" s="91"/>
      <c r="H91" s="91"/>
      <c r="I91" s="91"/>
      <c r="J91" s="91"/>
      <c r="K91" s="91"/>
      <c r="L91" s="91"/>
      <c r="M91" s="91"/>
      <c r="N91" s="91"/>
      <c r="O91" s="91"/>
      <c r="P91" s="91"/>
      <c r="Q91" s="93"/>
      <c r="R91" s="111" t="s">
        <v>1843</v>
      </c>
      <c r="S91" s="93"/>
      <c r="T91" s="93"/>
      <c r="U91" s="93"/>
      <c r="V91" s="93"/>
      <c r="W91" s="93"/>
      <c r="X91" s="93"/>
      <c r="Y91" s="93"/>
      <c r="Z91" s="93"/>
      <c r="AA91" s="93"/>
      <c r="AB91" s="93"/>
      <c r="AC91" s="93"/>
    </row>
    <row r="92" spans="1:29">
      <c r="A92" s="91"/>
      <c r="B92" s="91"/>
      <c r="C92" s="91"/>
      <c r="D92" s="91"/>
      <c r="E92" s="91"/>
      <c r="F92" s="91"/>
      <c r="G92" s="91"/>
      <c r="H92" s="91"/>
      <c r="I92" s="91"/>
      <c r="J92" s="91"/>
      <c r="K92" s="91"/>
      <c r="L92" s="91"/>
      <c r="M92" s="91"/>
      <c r="N92" s="91"/>
      <c r="O92" s="91"/>
      <c r="P92" s="91"/>
      <c r="Q92" s="93"/>
      <c r="R92" s="93"/>
      <c r="S92" s="93"/>
      <c r="T92" s="93"/>
      <c r="U92" s="93"/>
      <c r="V92" s="93"/>
      <c r="W92" s="93"/>
      <c r="X92" s="93"/>
      <c r="Y92" s="93"/>
      <c r="Z92" s="93"/>
      <c r="AA92" s="93"/>
      <c r="AB92" s="93"/>
      <c r="AC92" s="93"/>
    </row>
    <row r="93" spans="1:29">
      <c r="A93" s="91"/>
      <c r="B93" s="91"/>
      <c r="C93" s="91"/>
      <c r="D93" s="91"/>
      <c r="E93" s="91"/>
      <c r="F93" s="91"/>
      <c r="G93" s="91"/>
      <c r="H93" s="91"/>
      <c r="I93" s="91"/>
      <c r="J93" s="91"/>
      <c r="K93" s="91"/>
      <c r="L93" s="91"/>
      <c r="M93" s="91"/>
      <c r="N93" s="91"/>
      <c r="O93" s="91"/>
      <c r="P93" s="91"/>
      <c r="Q93" s="93"/>
      <c r="R93" s="93"/>
      <c r="S93" s="93"/>
      <c r="T93" s="93"/>
      <c r="U93" s="93"/>
      <c r="V93" s="93"/>
      <c r="W93" s="93"/>
      <c r="X93" s="93"/>
      <c r="Y93" s="93"/>
      <c r="Z93" s="93"/>
      <c r="AA93" s="93"/>
      <c r="AB93" s="93"/>
      <c r="AC93" s="93"/>
    </row>
    <row r="94" spans="1:29">
      <c r="A94" s="91"/>
      <c r="B94" s="91"/>
      <c r="C94" s="91"/>
      <c r="D94" s="91"/>
      <c r="E94" s="91"/>
      <c r="F94" s="91"/>
      <c r="G94" s="91"/>
      <c r="H94" s="91"/>
      <c r="I94" s="91"/>
      <c r="J94" s="91"/>
      <c r="K94" s="91"/>
      <c r="L94" s="91"/>
      <c r="M94" s="91"/>
      <c r="N94" s="91"/>
      <c r="O94" s="91"/>
      <c r="P94" s="91"/>
      <c r="Q94" s="93"/>
      <c r="R94" s="93"/>
      <c r="S94" s="93"/>
      <c r="T94" s="93"/>
      <c r="U94" s="93"/>
      <c r="V94" s="93"/>
      <c r="W94" s="93"/>
      <c r="X94" s="93"/>
      <c r="Y94" s="93"/>
      <c r="Z94" s="93"/>
      <c r="AA94" s="93"/>
      <c r="AB94" s="93"/>
      <c r="AC94" s="93"/>
    </row>
    <row r="95" spans="1:29">
      <c r="A95" s="91"/>
      <c r="B95" s="91"/>
      <c r="C95" s="91"/>
      <c r="D95" s="91"/>
      <c r="E95" s="91"/>
      <c r="F95" s="91"/>
      <c r="G95" s="91"/>
      <c r="H95" s="91"/>
      <c r="I95" s="91"/>
      <c r="J95" s="91"/>
      <c r="K95" s="91"/>
      <c r="L95" s="91"/>
      <c r="M95" s="91"/>
      <c r="N95" s="91"/>
      <c r="O95" s="91"/>
      <c r="P95" s="91"/>
      <c r="Q95" s="93"/>
      <c r="R95" s="93"/>
      <c r="S95" s="93"/>
      <c r="T95" s="93"/>
      <c r="U95" s="93"/>
      <c r="V95" s="93"/>
      <c r="W95" s="93"/>
      <c r="X95" s="93"/>
      <c r="Y95" s="93"/>
      <c r="Z95" s="93"/>
      <c r="AA95" s="93"/>
      <c r="AB95" s="93"/>
      <c r="AC95" s="93"/>
    </row>
    <row r="96" spans="1:29" ht="22" customHeight="1">
      <c r="A96" s="91"/>
      <c r="B96" s="91"/>
      <c r="C96" s="91"/>
      <c r="D96" s="91"/>
      <c r="E96" s="91"/>
      <c r="F96" s="109"/>
      <c r="G96" s="124"/>
      <c r="H96" s="124"/>
      <c r="I96" s="124"/>
      <c r="J96" s="124"/>
      <c r="K96" s="124"/>
      <c r="L96" s="124"/>
      <c r="M96" s="124"/>
      <c r="N96" s="124"/>
      <c r="O96" s="110"/>
      <c r="P96" s="91"/>
      <c r="Q96" s="93"/>
      <c r="R96" s="93"/>
      <c r="S96" s="93"/>
      <c r="T96" s="93"/>
      <c r="U96" s="93"/>
      <c r="V96" s="93"/>
      <c r="W96" s="93"/>
      <c r="X96" s="93"/>
      <c r="Y96" s="93"/>
      <c r="Z96" s="93"/>
      <c r="AA96" s="93"/>
      <c r="AB96" s="93"/>
      <c r="AC96" s="93"/>
    </row>
    <row r="97" spans="1:29" ht="22" customHeight="1">
      <c r="A97" s="91"/>
      <c r="B97" s="91"/>
      <c r="C97" s="91"/>
      <c r="D97" s="91"/>
      <c r="E97" s="91"/>
      <c r="F97" s="109"/>
      <c r="G97" s="124"/>
      <c r="H97" s="124"/>
      <c r="I97" s="124"/>
      <c r="J97" s="124"/>
      <c r="K97" s="124"/>
      <c r="L97" s="124"/>
      <c r="M97" s="124"/>
      <c r="N97" s="124"/>
      <c r="O97" s="110"/>
      <c r="P97" s="91"/>
      <c r="Q97" s="93"/>
      <c r="R97" s="93"/>
      <c r="S97" s="93"/>
      <c r="T97" s="93"/>
      <c r="U97" s="93"/>
      <c r="V97" s="93"/>
      <c r="W97" s="93"/>
      <c r="X97" s="93"/>
      <c r="Y97" s="93"/>
      <c r="Z97" s="93"/>
      <c r="AA97" s="93"/>
      <c r="AB97" s="93"/>
      <c r="AC97" s="93"/>
    </row>
    <row r="98" spans="1:29" ht="22" customHeight="1">
      <c r="A98" s="91"/>
      <c r="B98" s="91"/>
      <c r="C98" s="91"/>
      <c r="D98" s="91"/>
      <c r="E98" s="91"/>
      <c r="F98" s="109"/>
      <c r="G98" s="124"/>
      <c r="H98" s="124"/>
      <c r="I98" s="124"/>
      <c r="J98" s="124"/>
      <c r="K98" s="124"/>
      <c r="L98" s="124"/>
      <c r="M98" s="124"/>
      <c r="N98" s="124"/>
      <c r="O98" s="110"/>
      <c r="P98" s="91"/>
      <c r="Q98" s="93"/>
      <c r="R98" s="93"/>
      <c r="S98" s="93"/>
      <c r="T98" s="93"/>
      <c r="U98" s="93"/>
      <c r="V98" s="93"/>
      <c r="W98" s="93"/>
      <c r="X98" s="93"/>
      <c r="Y98" s="93"/>
      <c r="Z98" s="93"/>
      <c r="AA98" s="93"/>
      <c r="AB98" s="93"/>
      <c r="AC98" s="93"/>
    </row>
    <row r="99" spans="1:29">
      <c r="A99" s="91"/>
      <c r="B99" s="91"/>
      <c r="C99" s="91"/>
      <c r="D99" s="91"/>
      <c r="E99" s="91"/>
      <c r="F99" s="91"/>
      <c r="G99" s="91"/>
      <c r="H99" s="91"/>
      <c r="I99" s="91"/>
      <c r="J99" s="91"/>
      <c r="K99" s="91"/>
      <c r="L99" s="91"/>
      <c r="M99" s="91"/>
      <c r="N99" s="91"/>
      <c r="O99" s="91"/>
      <c r="P99" s="91"/>
      <c r="Q99" s="93"/>
      <c r="R99" s="93"/>
      <c r="S99" s="93"/>
      <c r="T99" s="93"/>
      <c r="U99" s="93"/>
      <c r="V99" s="93"/>
      <c r="W99" s="93"/>
      <c r="X99" s="93"/>
      <c r="Y99" s="93"/>
      <c r="Z99" s="93"/>
      <c r="AA99" s="93"/>
      <c r="AB99" s="93"/>
      <c r="AC99" s="93"/>
    </row>
    <row r="100" spans="1:29">
      <c r="A100" s="91"/>
      <c r="B100" s="91"/>
      <c r="C100" s="91"/>
      <c r="D100" s="91"/>
      <c r="E100" s="91"/>
      <c r="F100" s="91"/>
      <c r="G100" s="91"/>
      <c r="H100" s="91"/>
      <c r="I100" s="91"/>
      <c r="J100" s="91"/>
      <c r="K100" s="91"/>
      <c r="L100" s="91"/>
      <c r="M100" s="91"/>
      <c r="N100" s="91"/>
      <c r="O100" s="91"/>
      <c r="P100" s="91"/>
      <c r="Q100" s="93"/>
      <c r="R100" s="93"/>
      <c r="S100" s="93"/>
      <c r="T100" s="93"/>
      <c r="U100" s="93"/>
      <c r="V100" s="93"/>
      <c r="W100" s="93"/>
      <c r="X100" s="93"/>
      <c r="Y100" s="93"/>
      <c r="Z100" s="93"/>
      <c r="AA100" s="93"/>
      <c r="AB100" s="93"/>
      <c r="AC100" s="93"/>
    </row>
    <row r="101" spans="1:29">
      <c r="Q101" s="93"/>
      <c r="R101" s="93"/>
      <c r="S101" s="93"/>
      <c r="T101" s="93"/>
      <c r="U101" s="93"/>
      <c r="V101" s="93"/>
      <c r="W101" s="93"/>
      <c r="X101" s="93"/>
      <c r="Y101" s="93"/>
      <c r="Z101" s="93"/>
      <c r="AA101" s="93"/>
      <c r="AB101" s="93"/>
      <c r="AC101" s="93"/>
    </row>
    <row r="102" spans="1:29">
      <c r="Q102" s="93"/>
      <c r="R102" s="93"/>
      <c r="S102" s="93"/>
      <c r="T102" s="93"/>
      <c r="U102" s="93"/>
      <c r="V102" s="93"/>
      <c r="W102" s="93"/>
      <c r="X102" s="93"/>
      <c r="Y102" s="93"/>
      <c r="Z102" s="93"/>
      <c r="AA102" s="93"/>
      <c r="AB102" s="93"/>
      <c r="AC102" s="93"/>
    </row>
    <row r="103" spans="1:29">
      <c r="Q103" s="93"/>
      <c r="R103" s="93"/>
      <c r="S103" s="93"/>
      <c r="T103" s="93"/>
      <c r="U103" s="93"/>
      <c r="V103" s="93"/>
      <c r="W103" s="93"/>
      <c r="X103" s="93"/>
      <c r="Y103" s="93"/>
      <c r="Z103" s="93"/>
      <c r="AA103" s="93"/>
      <c r="AB103" s="93"/>
      <c r="AC103" s="93"/>
    </row>
    <row r="104" spans="1:29">
      <c r="Q104" s="93"/>
      <c r="R104" s="93"/>
      <c r="S104" s="93"/>
      <c r="T104" s="93"/>
      <c r="U104" s="93"/>
      <c r="V104" s="93"/>
      <c r="W104" s="93"/>
      <c r="X104" s="93"/>
      <c r="Y104" s="93"/>
      <c r="Z104" s="93"/>
      <c r="AA104" s="93"/>
      <c r="AB104" s="93"/>
      <c r="AC104" s="93"/>
    </row>
    <row r="105" spans="1:29">
      <c r="Q105" s="93"/>
      <c r="R105" s="93"/>
      <c r="S105" s="93"/>
      <c r="T105" s="93"/>
      <c r="U105" s="93"/>
      <c r="V105" s="93"/>
      <c r="W105" s="93"/>
      <c r="X105" s="93"/>
      <c r="Y105" s="93"/>
      <c r="Z105" s="93"/>
      <c r="AA105" s="93"/>
      <c r="AB105" s="93"/>
      <c r="AC105" s="93"/>
    </row>
    <row r="106" spans="1:29">
      <c r="Q106" s="93"/>
      <c r="R106" s="93"/>
      <c r="S106" s="93"/>
      <c r="T106" s="93"/>
      <c r="U106" s="93"/>
      <c r="V106" s="93"/>
      <c r="W106" s="93"/>
      <c r="X106" s="93"/>
      <c r="Y106" s="93"/>
      <c r="Z106" s="93"/>
      <c r="AA106" s="93"/>
      <c r="AB106" s="93"/>
      <c r="AC106" s="93"/>
    </row>
    <row r="107" spans="1:29" ht="16" customHeight="1">
      <c r="K107" s="117"/>
      <c r="L107" s="117"/>
      <c r="M107" s="117"/>
      <c r="N107" s="117"/>
      <c r="O107" s="117"/>
      <c r="Q107" s="93"/>
      <c r="R107" s="93"/>
      <c r="S107" s="93"/>
      <c r="T107" s="93"/>
      <c r="U107" s="93"/>
      <c r="V107" s="93"/>
      <c r="W107" s="93"/>
      <c r="X107" s="93"/>
      <c r="Y107" s="93"/>
      <c r="Z107" s="93"/>
      <c r="AA107" s="93"/>
      <c r="AB107" s="93"/>
      <c r="AC107" s="93"/>
    </row>
    <row r="108" spans="1:29" ht="16" customHeight="1">
      <c r="K108" s="117"/>
      <c r="L108" s="117"/>
      <c r="M108" s="117"/>
      <c r="N108" s="117"/>
      <c r="O108" s="117"/>
      <c r="Q108" s="93"/>
      <c r="R108" s="93"/>
      <c r="S108" s="93"/>
      <c r="T108" s="93"/>
      <c r="U108" s="93"/>
      <c r="V108" s="93"/>
      <c r="W108" s="93"/>
      <c r="X108" s="93"/>
      <c r="Y108" s="93"/>
      <c r="Z108" s="93"/>
      <c r="AA108" s="93"/>
      <c r="AB108" s="93"/>
      <c r="AC108" s="93"/>
    </row>
    <row r="109" spans="1:29" ht="16" customHeight="1">
      <c r="K109" s="117"/>
      <c r="L109" s="117"/>
      <c r="M109" s="117"/>
      <c r="N109" s="117"/>
      <c r="O109" s="117"/>
      <c r="Q109" s="93"/>
      <c r="R109" s="93"/>
      <c r="S109" s="93"/>
      <c r="T109" s="93"/>
      <c r="U109" s="93"/>
      <c r="V109" s="93"/>
      <c r="W109" s="93"/>
      <c r="X109" s="93"/>
      <c r="Y109" s="93"/>
      <c r="Z109" s="93"/>
      <c r="AA109" s="93"/>
      <c r="AB109" s="93"/>
      <c r="AC109" s="93"/>
    </row>
    <row r="110" spans="1:29" ht="16" customHeight="1">
      <c r="A110" s="94"/>
      <c r="B110" s="94"/>
      <c r="C110" s="94"/>
      <c r="D110" s="94"/>
      <c r="E110" s="94"/>
      <c r="F110" s="94"/>
      <c r="G110" s="94"/>
      <c r="H110" s="94"/>
      <c r="I110" s="94"/>
      <c r="J110" s="94"/>
      <c r="K110" s="117"/>
      <c r="L110" s="117"/>
      <c r="M110" s="117"/>
      <c r="N110" s="117"/>
      <c r="O110" s="117"/>
      <c r="P110" s="94"/>
      <c r="Q110" s="94"/>
      <c r="R110" s="93"/>
      <c r="S110" s="93"/>
      <c r="T110" s="93"/>
      <c r="U110" s="93"/>
      <c r="V110" s="93"/>
      <c r="W110" s="93"/>
      <c r="X110" s="93"/>
      <c r="Y110" s="93"/>
      <c r="Z110" s="93"/>
      <c r="AA110" s="93"/>
      <c r="AB110" s="93"/>
      <c r="AC110" s="93"/>
    </row>
    <row r="111" spans="1:29" ht="34">
      <c r="A111" s="94"/>
      <c r="B111" s="116" t="s">
        <v>1792</v>
      </c>
      <c r="C111" s="94"/>
      <c r="D111" s="94"/>
      <c r="E111" s="94"/>
      <c r="F111" s="94"/>
      <c r="G111" s="94"/>
      <c r="H111" s="94"/>
      <c r="I111" s="94"/>
      <c r="J111" s="94"/>
      <c r="K111" s="123" t="s">
        <v>1852</v>
      </c>
      <c r="L111" s="123"/>
      <c r="M111" s="123"/>
      <c r="N111" s="123"/>
      <c r="O111" s="123"/>
      <c r="P111" s="94"/>
      <c r="Q111" s="94"/>
      <c r="R111" s="93"/>
      <c r="S111" s="93"/>
      <c r="T111" s="93"/>
      <c r="U111" s="93"/>
      <c r="V111" s="93"/>
      <c r="W111" s="93"/>
      <c r="X111" s="93"/>
      <c r="Y111" s="93"/>
      <c r="Z111" s="93"/>
      <c r="AA111" s="93"/>
      <c r="AB111" s="93"/>
      <c r="AC111" s="93"/>
    </row>
    <row r="112" spans="1:29">
      <c r="A112" s="94"/>
      <c r="B112" s="94"/>
      <c r="C112" s="94"/>
      <c r="D112" s="94"/>
      <c r="E112" s="94"/>
      <c r="F112" s="94"/>
      <c r="G112" s="94"/>
      <c r="H112" s="94"/>
      <c r="I112" s="94"/>
      <c r="J112" s="94"/>
      <c r="K112" s="94"/>
      <c r="L112" s="94"/>
      <c r="M112" s="94"/>
      <c r="N112" s="94"/>
      <c r="O112" s="94"/>
      <c r="P112" s="94"/>
      <c r="Q112" s="94"/>
      <c r="R112" s="93"/>
      <c r="S112" s="93"/>
      <c r="T112" s="93"/>
      <c r="U112" s="93"/>
      <c r="V112" s="93"/>
      <c r="W112" s="93"/>
      <c r="X112" s="93"/>
      <c r="Y112" s="93"/>
      <c r="Z112" s="93"/>
      <c r="AA112" s="93"/>
      <c r="AB112" s="93"/>
      <c r="AC112" s="93"/>
    </row>
    <row r="113" spans="1:29">
      <c r="A113" s="94"/>
      <c r="B113" s="94"/>
      <c r="C113" s="94"/>
      <c r="D113" s="94"/>
      <c r="E113" s="94"/>
      <c r="F113" s="94"/>
      <c r="G113" s="94"/>
      <c r="H113" s="94"/>
      <c r="I113" s="94"/>
      <c r="J113" s="94"/>
      <c r="K113" s="94"/>
      <c r="L113" s="94"/>
      <c r="M113" s="94"/>
      <c r="N113" s="94"/>
      <c r="O113" s="94"/>
      <c r="P113" s="94"/>
      <c r="Q113" s="94"/>
      <c r="R113" s="93"/>
      <c r="S113" s="93"/>
      <c r="T113" s="93"/>
      <c r="U113" s="93"/>
      <c r="V113" s="93"/>
      <c r="W113" s="93"/>
      <c r="X113" s="93"/>
      <c r="Y113" s="93"/>
      <c r="Z113" s="93"/>
      <c r="AA113" s="93"/>
      <c r="AB113" s="93"/>
      <c r="AC113" s="93"/>
    </row>
    <row r="114" spans="1:29">
      <c r="A114" s="94"/>
      <c r="B114" s="94"/>
      <c r="C114" s="94"/>
      <c r="D114" s="94"/>
      <c r="E114" s="94"/>
      <c r="F114" s="94"/>
      <c r="G114" s="94"/>
      <c r="H114" s="94"/>
      <c r="I114" s="94"/>
      <c r="J114" s="94"/>
      <c r="K114" s="94"/>
      <c r="L114" s="94"/>
      <c r="M114" s="94"/>
      <c r="N114" s="94"/>
      <c r="O114" s="94"/>
      <c r="P114" s="94"/>
      <c r="Q114" s="94"/>
      <c r="R114" s="93"/>
      <c r="S114" s="93"/>
      <c r="T114" s="93"/>
      <c r="U114" s="93"/>
      <c r="V114" s="93"/>
      <c r="W114" s="93"/>
      <c r="X114" s="93"/>
      <c r="Y114" s="93"/>
      <c r="Z114" s="93"/>
      <c r="AA114" s="93"/>
      <c r="AB114" s="93"/>
      <c r="AC114" s="93"/>
    </row>
    <row r="115" spans="1:29">
      <c r="A115" s="94"/>
      <c r="B115" s="94"/>
      <c r="C115" s="94"/>
      <c r="D115" s="94"/>
      <c r="E115" s="94"/>
      <c r="F115" s="94"/>
      <c r="G115" s="94"/>
      <c r="H115" s="94"/>
      <c r="I115" s="94"/>
      <c r="J115" s="94"/>
      <c r="K115" s="94"/>
      <c r="L115" s="94"/>
      <c r="M115" s="94"/>
      <c r="N115" s="94"/>
      <c r="O115" s="94"/>
      <c r="P115" s="94"/>
      <c r="Q115" s="94"/>
      <c r="R115" s="93"/>
      <c r="S115" s="93"/>
      <c r="T115" s="93"/>
      <c r="U115" s="93"/>
      <c r="V115" s="93"/>
      <c r="W115" s="93"/>
      <c r="X115" s="93"/>
      <c r="Y115" s="93"/>
      <c r="Z115" s="93"/>
      <c r="AA115" s="93"/>
      <c r="AB115" s="93"/>
      <c r="AC115" s="93"/>
    </row>
    <row r="116" spans="1:29">
      <c r="A116" s="94"/>
      <c r="B116" s="94"/>
      <c r="C116" s="94"/>
      <c r="D116" s="94"/>
      <c r="E116" s="94"/>
      <c r="F116" s="94"/>
      <c r="G116" s="94"/>
      <c r="H116" s="94"/>
      <c r="I116" s="94"/>
      <c r="J116" s="94"/>
      <c r="K116" s="94"/>
      <c r="L116" s="94"/>
      <c r="M116" s="94"/>
      <c r="N116" s="94"/>
      <c r="O116" s="94"/>
      <c r="P116" s="94"/>
      <c r="Q116" s="94"/>
      <c r="R116" s="93"/>
      <c r="S116" s="93"/>
      <c r="T116" s="93"/>
      <c r="U116" s="93"/>
      <c r="V116" s="93"/>
      <c r="W116" s="93"/>
      <c r="X116" s="93"/>
      <c r="Y116" s="93"/>
      <c r="Z116" s="93"/>
      <c r="AA116" s="93"/>
      <c r="AB116" s="93"/>
      <c r="AC116" s="93"/>
    </row>
    <row r="117" spans="1:29">
      <c r="A117" s="94"/>
      <c r="B117" s="94"/>
      <c r="C117" s="94"/>
      <c r="D117" s="94"/>
      <c r="E117" s="94"/>
      <c r="F117" s="94"/>
      <c r="G117" s="94"/>
      <c r="H117" s="94"/>
      <c r="I117" s="94"/>
      <c r="J117" s="94"/>
      <c r="K117" s="94"/>
      <c r="L117" s="94"/>
      <c r="M117" s="94"/>
      <c r="N117" s="94"/>
      <c r="O117" s="94"/>
      <c r="P117" s="94"/>
      <c r="Q117" s="94"/>
      <c r="R117" s="93"/>
      <c r="S117" s="93"/>
      <c r="T117" s="93"/>
      <c r="U117" s="93"/>
      <c r="V117" s="93"/>
      <c r="W117" s="93"/>
      <c r="X117" s="93"/>
      <c r="Y117" s="93"/>
      <c r="Z117" s="93"/>
      <c r="AA117" s="93"/>
      <c r="AB117" s="93"/>
      <c r="AC117" s="93"/>
    </row>
    <row r="118" spans="1:29">
      <c r="A118" s="94"/>
      <c r="B118" s="94"/>
      <c r="C118" s="94"/>
      <c r="D118" s="94"/>
      <c r="E118" s="94"/>
      <c r="F118" s="94"/>
      <c r="G118" s="94"/>
      <c r="H118" s="94"/>
      <c r="I118" s="94"/>
      <c r="J118" s="94"/>
      <c r="K118" s="94"/>
      <c r="L118" s="94"/>
      <c r="M118" s="94"/>
      <c r="N118" s="94"/>
      <c r="O118" s="94"/>
      <c r="P118" s="94"/>
      <c r="Q118" s="94"/>
      <c r="R118" s="93"/>
      <c r="S118" s="93"/>
      <c r="T118" s="93"/>
      <c r="U118" s="93"/>
      <c r="V118" s="93"/>
      <c r="W118" s="93"/>
      <c r="X118" s="93"/>
      <c r="Y118" s="93"/>
      <c r="Z118" s="93"/>
      <c r="AA118" s="93"/>
      <c r="AB118" s="93"/>
      <c r="AC118" s="93"/>
    </row>
    <row r="119" spans="1:29">
      <c r="A119" s="94"/>
      <c r="B119" s="94"/>
      <c r="C119" s="94"/>
      <c r="D119" s="94"/>
      <c r="E119" s="94"/>
      <c r="F119" s="94"/>
      <c r="G119" s="94"/>
      <c r="H119" s="94"/>
      <c r="I119" s="94"/>
      <c r="J119" s="94"/>
      <c r="K119" s="94"/>
      <c r="L119" s="94"/>
      <c r="M119" s="94"/>
      <c r="N119" s="94"/>
      <c r="O119" s="94"/>
      <c r="P119" s="94"/>
      <c r="Q119" s="94"/>
      <c r="R119" s="93"/>
      <c r="S119" s="93"/>
      <c r="T119" s="93"/>
      <c r="U119" s="93"/>
      <c r="V119" s="93"/>
      <c r="W119" s="93"/>
      <c r="X119" s="93"/>
      <c r="Y119" s="93"/>
      <c r="Z119" s="93"/>
      <c r="AA119" s="93"/>
      <c r="AB119" s="93"/>
      <c r="AC119" s="93"/>
    </row>
    <row r="120" spans="1:29">
      <c r="A120" s="94"/>
      <c r="B120" s="94"/>
      <c r="C120" s="94"/>
      <c r="D120" s="94"/>
      <c r="E120" s="94"/>
      <c r="F120" s="94"/>
      <c r="G120" s="94"/>
      <c r="H120" s="94"/>
      <c r="I120" s="94"/>
      <c r="J120" s="94"/>
      <c r="K120" s="94"/>
      <c r="L120" s="94"/>
      <c r="M120" s="94"/>
      <c r="N120" s="94"/>
      <c r="O120" s="94"/>
      <c r="P120" s="94"/>
      <c r="Q120" s="94"/>
      <c r="R120" s="93"/>
      <c r="S120" s="93"/>
      <c r="T120" s="93"/>
      <c r="U120" s="93"/>
      <c r="V120" s="93"/>
      <c r="W120" s="93"/>
      <c r="X120" s="93"/>
      <c r="Y120" s="93"/>
      <c r="Z120" s="93"/>
      <c r="AA120" s="93"/>
      <c r="AB120" s="93"/>
      <c r="AC120" s="93"/>
    </row>
    <row r="121" spans="1:29">
      <c r="A121" s="94"/>
      <c r="B121" s="94"/>
      <c r="C121" s="94"/>
      <c r="D121" s="94"/>
      <c r="E121" s="94"/>
      <c r="F121" s="94"/>
      <c r="G121" s="94"/>
      <c r="H121" s="94"/>
      <c r="I121" s="94"/>
      <c r="J121" s="94"/>
      <c r="K121" s="94"/>
      <c r="L121" s="94"/>
      <c r="M121" s="94"/>
      <c r="N121" s="94"/>
      <c r="O121" s="94"/>
      <c r="P121" s="94"/>
      <c r="Q121" s="94"/>
      <c r="R121" s="93"/>
      <c r="S121" s="93"/>
      <c r="T121" s="93"/>
      <c r="U121" s="93"/>
      <c r="V121" s="93"/>
      <c r="W121" s="93"/>
      <c r="X121" s="93"/>
      <c r="Y121" s="93"/>
      <c r="Z121" s="93"/>
      <c r="AA121" s="93"/>
      <c r="AB121" s="93"/>
      <c r="AC121" s="93"/>
    </row>
    <row r="122" spans="1:29">
      <c r="A122" s="94"/>
      <c r="B122" s="94"/>
      <c r="C122" s="94"/>
      <c r="D122" s="94"/>
      <c r="E122" s="94"/>
      <c r="F122" s="94"/>
      <c r="G122" s="94"/>
      <c r="H122" s="94"/>
      <c r="I122" s="94"/>
      <c r="J122" s="94"/>
      <c r="K122" s="94"/>
      <c r="L122" s="94"/>
      <c r="M122" s="94"/>
      <c r="N122" s="94"/>
      <c r="O122" s="94"/>
      <c r="P122" s="94"/>
      <c r="Q122" s="94"/>
      <c r="R122" s="93"/>
      <c r="S122" s="93"/>
      <c r="T122" s="93"/>
      <c r="U122" s="93"/>
      <c r="V122" s="93"/>
      <c r="W122" s="93"/>
      <c r="X122" s="93"/>
      <c r="Y122" s="93"/>
      <c r="Z122" s="93"/>
      <c r="AA122" s="93"/>
      <c r="AB122" s="93"/>
      <c r="AC122" s="93"/>
    </row>
    <row r="123" spans="1:29">
      <c r="A123" s="94"/>
      <c r="B123" s="94"/>
      <c r="C123" s="94"/>
      <c r="D123" s="94"/>
      <c r="E123" s="94"/>
      <c r="F123" s="94"/>
      <c r="G123" s="94"/>
      <c r="H123" s="94"/>
      <c r="I123" s="94"/>
      <c r="J123" s="94"/>
      <c r="K123" s="94"/>
      <c r="L123" s="94"/>
      <c r="M123" s="94"/>
      <c r="N123" s="94"/>
      <c r="O123" s="94"/>
      <c r="P123" s="94"/>
      <c r="Q123" s="94"/>
      <c r="R123" s="93"/>
      <c r="S123" s="93"/>
      <c r="T123" s="93"/>
      <c r="U123" s="93"/>
      <c r="V123" s="93"/>
      <c r="W123" s="93"/>
      <c r="X123" s="93"/>
      <c r="Y123" s="93"/>
      <c r="Z123" s="93"/>
      <c r="AA123" s="93"/>
      <c r="AB123" s="93"/>
      <c r="AC123" s="93"/>
    </row>
    <row r="124" spans="1:29">
      <c r="A124" s="94"/>
      <c r="B124" s="94"/>
      <c r="C124" s="94"/>
      <c r="D124" s="94"/>
      <c r="E124" s="94"/>
      <c r="F124" s="94"/>
      <c r="G124" s="94"/>
      <c r="H124" s="94"/>
      <c r="I124" s="94"/>
      <c r="J124" s="94"/>
      <c r="K124" s="94"/>
      <c r="L124" s="94"/>
      <c r="M124" s="94"/>
      <c r="N124" s="94"/>
      <c r="O124" s="94"/>
      <c r="P124" s="94"/>
      <c r="Q124" s="94"/>
      <c r="R124" s="93"/>
      <c r="S124" s="93"/>
      <c r="T124" s="93"/>
      <c r="U124" s="93"/>
      <c r="V124" s="93"/>
      <c r="W124" s="93"/>
      <c r="X124" s="93"/>
      <c r="Y124" s="93"/>
      <c r="Z124" s="93"/>
      <c r="AA124" s="93"/>
      <c r="AB124" s="93"/>
      <c r="AC124" s="93"/>
    </row>
    <row r="125" spans="1:29">
      <c r="A125" s="94"/>
      <c r="B125" s="94"/>
      <c r="C125" s="94"/>
      <c r="D125" s="94"/>
      <c r="E125" s="94"/>
      <c r="F125" s="94"/>
      <c r="G125" s="94"/>
      <c r="H125" s="94"/>
      <c r="I125" s="94"/>
      <c r="J125" s="94"/>
      <c r="K125" s="94"/>
      <c r="L125" s="94"/>
      <c r="M125" s="94"/>
      <c r="N125" s="94"/>
      <c r="O125" s="94"/>
      <c r="P125" s="94"/>
      <c r="Q125" s="94"/>
      <c r="R125" s="93"/>
      <c r="S125" s="93"/>
      <c r="T125" s="93"/>
      <c r="U125" s="93"/>
      <c r="V125" s="93"/>
      <c r="W125" s="93"/>
      <c r="X125" s="93"/>
      <c r="Y125" s="93"/>
      <c r="Z125" s="93"/>
      <c r="AA125" s="93"/>
      <c r="AB125" s="93"/>
      <c r="AC125" s="93"/>
    </row>
    <row r="126" spans="1:29">
      <c r="A126" s="94"/>
      <c r="B126" s="94"/>
      <c r="C126" s="94"/>
      <c r="D126" s="94"/>
      <c r="E126" s="94"/>
      <c r="F126" s="94"/>
      <c r="G126" s="94"/>
      <c r="H126" s="94"/>
      <c r="I126" s="94"/>
      <c r="J126" s="94"/>
      <c r="K126" s="94"/>
      <c r="L126" s="94"/>
      <c r="M126" s="94"/>
      <c r="N126" s="94"/>
      <c r="O126" s="94"/>
      <c r="P126" s="94"/>
      <c r="Q126" s="94"/>
      <c r="R126" s="93"/>
      <c r="S126" s="93"/>
      <c r="T126" s="93"/>
      <c r="U126" s="93"/>
      <c r="V126" s="93"/>
      <c r="W126" s="93"/>
      <c r="X126" s="93"/>
      <c r="Y126" s="93"/>
      <c r="Z126" s="93"/>
      <c r="AA126" s="93"/>
      <c r="AB126" s="93"/>
      <c r="AC126" s="93"/>
    </row>
    <row r="127" spans="1:29">
      <c r="A127" s="94"/>
      <c r="B127" s="94"/>
      <c r="C127" s="94"/>
      <c r="D127" s="94"/>
      <c r="E127" s="94"/>
      <c r="F127" s="94"/>
      <c r="G127" s="94"/>
      <c r="H127" s="94"/>
      <c r="I127" s="94"/>
      <c r="J127" s="94"/>
      <c r="K127" s="94"/>
      <c r="L127" s="94"/>
      <c r="M127" s="94"/>
      <c r="N127" s="94"/>
      <c r="O127" s="94"/>
      <c r="P127" s="94"/>
      <c r="Q127" s="94"/>
      <c r="R127" s="93"/>
      <c r="S127" s="93"/>
      <c r="T127" s="93"/>
      <c r="U127" s="93"/>
      <c r="V127" s="93"/>
      <c r="W127" s="93"/>
      <c r="X127" s="93"/>
      <c r="Y127" s="93"/>
      <c r="Z127" s="93"/>
      <c r="AA127" s="93"/>
      <c r="AB127" s="93"/>
      <c r="AC127" s="93"/>
    </row>
    <row r="128" spans="1:29">
      <c r="A128" s="94"/>
      <c r="B128" s="94"/>
      <c r="C128" s="94"/>
      <c r="D128" s="94"/>
      <c r="E128" s="94"/>
      <c r="F128" s="94"/>
      <c r="G128" s="94"/>
      <c r="H128" s="94"/>
      <c r="I128" s="94"/>
      <c r="J128" s="94"/>
      <c r="K128" s="94"/>
      <c r="L128" s="94"/>
      <c r="M128" s="94"/>
      <c r="N128" s="94"/>
      <c r="O128" s="94"/>
      <c r="P128" s="94"/>
      <c r="Q128" s="94"/>
      <c r="R128" s="93"/>
      <c r="S128" s="93"/>
      <c r="T128" s="93"/>
      <c r="U128" s="93"/>
      <c r="V128" s="93"/>
      <c r="W128" s="93"/>
      <c r="X128" s="93"/>
      <c r="Y128" s="93"/>
      <c r="Z128" s="93"/>
      <c r="AA128" s="93"/>
      <c r="AB128" s="93"/>
      <c r="AC128" s="93"/>
    </row>
    <row r="129" spans="1:29">
      <c r="A129" s="94"/>
      <c r="B129" s="94"/>
      <c r="C129" s="94"/>
      <c r="D129" s="94"/>
      <c r="E129" s="94"/>
      <c r="F129" s="94"/>
      <c r="G129" s="94"/>
      <c r="H129" s="94"/>
      <c r="I129" s="94"/>
      <c r="J129" s="94"/>
      <c r="K129" s="94"/>
      <c r="L129" s="94"/>
      <c r="M129" s="94"/>
      <c r="N129" s="94"/>
      <c r="O129" s="94"/>
      <c r="P129" s="94"/>
      <c r="Q129" s="94"/>
      <c r="R129" s="93"/>
      <c r="S129" s="93"/>
      <c r="T129" s="93"/>
      <c r="U129" s="93"/>
      <c r="V129" s="93"/>
      <c r="W129" s="93"/>
      <c r="X129" s="93"/>
      <c r="Y129" s="93"/>
      <c r="Z129" s="93"/>
      <c r="AA129" s="93"/>
      <c r="AB129" s="93"/>
      <c r="AC129" s="93"/>
    </row>
    <row r="130" spans="1:29">
      <c r="A130" s="94"/>
      <c r="B130" s="94"/>
      <c r="C130" s="94"/>
      <c r="D130" s="94"/>
      <c r="E130" s="94"/>
      <c r="F130" s="94"/>
      <c r="G130" s="94"/>
      <c r="H130" s="94"/>
      <c r="I130" s="94"/>
      <c r="J130" s="94"/>
      <c r="K130" s="94"/>
      <c r="L130" s="94"/>
      <c r="M130" s="94"/>
      <c r="N130" s="94"/>
      <c r="O130" s="94"/>
      <c r="P130" s="94"/>
      <c r="Q130" s="94"/>
      <c r="R130" s="93"/>
      <c r="S130" s="93"/>
      <c r="T130" s="93"/>
      <c r="U130" s="93"/>
      <c r="V130" s="93"/>
      <c r="W130" s="93"/>
      <c r="X130" s="93"/>
      <c r="Y130" s="93"/>
      <c r="Z130" s="93"/>
      <c r="AA130" s="93"/>
      <c r="AB130" s="93"/>
      <c r="AC130" s="93"/>
    </row>
    <row r="131" spans="1:29">
      <c r="A131" s="94"/>
      <c r="B131" s="94"/>
      <c r="C131" s="94"/>
      <c r="D131" s="94"/>
      <c r="E131" s="94"/>
      <c r="F131" s="94"/>
      <c r="G131" s="94"/>
      <c r="H131" s="94"/>
      <c r="I131" s="94"/>
      <c r="J131" s="94"/>
      <c r="K131" s="94"/>
      <c r="L131" s="94"/>
      <c r="M131" s="94"/>
      <c r="N131" s="94"/>
      <c r="O131" s="94"/>
      <c r="P131" s="94"/>
      <c r="Q131" s="94"/>
      <c r="R131" s="93"/>
      <c r="S131" s="93"/>
      <c r="T131" s="93"/>
      <c r="U131" s="93"/>
      <c r="V131" s="93"/>
      <c r="W131" s="93"/>
      <c r="X131" s="93"/>
      <c r="Y131" s="93"/>
      <c r="Z131" s="93"/>
      <c r="AA131" s="93"/>
      <c r="AB131" s="93"/>
      <c r="AC131" s="93"/>
    </row>
    <row r="132" spans="1:29">
      <c r="A132" s="94"/>
      <c r="B132" s="94"/>
      <c r="C132" s="94"/>
      <c r="D132" s="94"/>
      <c r="E132" s="94"/>
      <c r="F132" s="94"/>
      <c r="G132" s="94"/>
      <c r="H132" s="94"/>
      <c r="I132" s="94"/>
      <c r="J132" s="94"/>
      <c r="K132" s="94"/>
      <c r="L132" s="94"/>
      <c r="M132" s="94"/>
      <c r="N132" s="94"/>
      <c r="O132" s="94"/>
      <c r="P132" s="94"/>
      <c r="Q132" s="94"/>
      <c r="R132" s="93"/>
      <c r="S132" s="93"/>
      <c r="T132" s="93"/>
      <c r="U132" s="93"/>
      <c r="V132" s="93"/>
      <c r="W132" s="93"/>
      <c r="X132" s="93"/>
      <c r="Y132" s="93"/>
      <c r="Z132" s="93"/>
      <c r="AA132" s="93"/>
      <c r="AB132" s="93"/>
      <c r="AC132" s="93"/>
    </row>
    <row r="133" spans="1:29">
      <c r="A133" s="94"/>
      <c r="B133" s="94"/>
      <c r="C133" s="94"/>
      <c r="D133" s="94"/>
      <c r="E133" s="94"/>
      <c r="F133" s="94"/>
      <c r="G133" s="94"/>
      <c r="H133" s="94"/>
      <c r="I133" s="94"/>
      <c r="J133" s="94"/>
      <c r="K133" s="94"/>
      <c r="L133" s="94"/>
      <c r="M133" s="94"/>
      <c r="N133" s="94"/>
      <c r="O133" s="94"/>
      <c r="P133" s="94"/>
      <c r="Q133" s="94"/>
      <c r="R133" s="93"/>
      <c r="S133" s="93"/>
      <c r="T133" s="93"/>
      <c r="U133" s="93"/>
      <c r="V133" s="93"/>
      <c r="W133" s="93"/>
      <c r="X133" s="93"/>
      <c r="Y133" s="93"/>
      <c r="Z133" s="93"/>
      <c r="AA133" s="93"/>
      <c r="AB133" s="93"/>
      <c r="AC133" s="93"/>
    </row>
    <row r="134" spans="1:29">
      <c r="A134" s="94"/>
      <c r="B134" s="94"/>
      <c r="C134" s="94"/>
      <c r="D134" s="94"/>
      <c r="E134" s="94"/>
      <c r="F134" s="94"/>
      <c r="G134" s="94"/>
      <c r="H134" s="94"/>
      <c r="I134" s="94"/>
      <c r="J134" s="94"/>
      <c r="K134" s="94"/>
      <c r="L134" s="94"/>
      <c r="M134" s="94"/>
      <c r="N134" s="94"/>
      <c r="O134" s="94"/>
      <c r="P134" s="94"/>
      <c r="Q134" s="94"/>
      <c r="R134" s="93"/>
      <c r="S134" s="93"/>
      <c r="T134" s="93"/>
      <c r="U134" s="93"/>
      <c r="V134" s="93"/>
      <c r="W134" s="93"/>
      <c r="X134" s="93"/>
      <c r="Y134" s="93"/>
      <c r="Z134" s="93"/>
      <c r="AA134" s="93"/>
      <c r="AB134" s="93"/>
      <c r="AC134" s="93"/>
    </row>
    <row r="135" spans="1:29">
      <c r="A135" s="94"/>
      <c r="B135" s="94"/>
      <c r="C135" s="94"/>
      <c r="D135" s="94"/>
      <c r="E135" s="94"/>
      <c r="F135" s="94"/>
      <c r="G135" s="94"/>
      <c r="H135" s="94"/>
      <c r="I135" s="94"/>
      <c r="J135" s="94"/>
      <c r="K135" s="94"/>
      <c r="L135" s="94"/>
      <c r="M135" s="94"/>
      <c r="N135" s="94"/>
      <c r="O135" s="94"/>
      <c r="P135" s="94"/>
      <c r="Q135" s="94"/>
      <c r="R135" s="93"/>
      <c r="S135" s="93"/>
      <c r="T135" s="93"/>
      <c r="U135" s="93"/>
      <c r="V135" s="93"/>
      <c r="W135" s="93"/>
      <c r="X135" s="93"/>
      <c r="Y135" s="93"/>
      <c r="Z135" s="93"/>
      <c r="AA135" s="93"/>
      <c r="AB135" s="93"/>
      <c r="AC135" s="93"/>
    </row>
    <row r="136" spans="1:29">
      <c r="A136" s="94"/>
      <c r="B136" s="94"/>
      <c r="C136" s="94"/>
      <c r="D136" s="94"/>
      <c r="E136" s="94"/>
      <c r="F136" s="94"/>
      <c r="G136" s="94"/>
      <c r="H136" s="94"/>
      <c r="I136" s="94"/>
      <c r="J136" s="94"/>
      <c r="K136" s="94"/>
      <c r="L136" s="94"/>
      <c r="M136" s="94"/>
      <c r="N136" s="94"/>
      <c r="O136" s="94"/>
      <c r="P136" s="94"/>
      <c r="Q136" s="94"/>
    </row>
    <row r="137" spans="1:29">
      <c r="A137" s="94"/>
      <c r="B137" s="94"/>
      <c r="C137" s="94"/>
      <c r="D137" s="94"/>
      <c r="E137" s="94"/>
      <c r="F137" s="94"/>
      <c r="G137" s="94"/>
      <c r="H137" s="94"/>
      <c r="I137" s="94"/>
      <c r="J137" s="94"/>
      <c r="K137" s="94"/>
      <c r="L137" s="94"/>
      <c r="M137" s="94"/>
      <c r="N137" s="94"/>
      <c r="O137" s="94"/>
      <c r="P137" s="94"/>
      <c r="Q137" s="94"/>
    </row>
    <row r="138" spans="1:29">
      <c r="A138" s="94"/>
      <c r="B138" s="94"/>
      <c r="C138" s="94"/>
      <c r="D138" s="94"/>
      <c r="E138" s="94"/>
      <c r="F138" s="94"/>
      <c r="G138" s="94"/>
      <c r="H138" s="94"/>
      <c r="I138" s="94"/>
      <c r="J138" s="94"/>
      <c r="K138" s="94"/>
      <c r="L138" s="94"/>
      <c r="M138" s="94"/>
      <c r="N138" s="94"/>
      <c r="O138" s="94"/>
      <c r="P138" s="94"/>
      <c r="Q138" s="94"/>
    </row>
    <row r="139" spans="1:29">
      <c r="A139" s="94"/>
      <c r="B139" s="94"/>
      <c r="C139" s="94"/>
      <c r="D139" s="94"/>
      <c r="E139" s="94"/>
      <c r="F139" s="94"/>
      <c r="G139" s="94"/>
      <c r="H139" s="94"/>
      <c r="I139" s="94"/>
      <c r="J139" s="94"/>
      <c r="K139" s="94"/>
      <c r="L139" s="94"/>
      <c r="M139" s="94"/>
      <c r="N139" s="94"/>
      <c r="O139" s="94"/>
      <c r="P139" s="94"/>
      <c r="Q139" s="94"/>
    </row>
    <row r="140" spans="1:29">
      <c r="A140" s="94"/>
      <c r="B140" s="94"/>
      <c r="C140" s="94"/>
      <c r="D140" s="94"/>
      <c r="E140" s="94"/>
      <c r="F140" s="94"/>
      <c r="G140" s="94"/>
      <c r="H140" s="94"/>
      <c r="I140" s="94"/>
      <c r="J140" s="94"/>
      <c r="K140" s="94"/>
      <c r="L140" s="94"/>
      <c r="M140" s="94"/>
      <c r="N140" s="94"/>
      <c r="O140" s="94"/>
      <c r="P140" s="94"/>
      <c r="Q140" s="94"/>
    </row>
    <row r="141" spans="1:29">
      <c r="A141" s="94"/>
      <c r="B141" s="94"/>
      <c r="C141" s="94"/>
      <c r="D141" s="94"/>
      <c r="E141" s="94"/>
      <c r="F141" s="94"/>
      <c r="G141" s="94"/>
      <c r="H141" s="94"/>
      <c r="I141" s="94"/>
      <c r="J141" s="94"/>
      <c r="K141" s="94"/>
      <c r="L141" s="94"/>
      <c r="M141" s="94"/>
      <c r="N141" s="94"/>
      <c r="O141" s="94"/>
      <c r="P141" s="94"/>
      <c r="Q141" s="94"/>
    </row>
    <row r="142" spans="1:29">
      <c r="A142" s="94"/>
      <c r="B142" s="94"/>
      <c r="C142" s="94"/>
      <c r="D142" s="94"/>
      <c r="E142" s="94"/>
      <c r="F142" s="94"/>
      <c r="G142" s="94"/>
      <c r="H142" s="94"/>
      <c r="I142" s="94"/>
      <c r="J142" s="94"/>
      <c r="K142" s="94"/>
      <c r="L142" s="94"/>
      <c r="M142" s="94"/>
      <c r="N142" s="94"/>
      <c r="O142" s="94"/>
      <c r="P142" s="94"/>
      <c r="Q142" s="94"/>
    </row>
    <row r="143" spans="1:29">
      <c r="A143" s="94"/>
      <c r="B143" s="94"/>
      <c r="C143" s="94"/>
      <c r="D143" s="94"/>
      <c r="E143" s="94"/>
      <c r="F143" s="94"/>
      <c r="G143" s="94"/>
      <c r="H143" s="94"/>
      <c r="I143" s="94"/>
      <c r="J143" s="94"/>
      <c r="K143" s="94"/>
      <c r="L143" s="94"/>
      <c r="M143" s="94"/>
      <c r="N143" s="94"/>
      <c r="O143" s="94"/>
      <c r="P143" s="94"/>
      <c r="Q143" s="94"/>
    </row>
    <row r="144" spans="1:29">
      <c r="A144" s="94"/>
      <c r="B144" s="94"/>
      <c r="C144" s="94"/>
      <c r="D144" s="94"/>
      <c r="E144" s="94"/>
      <c r="F144" s="94"/>
      <c r="G144" s="94"/>
      <c r="H144" s="94"/>
      <c r="I144" s="94"/>
      <c r="J144" s="94"/>
      <c r="K144" s="94"/>
      <c r="L144" s="94"/>
      <c r="M144" s="94"/>
      <c r="N144" s="94"/>
      <c r="O144" s="94"/>
      <c r="P144" s="94"/>
      <c r="Q144" s="94"/>
    </row>
    <row r="145" spans="1:24">
      <c r="A145" s="94"/>
      <c r="B145" s="94"/>
      <c r="C145" s="94"/>
      <c r="D145" s="94"/>
      <c r="E145" s="94"/>
      <c r="F145" s="94"/>
      <c r="G145" s="94"/>
      <c r="H145" s="94"/>
      <c r="I145" s="94"/>
      <c r="J145" s="94"/>
      <c r="K145" s="94"/>
      <c r="L145" s="94"/>
      <c r="M145" s="94"/>
      <c r="N145" s="94"/>
      <c r="O145" s="94"/>
      <c r="P145" s="94"/>
      <c r="Q145" s="94"/>
      <c r="R145" s="85"/>
      <c r="S145" s="85"/>
      <c r="T145" s="85"/>
      <c r="U145" s="85"/>
      <c r="V145" s="85"/>
      <c r="W145" s="85"/>
      <c r="X145" s="85"/>
    </row>
    <row r="146" spans="1:24">
      <c r="A146" s="94"/>
      <c r="B146" s="94"/>
      <c r="C146" s="94"/>
      <c r="D146" s="94"/>
      <c r="E146" s="94"/>
      <c r="F146" s="94"/>
      <c r="G146" s="94"/>
      <c r="H146" s="94"/>
      <c r="I146" s="94"/>
      <c r="J146" s="94"/>
      <c r="K146" s="94"/>
      <c r="L146" s="94"/>
      <c r="M146" s="94"/>
      <c r="N146" s="94"/>
      <c r="O146" s="94"/>
      <c r="P146" s="94"/>
      <c r="Q146" s="94"/>
      <c r="R146" s="85"/>
      <c r="S146" s="85"/>
      <c r="T146" s="85"/>
      <c r="U146" s="85"/>
      <c r="V146" s="85"/>
      <c r="W146" s="85"/>
      <c r="X146" s="85"/>
    </row>
    <row r="147" spans="1:24" ht="34">
      <c r="A147" s="94"/>
      <c r="B147" s="94"/>
      <c r="C147" s="94"/>
      <c r="D147" s="94"/>
      <c r="E147" s="94"/>
      <c r="F147" s="94"/>
      <c r="G147" s="94"/>
      <c r="H147" s="94"/>
      <c r="I147" s="94"/>
      <c r="J147" s="94"/>
      <c r="K147" s="94"/>
      <c r="L147" s="94"/>
      <c r="M147" s="94"/>
      <c r="N147" s="94"/>
      <c r="O147" s="94"/>
      <c r="P147" s="94"/>
      <c r="Q147" s="94"/>
      <c r="R147" s="85"/>
      <c r="S147" s="118" t="s">
        <v>1853</v>
      </c>
      <c r="T147" s="85"/>
      <c r="U147" s="85"/>
      <c r="V147" s="85"/>
      <c r="W147" s="85"/>
      <c r="X147" s="85"/>
    </row>
    <row r="148" spans="1:24">
      <c r="A148" s="94"/>
      <c r="B148" s="94"/>
      <c r="C148" s="94"/>
      <c r="D148" s="94"/>
      <c r="E148" s="94"/>
      <c r="F148" s="94"/>
      <c r="G148" s="94"/>
      <c r="H148" s="94"/>
      <c r="I148" s="94"/>
      <c r="J148" s="94"/>
      <c r="K148" s="94"/>
      <c r="L148" s="94"/>
      <c r="M148" s="94"/>
      <c r="N148" s="94"/>
      <c r="O148" s="94"/>
      <c r="P148" s="94"/>
      <c r="Q148" s="94"/>
      <c r="R148" s="85"/>
      <c r="S148" s="85"/>
      <c r="T148" s="85"/>
      <c r="U148" s="85"/>
      <c r="V148" s="85"/>
      <c r="W148" s="85"/>
      <c r="X148" s="85"/>
    </row>
    <row r="149" spans="1:24">
      <c r="A149" s="94"/>
      <c r="B149" s="94"/>
      <c r="C149" s="94"/>
      <c r="D149" s="94"/>
      <c r="E149" s="94"/>
      <c r="F149" s="94"/>
      <c r="G149" s="94"/>
      <c r="H149" s="94"/>
      <c r="I149" s="94"/>
      <c r="J149" s="94"/>
      <c r="K149" s="94"/>
      <c r="L149" s="94"/>
      <c r="M149" s="94"/>
      <c r="N149" s="94"/>
      <c r="O149" s="94"/>
      <c r="P149" s="94"/>
      <c r="Q149" s="94"/>
      <c r="R149" s="85"/>
      <c r="S149" s="85"/>
      <c r="T149" s="85"/>
      <c r="U149" s="85"/>
      <c r="V149" s="85"/>
      <c r="W149" s="85"/>
      <c r="X149" s="85"/>
    </row>
    <row r="150" spans="1:24">
      <c r="A150" s="94"/>
      <c r="B150" s="94"/>
      <c r="C150" s="94"/>
      <c r="D150" s="94"/>
      <c r="E150" s="94"/>
      <c r="F150" s="94"/>
      <c r="G150" s="94"/>
      <c r="H150" s="94"/>
      <c r="I150" s="94"/>
      <c r="J150" s="94"/>
      <c r="K150" s="94"/>
      <c r="L150" s="94"/>
      <c r="M150" s="94"/>
      <c r="N150" s="94"/>
      <c r="O150" s="94"/>
      <c r="P150" s="94"/>
      <c r="Q150" s="94"/>
      <c r="R150" s="85"/>
      <c r="S150" s="85"/>
      <c r="T150" s="85"/>
      <c r="U150" s="85"/>
      <c r="V150" s="85"/>
      <c r="W150" s="85"/>
      <c r="X150" s="85"/>
    </row>
    <row r="151" spans="1:24">
      <c r="A151" s="94"/>
      <c r="B151" s="94"/>
      <c r="C151" s="94"/>
      <c r="D151" s="94"/>
      <c r="E151" s="94"/>
      <c r="F151" s="94"/>
      <c r="G151" s="94"/>
      <c r="H151" s="94"/>
      <c r="I151" s="94"/>
      <c r="J151" s="94"/>
      <c r="K151" s="94"/>
      <c r="L151" s="94"/>
      <c r="M151" s="94"/>
      <c r="N151" s="94"/>
      <c r="O151" s="94"/>
      <c r="P151" s="94"/>
      <c r="Q151" s="94"/>
      <c r="R151" s="85"/>
      <c r="S151" s="85"/>
      <c r="T151" s="85"/>
      <c r="U151" s="85"/>
      <c r="V151" s="85"/>
      <c r="W151" s="85"/>
      <c r="X151" s="85"/>
    </row>
    <row r="152" spans="1:24">
      <c r="I152" s="85"/>
      <c r="J152" s="85"/>
      <c r="K152" s="85"/>
      <c r="L152" s="85"/>
      <c r="M152" s="85"/>
      <c r="N152" s="85"/>
      <c r="O152" s="85"/>
      <c r="P152" s="85"/>
      <c r="Q152" s="85"/>
      <c r="R152" s="85"/>
      <c r="S152" s="85"/>
      <c r="T152" s="85"/>
      <c r="U152" s="85"/>
      <c r="V152" s="85"/>
      <c r="W152" s="85"/>
      <c r="X152" s="85"/>
    </row>
    <row r="153" spans="1:24">
      <c r="I153" s="85"/>
      <c r="J153" s="85"/>
      <c r="K153" s="85"/>
      <c r="L153" s="85"/>
      <c r="M153" s="85"/>
      <c r="N153" s="85"/>
      <c r="O153" s="85"/>
      <c r="P153" s="85"/>
      <c r="Q153" s="85"/>
      <c r="R153" s="85"/>
      <c r="S153" s="85"/>
      <c r="T153" s="85"/>
      <c r="U153" s="85"/>
      <c r="V153" s="85"/>
      <c r="W153" s="85"/>
      <c r="X153" s="85"/>
    </row>
    <row r="154" spans="1:24">
      <c r="I154" s="85"/>
      <c r="J154" s="85"/>
      <c r="K154" s="85"/>
      <c r="L154" s="85"/>
      <c r="M154" s="85"/>
      <c r="N154" s="85"/>
      <c r="O154" s="85"/>
      <c r="P154" s="85"/>
      <c r="Q154" s="85"/>
      <c r="R154" s="85"/>
      <c r="S154" s="85"/>
      <c r="T154" s="85"/>
      <c r="U154" s="85"/>
      <c r="V154" s="85"/>
      <c r="W154" s="85"/>
      <c r="X154" s="85"/>
    </row>
    <row r="155" spans="1:24">
      <c r="I155" s="85"/>
      <c r="J155" s="85"/>
      <c r="K155" s="85"/>
      <c r="L155" s="85"/>
      <c r="M155" s="85"/>
      <c r="N155" s="85"/>
      <c r="O155" s="85"/>
      <c r="P155" s="85"/>
      <c r="Q155" s="85"/>
      <c r="R155" s="85"/>
      <c r="S155" s="85"/>
      <c r="T155" s="85"/>
      <c r="U155" s="85"/>
      <c r="V155" s="85"/>
      <c r="W155" s="85"/>
      <c r="X155" s="85"/>
    </row>
    <row r="156" spans="1:24">
      <c r="I156" s="85"/>
      <c r="J156" s="85"/>
      <c r="K156" s="85"/>
      <c r="L156" s="85"/>
      <c r="M156" s="85"/>
      <c r="N156" s="85"/>
      <c r="O156" s="85"/>
      <c r="P156" s="85"/>
      <c r="Q156" s="85"/>
      <c r="R156" s="85"/>
      <c r="S156" s="85"/>
      <c r="T156" s="85"/>
      <c r="U156" s="85"/>
      <c r="V156" s="85"/>
      <c r="W156" s="85"/>
      <c r="X156" s="85"/>
    </row>
    <row r="157" spans="1:24">
      <c r="I157" s="85"/>
      <c r="J157" s="85"/>
      <c r="K157" s="85"/>
      <c r="L157" s="85"/>
      <c r="M157" s="85"/>
      <c r="N157" s="85"/>
      <c r="O157" s="85"/>
      <c r="P157" s="85"/>
      <c r="Q157" s="85"/>
      <c r="R157" s="85"/>
      <c r="S157" s="85"/>
      <c r="T157" s="85"/>
      <c r="U157" s="85"/>
      <c r="V157" s="85"/>
      <c r="W157" s="85"/>
      <c r="X157" s="85"/>
    </row>
    <row r="158" spans="1:24">
      <c r="I158" s="85"/>
      <c r="J158" s="85"/>
      <c r="K158" s="85"/>
      <c r="L158" s="85"/>
      <c r="M158" s="85"/>
      <c r="N158" s="85"/>
      <c r="O158" s="85"/>
      <c r="P158" s="85"/>
      <c r="Q158" s="85"/>
      <c r="R158" s="85"/>
      <c r="S158" s="85"/>
      <c r="T158" s="85"/>
      <c r="U158" s="85"/>
      <c r="V158" s="85"/>
      <c r="W158" s="85"/>
      <c r="X158" s="85"/>
    </row>
    <row r="159" spans="1:24">
      <c r="I159" s="85"/>
      <c r="J159" s="85"/>
      <c r="K159" s="85"/>
      <c r="L159" s="85"/>
      <c r="M159" s="85"/>
      <c r="N159" s="85"/>
      <c r="O159" s="85"/>
      <c r="P159" s="85"/>
      <c r="Q159" s="85"/>
      <c r="R159" s="85"/>
      <c r="S159" s="85"/>
      <c r="T159" s="85"/>
      <c r="U159" s="85"/>
      <c r="V159" s="85"/>
      <c r="W159" s="85"/>
      <c r="X159" s="85"/>
    </row>
    <row r="160" spans="1:24">
      <c r="I160" s="85"/>
      <c r="J160" s="85"/>
      <c r="K160" s="85"/>
      <c r="L160" s="85"/>
      <c r="M160" s="85"/>
      <c r="N160" s="85"/>
      <c r="O160" s="85"/>
      <c r="P160" s="85"/>
      <c r="Q160" s="85"/>
      <c r="R160" s="85"/>
      <c r="S160" s="85"/>
      <c r="T160" s="85"/>
      <c r="U160" s="85"/>
      <c r="V160" s="85"/>
      <c r="W160" s="85"/>
      <c r="X160" s="85"/>
    </row>
    <row r="161" spans="1:24" ht="16" customHeight="1">
      <c r="F161" s="121" t="s">
        <v>1799</v>
      </c>
      <c r="G161" s="121"/>
      <c r="H161" s="121"/>
      <c r="I161" s="121"/>
      <c r="J161" s="121"/>
      <c r="K161" s="121"/>
      <c r="L161" s="85"/>
      <c r="M161" s="85"/>
      <c r="N161" s="85"/>
      <c r="O161" s="85"/>
      <c r="P161" s="85"/>
      <c r="Q161" s="85"/>
      <c r="R161" s="85"/>
      <c r="S161" s="85"/>
      <c r="T161" s="85"/>
      <c r="U161" s="85"/>
      <c r="V161" s="85"/>
      <c r="W161" s="85"/>
      <c r="X161" s="85"/>
    </row>
    <row r="162" spans="1:24" ht="16" customHeight="1">
      <c r="F162" s="121"/>
      <c r="G162" s="121"/>
      <c r="H162" s="121"/>
      <c r="I162" s="121"/>
      <c r="J162" s="121"/>
      <c r="K162" s="121"/>
      <c r="L162" s="85"/>
      <c r="M162" s="85"/>
      <c r="N162" s="85"/>
      <c r="O162" s="85"/>
      <c r="P162" s="85"/>
      <c r="Q162" s="85"/>
      <c r="R162" s="85"/>
      <c r="S162" s="85"/>
      <c r="T162" s="85"/>
      <c r="U162" s="85"/>
      <c r="V162" s="85"/>
      <c r="W162" s="85"/>
      <c r="X162" s="85"/>
    </row>
    <row r="163" spans="1:24">
      <c r="I163" s="85"/>
      <c r="J163" s="85"/>
      <c r="K163" s="85"/>
      <c r="L163" s="85"/>
      <c r="M163" s="85"/>
      <c r="N163" s="85"/>
      <c r="O163" s="85"/>
      <c r="P163" s="85"/>
      <c r="Q163" s="85"/>
      <c r="R163" s="85"/>
      <c r="S163" s="85"/>
      <c r="T163" s="85"/>
      <c r="U163" s="85"/>
      <c r="V163" s="85"/>
      <c r="W163" s="85"/>
      <c r="X163" s="85"/>
    </row>
    <row r="164" spans="1:24">
      <c r="I164" s="85"/>
      <c r="J164" s="85"/>
      <c r="K164" s="85"/>
      <c r="L164" s="85"/>
      <c r="M164" s="85"/>
      <c r="N164" s="85"/>
      <c r="O164" s="85"/>
      <c r="P164" s="85"/>
      <c r="Q164" s="85"/>
      <c r="R164" s="85"/>
      <c r="S164" s="85"/>
      <c r="T164" s="85"/>
      <c r="U164" s="85"/>
      <c r="V164" s="85"/>
      <c r="W164" s="85"/>
      <c r="X164" s="85"/>
    </row>
    <row r="165" spans="1:24">
      <c r="A165" s="91"/>
      <c r="B165" s="91"/>
      <c r="C165" s="91"/>
      <c r="D165" s="91"/>
      <c r="E165" s="91"/>
      <c r="F165" s="91"/>
      <c r="G165" s="91"/>
      <c r="H165" s="91"/>
      <c r="I165" s="85"/>
      <c r="J165" s="85"/>
      <c r="K165" s="85"/>
      <c r="L165" s="85"/>
      <c r="M165" s="85"/>
      <c r="N165" s="85"/>
      <c r="O165" s="85"/>
      <c r="P165" s="85"/>
      <c r="Q165" s="85"/>
      <c r="R165" s="85"/>
      <c r="S165" s="85"/>
      <c r="T165" s="85"/>
      <c r="U165" s="85"/>
      <c r="V165" s="85"/>
      <c r="W165" s="85"/>
      <c r="X165" s="85"/>
    </row>
    <row r="166" spans="1:24">
      <c r="A166" s="91"/>
      <c r="B166" s="91"/>
      <c r="C166" s="91"/>
      <c r="D166" s="91"/>
      <c r="E166" s="91"/>
      <c r="F166" s="91"/>
      <c r="G166" s="91"/>
      <c r="H166" s="91"/>
      <c r="I166" s="85"/>
      <c r="J166" s="85"/>
      <c r="K166" s="85"/>
      <c r="L166" s="85"/>
      <c r="M166" s="85"/>
      <c r="N166" s="85"/>
      <c r="O166" s="85"/>
      <c r="P166" s="85"/>
      <c r="Q166" s="85"/>
      <c r="R166" s="85"/>
      <c r="S166" s="85"/>
      <c r="T166" s="85"/>
      <c r="U166" s="85"/>
      <c r="V166" s="85"/>
      <c r="W166" s="85"/>
      <c r="X166" s="85"/>
    </row>
    <row r="167" spans="1:24" ht="34">
      <c r="A167" s="91"/>
      <c r="B167" s="119" t="s">
        <v>1854</v>
      </c>
      <c r="C167" s="91"/>
      <c r="D167" s="91"/>
      <c r="E167" s="91"/>
      <c r="F167" s="91"/>
      <c r="G167" s="91"/>
      <c r="H167" s="91"/>
      <c r="I167" s="85"/>
      <c r="J167" s="85"/>
      <c r="K167" s="85"/>
      <c r="L167" s="85"/>
      <c r="M167" s="85"/>
      <c r="N167" s="85"/>
      <c r="O167" s="85"/>
      <c r="P167" s="85"/>
      <c r="Q167" s="85"/>
      <c r="R167" s="85"/>
      <c r="S167" s="85"/>
      <c r="T167" s="85"/>
      <c r="U167" s="85"/>
      <c r="V167" s="85"/>
      <c r="W167" s="85"/>
      <c r="X167" s="85"/>
    </row>
    <row r="168" spans="1:24">
      <c r="A168" s="91"/>
      <c r="B168" s="91"/>
      <c r="C168" s="91"/>
      <c r="D168" s="91"/>
      <c r="E168" s="91"/>
      <c r="F168" s="91"/>
      <c r="G168" s="91"/>
      <c r="H168" s="91"/>
      <c r="I168" s="85"/>
      <c r="J168" s="85"/>
      <c r="K168" s="85"/>
      <c r="L168" s="85"/>
      <c r="M168" s="85"/>
      <c r="N168" s="85"/>
      <c r="O168" s="85"/>
      <c r="P168" s="85"/>
      <c r="Q168" s="85"/>
      <c r="R168" s="85"/>
      <c r="S168" s="85"/>
      <c r="T168" s="85"/>
      <c r="U168" s="85"/>
      <c r="V168" s="85"/>
      <c r="W168" s="85"/>
      <c r="X168" s="85"/>
    </row>
    <row r="169" spans="1:24">
      <c r="A169" s="91"/>
      <c r="B169" s="91"/>
      <c r="C169" s="91"/>
      <c r="D169" s="91"/>
      <c r="E169" s="91"/>
      <c r="F169" s="91"/>
      <c r="G169" s="91"/>
      <c r="H169" s="91"/>
      <c r="I169" s="85"/>
      <c r="J169" s="85"/>
      <c r="K169" s="85"/>
      <c r="L169" s="85"/>
      <c r="M169" s="85"/>
      <c r="N169" s="85"/>
      <c r="O169" s="85"/>
      <c r="P169" s="85"/>
      <c r="Q169" s="85"/>
      <c r="R169" s="85"/>
      <c r="S169" s="85"/>
      <c r="T169" s="85"/>
      <c r="U169" s="85"/>
      <c r="V169" s="85"/>
      <c r="W169" s="85"/>
      <c r="X169" s="85"/>
    </row>
    <row r="170" spans="1:24">
      <c r="A170" s="91"/>
      <c r="B170" s="91"/>
      <c r="C170" s="91"/>
      <c r="D170" s="91"/>
      <c r="E170" s="91"/>
      <c r="F170" s="91"/>
      <c r="G170" s="91"/>
      <c r="H170" s="91"/>
      <c r="I170" s="85"/>
      <c r="J170" s="85"/>
      <c r="K170" s="85"/>
      <c r="L170" s="85"/>
      <c r="M170" s="85"/>
      <c r="N170" s="85"/>
      <c r="O170" s="85"/>
      <c r="P170" s="85"/>
      <c r="Q170" s="85"/>
      <c r="R170" s="85"/>
      <c r="S170" s="85"/>
      <c r="T170" s="85"/>
      <c r="U170" s="85"/>
      <c r="V170" s="85"/>
      <c r="W170" s="85"/>
      <c r="X170" s="85"/>
    </row>
    <row r="171" spans="1:24">
      <c r="A171" s="91"/>
      <c r="B171" s="91"/>
      <c r="C171" s="91"/>
      <c r="D171" s="91"/>
      <c r="E171" s="91"/>
      <c r="F171" s="91"/>
      <c r="G171" s="91"/>
      <c r="H171" s="91"/>
      <c r="I171" s="85"/>
      <c r="J171" s="85"/>
      <c r="K171" s="85"/>
      <c r="L171" s="85"/>
      <c r="M171" s="85"/>
      <c r="N171" s="85"/>
      <c r="O171" s="85"/>
      <c r="P171" s="85"/>
      <c r="Q171" s="85"/>
      <c r="R171" s="85"/>
      <c r="S171" s="85"/>
      <c r="T171" s="85"/>
      <c r="U171" s="85"/>
      <c r="V171" s="85"/>
      <c r="W171" s="85"/>
      <c r="X171" s="85"/>
    </row>
    <row r="172" spans="1:24">
      <c r="A172" s="91"/>
      <c r="B172" s="91"/>
      <c r="C172" s="91"/>
      <c r="D172" s="91"/>
      <c r="E172" s="91"/>
      <c r="F172" s="91"/>
      <c r="G172" s="91"/>
      <c r="H172" s="91"/>
      <c r="I172" s="85"/>
      <c r="J172" s="85"/>
      <c r="K172" s="85"/>
      <c r="L172" s="85"/>
      <c r="M172" s="85"/>
      <c r="N172" s="85"/>
      <c r="O172" s="85"/>
      <c r="P172" s="85"/>
      <c r="Q172" s="85"/>
      <c r="R172" s="85"/>
      <c r="S172" s="85"/>
      <c r="T172" s="85"/>
      <c r="U172" s="85"/>
      <c r="V172" s="85"/>
      <c r="W172" s="85"/>
      <c r="X172" s="85"/>
    </row>
    <row r="173" spans="1:24">
      <c r="A173" s="91"/>
      <c r="B173" s="91"/>
      <c r="C173" s="91"/>
      <c r="D173" s="91"/>
      <c r="E173" s="91"/>
      <c r="F173" s="91"/>
      <c r="G173" s="91"/>
      <c r="H173" s="91"/>
      <c r="I173" s="85"/>
      <c r="J173" s="85"/>
      <c r="K173" s="85"/>
      <c r="L173" s="85"/>
      <c r="M173" s="85"/>
      <c r="N173" s="85"/>
      <c r="O173" s="85"/>
      <c r="P173" s="85"/>
      <c r="Q173" s="85"/>
      <c r="R173" s="85"/>
      <c r="S173" s="85"/>
      <c r="T173" s="85"/>
      <c r="U173" s="85"/>
      <c r="V173" s="85"/>
      <c r="W173" s="85"/>
      <c r="X173" s="85"/>
    </row>
    <row r="174" spans="1:24">
      <c r="A174" s="91"/>
      <c r="B174" s="91"/>
      <c r="C174" s="91"/>
      <c r="D174" s="91"/>
      <c r="E174" s="91"/>
      <c r="F174" s="91"/>
      <c r="G174" s="91"/>
      <c r="H174" s="91"/>
      <c r="I174" s="85"/>
      <c r="J174" s="85"/>
      <c r="K174" s="85"/>
      <c r="L174" s="85"/>
      <c r="M174" s="85"/>
      <c r="N174" s="85"/>
      <c r="O174" s="85"/>
      <c r="P174" s="85"/>
      <c r="Q174" s="85"/>
      <c r="R174" s="85"/>
      <c r="S174" s="85"/>
      <c r="T174" s="85"/>
      <c r="U174" s="85"/>
      <c r="V174" s="85"/>
      <c r="W174" s="85"/>
      <c r="X174" s="85"/>
    </row>
    <row r="175" spans="1:24">
      <c r="A175" s="91"/>
      <c r="B175" s="91"/>
      <c r="C175" s="91"/>
      <c r="D175" s="91"/>
      <c r="E175" s="91"/>
      <c r="F175" s="91"/>
      <c r="G175" s="91"/>
      <c r="H175" s="91"/>
      <c r="I175" s="85"/>
      <c r="J175" s="85"/>
      <c r="K175" s="85"/>
      <c r="L175" s="85"/>
      <c r="M175" s="85"/>
      <c r="N175" s="85"/>
      <c r="O175" s="85"/>
      <c r="P175" s="85"/>
      <c r="Q175" s="85"/>
      <c r="R175" s="85"/>
      <c r="S175" s="85"/>
      <c r="T175" s="85"/>
      <c r="U175" s="85"/>
      <c r="V175" s="85"/>
      <c r="W175" s="85"/>
      <c r="X175" s="85"/>
    </row>
    <row r="176" spans="1:24">
      <c r="A176" s="91"/>
      <c r="B176" s="91"/>
      <c r="C176" s="91"/>
      <c r="D176" s="91"/>
      <c r="E176" s="91"/>
      <c r="F176" s="91"/>
      <c r="G176" s="91"/>
      <c r="H176" s="91"/>
      <c r="I176" s="85"/>
      <c r="J176" s="85"/>
      <c r="K176" s="85"/>
      <c r="L176" s="85"/>
      <c r="M176" s="85"/>
      <c r="N176" s="85"/>
      <c r="O176" s="85"/>
      <c r="P176" s="85"/>
      <c r="Q176" s="85"/>
      <c r="R176" s="85"/>
      <c r="S176" s="85"/>
      <c r="T176" s="85"/>
      <c r="U176" s="85"/>
      <c r="V176" s="85"/>
      <c r="W176" s="85"/>
      <c r="X176" s="85"/>
    </row>
    <row r="177" spans="1:25">
      <c r="A177" s="91"/>
      <c r="B177" s="91"/>
      <c r="C177" s="91"/>
      <c r="D177" s="91"/>
      <c r="E177" s="91"/>
      <c r="F177" s="91"/>
      <c r="G177" s="91"/>
      <c r="H177" s="91"/>
      <c r="I177" s="85"/>
      <c r="J177" s="85"/>
      <c r="K177" s="85"/>
      <c r="L177" s="85"/>
      <c r="M177" s="85"/>
      <c r="N177" s="85"/>
      <c r="O177" s="85"/>
      <c r="P177" s="85"/>
      <c r="Q177" s="85"/>
      <c r="R177" s="85"/>
      <c r="S177" s="85"/>
      <c r="T177" s="85"/>
      <c r="U177" s="85"/>
      <c r="V177" s="85"/>
      <c r="W177" s="85"/>
      <c r="X177" s="85"/>
    </row>
    <row r="178" spans="1:25">
      <c r="A178" s="91"/>
      <c r="B178" s="91"/>
      <c r="C178" s="91"/>
      <c r="D178" s="91"/>
      <c r="E178" s="91"/>
      <c r="F178" s="91"/>
      <c r="G178" s="91"/>
      <c r="H178" s="91"/>
      <c r="I178" s="91"/>
      <c r="J178" s="91"/>
      <c r="K178" s="91"/>
    </row>
    <row r="179" spans="1:25">
      <c r="A179" s="91"/>
      <c r="B179" s="91"/>
      <c r="C179" s="91"/>
      <c r="D179" s="91"/>
      <c r="E179" s="91"/>
      <c r="F179" s="91"/>
      <c r="G179" s="91"/>
      <c r="H179" s="91"/>
      <c r="I179" s="91"/>
      <c r="J179" s="91"/>
      <c r="K179" s="91"/>
    </row>
    <row r="180" spans="1:25">
      <c r="A180" s="91"/>
      <c r="B180" s="91"/>
      <c r="C180" s="91"/>
      <c r="D180" s="91"/>
      <c r="E180" s="91"/>
      <c r="F180" s="91"/>
      <c r="G180" s="91"/>
      <c r="H180" s="91"/>
      <c r="I180" s="91"/>
      <c r="J180" s="91"/>
      <c r="K180" s="91"/>
    </row>
    <row r="181" spans="1:25">
      <c r="A181" s="91"/>
      <c r="B181" s="91"/>
      <c r="C181" s="91"/>
      <c r="D181" s="91"/>
      <c r="E181" s="91"/>
      <c r="F181" s="91"/>
      <c r="G181" s="91"/>
      <c r="H181" s="91"/>
      <c r="I181" s="91"/>
      <c r="J181" s="91"/>
      <c r="K181" s="91"/>
    </row>
    <row r="182" spans="1:25" ht="16" customHeight="1">
      <c r="A182" s="91"/>
      <c r="B182" s="91"/>
      <c r="C182" s="91"/>
      <c r="D182" s="91"/>
      <c r="E182" s="91"/>
      <c r="F182" s="91"/>
      <c r="G182" s="91"/>
      <c r="H182" s="91"/>
      <c r="I182" s="91"/>
      <c r="J182" s="91"/>
      <c r="K182" s="121" t="s">
        <v>1855</v>
      </c>
      <c r="L182" s="121"/>
      <c r="M182" s="121"/>
      <c r="N182" s="121"/>
      <c r="O182" s="121"/>
      <c r="P182" s="121"/>
      <c r="Q182" s="121"/>
      <c r="R182" s="121"/>
      <c r="S182" s="121"/>
      <c r="T182" s="121"/>
      <c r="U182" s="121"/>
      <c r="V182" s="121"/>
      <c r="W182" s="121"/>
      <c r="X182" s="121"/>
    </row>
    <row r="183" spans="1:25" ht="16" customHeight="1">
      <c r="A183" s="91"/>
      <c r="B183" s="91"/>
      <c r="C183" s="91"/>
      <c r="D183" s="91"/>
      <c r="E183" s="91"/>
      <c r="F183" s="91"/>
      <c r="G183" s="91"/>
      <c r="H183" s="91"/>
      <c r="I183" s="91"/>
      <c r="J183" s="91"/>
      <c r="K183" s="121"/>
      <c r="L183" s="121"/>
      <c r="M183" s="121"/>
      <c r="N183" s="121"/>
      <c r="O183" s="121"/>
      <c r="P183" s="121"/>
      <c r="Q183" s="121"/>
      <c r="R183" s="121"/>
      <c r="S183" s="121"/>
      <c r="T183" s="121"/>
      <c r="U183" s="121"/>
      <c r="V183" s="121"/>
      <c r="W183" s="121"/>
      <c r="X183" s="121"/>
    </row>
    <row r="184" spans="1:25">
      <c r="A184" s="91"/>
      <c r="B184" s="91"/>
      <c r="C184" s="91"/>
      <c r="D184" s="91"/>
      <c r="E184" s="91"/>
      <c r="F184" s="91"/>
      <c r="G184" s="91"/>
      <c r="H184" s="91"/>
      <c r="I184" s="91"/>
      <c r="J184" s="91"/>
      <c r="K184" s="91"/>
    </row>
    <row r="185" spans="1:25">
      <c r="A185" s="91"/>
      <c r="B185" s="91"/>
      <c r="C185" s="91"/>
      <c r="D185" s="91"/>
      <c r="E185" s="91"/>
      <c r="F185" s="91"/>
      <c r="G185" s="91"/>
      <c r="H185" s="91"/>
      <c r="I185" s="91"/>
      <c r="J185" s="91"/>
      <c r="K185" s="91"/>
    </row>
    <row r="186" spans="1:25">
      <c r="A186" s="91"/>
      <c r="B186" s="91"/>
      <c r="C186" s="91"/>
      <c r="D186" s="91"/>
      <c r="E186" s="91"/>
      <c r="F186" s="91"/>
      <c r="G186" s="91"/>
      <c r="H186" s="91"/>
      <c r="I186" s="91"/>
      <c r="J186" s="91"/>
      <c r="K186" s="91"/>
    </row>
    <row r="187" spans="1:25">
      <c r="A187" s="91"/>
      <c r="B187" s="91"/>
      <c r="C187" s="91"/>
      <c r="D187" s="91"/>
      <c r="E187" s="91"/>
      <c r="F187" s="91"/>
      <c r="G187" s="91"/>
      <c r="H187" s="91"/>
      <c r="I187" s="91"/>
      <c r="J187" s="91"/>
      <c r="K187" s="91"/>
      <c r="L187" s="94"/>
      <c r="M187" s="94"/>
      <c r="N187" s="94"/>
      <c r="O187" s="94"/>
      <c r="P187" s="94"/>
      <c r="Q187" s="94"/>
      <c r="R187" s="94"/>
      <c r="S187" s="94"/>
      <c r="T187" s="94"/>
      <c r="U187" s="94"/>
      <c r="V187" s="94"/>
      <c r="W187" s="94"/>
      <c r="X187" s="94"/>
      <c r="Y187" s="94"/>
    </row>
    <row r="188" spans="1:25">
      <c r="A188" s="91"/>
      <c r="B188" s="91"/>
      <c r="C188" s="91"/>
      <c r="D188" s="91"/>
      <c r="E188" s="91"/>
      <c r="F188" s="91"/>
      <c r="G188" s="91"/>
      <c r="H188" s="91"/>
      <c r="I188" s="91"/>
      <c r="J188" s="91"/>
      <c r="K188" s="91"/>
      <c r="L188" s="94"/>
      <c r="M188" s="94"/>
      <c r="N188" s="94"/>
      <c r="O188" s="94"/>
      <c r="P188" s="94"/>
      <c r="Q188" s="94"/>
      <c r="R188" s="94"/>
      <c r="S188" s="94"/>
      <c r="T188" s="94"/>
      <c r="U188" s="94"/>
      <c r="V188" s="94"/>
      <c r="W188" s="94"/>
      <c r="X188" s="94"/>
      <c r="Y188" s="94"/>
    </row>
    <row r="189" spans="1:25" ht="34">
      <c r="A189" s="91"/>
      <c r="B189" s="91"/>
      <c r="C189" s="91"/>
      <c r="D189" s="91"/>
      <c r="E189" s="91"/>
      <c r="F189" s="91"/>
      <c r="G189" s="91"/>
      <c r="H189" s="91"/>
      <c r="I189" s="91"/>
      <c r="J189" s="91"/>
      <c r="K189" s="91"/>
      <c r="L189" s="94"/>
      <c r="M189" s="106" t="s">
        <v>1859</v>
      </c>
      <c r="N189" s="94"/>
      <c r="O189" s="94"/>
      <c r="P189" s="94"/>
      <c r="Q189" s="94"/>
      <c r="R189" s="94"/>
      <c r="S189" s="94"/>
      <c r="T189" s="94"/>
      <c r="U189" s="94"/>
      <c r="V189" s="94"/>
      <c r="W189" s="94"/>
      <c r="X189" s="94"/>
      <c r="Y189" s="94"/>
    </row>
    <row r="190" spans="1:25">
      <c r="A190" s="91"/>
      <c r="B190" s="91"/>
      <c r="C190" s="91"/>
      <c r="D190" s="91"/>
      <c r="E190" s="91"/>
      <c r="F190" s="91"/>
      <c r="G190" s="91"/>
      <c r="H190" s="91"/>
      <c r="I190" s="91"/>
      <c r="J190" s="91"/>
      <c r="K190" s="91"/>
      <c r="L190" s="94"/>
      <c r="M190" s="94"/>
      <c r="N190" s="94"/>
      <c r="O190" s="94"/>
      <c r="P190" s="94"/>
      <c r="Q190" s="94"/>
      <c r="R190" s="94"/>
      <c r="S190" s="94"/>
      <c r="T190" s="94"/>
      <c r="U190" s="94"/>
      <c r="V190" s="94"/>
      <c r="W190" s="94"/>
      <c r="X190" s="94"/>
      <c r="Y190" s="94"/>
    </row>
    <row r="191" spans="1:25">
      <c r="A191" s="91"/>
      <c r="B191" s="91"/>
      <c r="C191" s="91"/>
      <c r="D191" s="91"/>
      <c r="E191" s="91"/>
      <c r="F191" s="91"/>
      <c r="G191" s="91"/>
      <c r="H191" s="91"/>
      <c r="I191" s="91"/>
      <c r="J191" s="91"/>
      <c r="K191" s="91"/>
      <c r="L191" s="94"/>
      <c r="M191" s="94"/>
      <c r="N191" s="94"/>
      <c r="O191" s="94"/>
      <c r="P191" s="94"/>
      <c r="Q191" s="94"/>
      <c r="R191" s="94"/>
      <c r="S191" s="94"/>
      <c r="T191" s="94"/>
      <c r="U191" s="94"/>
      <c r="V191" s="94"/>
      <c r="W191" s="94"/>
      <c r="X191" s="94"/>
      <c r="Y191" s="94"/>
    </row>
    <row r="192" spans="1:25">
      <c r="A192" s="91"/>
      <c r="B192" s="91"/>
      <c r="C192" s="91"/>
      <c r="D192" s="91"/>
      <c r="E192" s="91"/>
      <c r="F192" s="91"/>
      <c r="G192" s="91"/>
      <c r="H192" s="91"/>
      <c r="I192" s="91"/>
      <c r="J192" s="91"/>
      <c r="K192" s="91"/>
      <c r="L192" s="94"/>
      <c r="M192" s="94"/>
      <c r="N192" s="94"/>
      <c r="O192" s="94"/>
      <c r="P192" s="94"/>
      <c r="Q192" s="94"/>
      <c r="R192" s="94"/>
      <c r="S192" s="94"/>
      <c r="T192" s="94"/>
      <c r="U192" s="94"/>
      <c r="V192" s="94"/>
      <c r="W192" s="94"/>
      <c r="X192" s="94"/>
      <c r="Y192" s="94"/>
    </row>
    <row r="193" spans="1:25">
      <c r="A193" s="91"/>
      <c r="B193" s="91"/>
      <c r="C193" s="91"/>
      <c r="D193" s="91"/>
      <c r="E193" s="91"/>
      <c r="F193" s="91"/>
      <c r="G193" s="91"/>
      <c r="H193" s="91"/>
      <c r="I193" s="91"/>
      <c r="J193" s="91"/>
      <c r="K193" s="91"/>
      <c r="L193" s="94"/>
      <c r="M193" s="94"/>
      <c r="N193" s="94"/>
      <c r="O193" s="94"/>
      <c r="P193" s="94"/>
      <c r="Q193" s="94"/>
      <c r="R193" s="94"/>
      <c r="S193" s="94"/>
      <c r="T193" s="94"/>
      <c r="U193" s="94"/>
      <c r="V193" s="94"/>
      <c r="W193" s="94"/>
      <c r="X193" s="94"/>
      <c r="Y193" s="94"/>
    </row>
    <row r="194" spans="1:25">
      <c r="A194" s="91"/>
      <c r="B194" s="91"/>
      <c r="C194" s="91"/>
      <c r="D194" s="91"/>
      <c r="E194" s="91"/>
      <c r="F194" s="91"/>
      <c r="G194" s="91"/>
      <c r="H194" s="91"/>
      <c r="I194" s="91"/>
      <c r="J194" s="91"/>
      <c r="K194" s="91"/>
      <c r="L194" s="94"/>
      <c r="M194" s="94"/>
      <c r="N194" s="94"/>
      <c r="O194" s="94"/>
      <c r="P194" s="94"/>
      <c r="Q194" s="94"/>
      <c r="R194" s="94"/>
      <c r="S194" s="94"/>
      <c r="T194" s="94"/>
      <c r="U194" s="94"/>
      <c r="V194" s="94"/>
      <c r="W194" s="94"/>
      <c r="X194" s="94"/>
      <c r="Y194" s="94"/>
    </row>
    <row r="195" spans="1:25">
      <c r="A195" s="91"/>
      <c r="B195" s="91"/>
      <c r="C195" s="91"/>
      <c r="D195" s="91"/>
      <c r="E195" s="91"/>
      <c r="F195" s="91"/>
      <c r="G195" s="91"/>
      <c r="H195" s="91"/>
      <c r="I195" s="91"/>
      <c r="J195" s="91"/>
      <c r="K195" s="91"/>
      <c r="L195" s="94"/>
      <c r="M195" s="94"/>
      <c r="N195" s="94"/>
      <c r="O195" s="94"/>
      <c r="P195" s="94"/>
      <c r="Q195" s="94"/>
      <c r="R195" s="94"/>
      <c r="S195" s="94"/>
      <c r="T195" s="94"/>
      <c r="U195" s="94"/>
      <c r="V195" s="94"/>
      <c r="W195" s="94"/>
      <c r="X195" s="94"/>
      <c r="Y195" s="94"/>
    </row>
    <row r="196" spans="1:25">
      <c r="A196" s="91"/>
      <c r="B196" s="91"/>
      <c r="C196" s="91"/>
      <c r="D196" s="91"/>
      <c r="E196" s="91"/>
      <c r="F196" s="91"/>
      <c r="G196" s="91"/>
      <c r="H196" s="91"/>
      <c r="I196" s="91"/>
      <c r="J196" s="91"/>
      <c r="K196" s="91"/>
      <c r="L196" s="94"/>
      <c r="M196" s="94"/>
      <c r="N196" s="94"/>
      <c r="O196" s="94"/>
      <c r="P196" s="94"/>
      <c r="Q196" s="94"/>
      <c r="R196" s="94"/>
      <c r="S196" s="94"/>
      <c r="T196" s="94"/>
      <c r="U196" s="94"/>
      <c r="V196" s="94"/>
      <c r="W196" s="94"/>
      <c r="X196" s="94"/>
      <c r="Y196" s="94"/>
    </row>
    <row r="197" spans="1:25">
      <c r="A197" s="91"/>
      <c r="B197" s="91"/>
      <c r="C197" s="91"/>
      <c r="D197" s="91"/>
      <c r="E197" s="91"/>
      <c r="F197" s="91"/>
      <c r="G197" s="91"/>
      <c r="H197" s="91"/>
      <c r="I197" s="91"/>
      <c r="J197" s="91"/>
      <c r="K197" s="91"/>
      <c r="L197" s="94"/>
      <c r="M197" s="94"/>
      <c r="N197" s="94"/>
      <c r="O197" s="94"/>
      <c r="P197" s="94"/>
      <c r="Q197" s="94"/>
      <c r="R197" s="94"/>
      <c r="S197" s="94"/>
      <c r="T197" s="94"/>
      <c r="U197" s="94"/>
      <c r="V197" s="94"/>
      <c r="W197" s="94"/>
      <c r="X197" s="94"/>
      <c r="Y197" s="94"/>
    </row>
    <row r="198" spans="1:25">
      <c r="G198" s="94"/>
      <c r="H198" s="94"/>
      <c r="I198" s="94"/>
      <c r="J198" s="94"/>
      <c r="K198" s="94"/>
      <c r="L198" s="94"/>
      <c r="M198" s="94"/>
      <c r="N198" s="94"/>
      <c r="O198" s="94"/>
      <c r="P198" s="94"/>
      <c r="Q198" s="94"/>
      <c r="R198" s="94"/>
      <c r="S198" s="94"/>
      <c r="T198" s="94"/>
      <c r="U198" s="94"/>
      <c r="V198" s="94"/>
      <c r="W198" s="94"/>
      <c r="X198" s="94"/>
      <c r="Y198" s="94"/>
    </row>
    <row r="199" spans="1:25">
      <c r="G199" s="94"/>
      <c r="H199" s="94"/>
      <c r="I199" s="94"/>
      <c r="J199" s="94"/>
      <c r="K199" s="94"/>
      <c r="L199" s="94"/>
      <c r="M199" s="94"/>
      <c r="N199" s="94"/>
      <c r="O199" s="94"/>
      <c r="P199" s="94"/>
      <c r="Q199" s="94"/>
      <c r="R199" s="94"/>
      <c r="S199" s="94"/>
      <c r="T199" s="94"/>
      <c r="U199" s="94"/>
      <c r="V199" s="94"/>
      <c r="W199" s="94"/>
      <c r="X199" s="94"/>
      <c r="Y199" s="94"/>
    </row>
    <row r="200" spans="1:25">
      <c r="G200" s="94"/>
      <c r="H200" s="94"/>
      <c r="I200" s="94"/>
      <c r="J200" s="94"/>
      <c r="K200" s="94"/>
      <c r="L200" s="94"/>
      <c r="M200" s="94"/>
      <c r="N200" s="94"/>
      <c r="O200" s="94"/>
      <c r="P200" s="94"/>
      <c r="Q200" s="94"/>
      <c r="R200" s="94"/>
      <c r="S200" s="94"/>
      <c r="T200" s="94"/>
      <c r="U200" s="94"/>
      <c r="V200" s="94"/>
      <c r="W200" s="94"/>
      <c r="X200" s="94"/>
      <c r="Y200" s="94"/>
    </row>
    <row r="201" spans="1:25">
      <c r="G201" s="94"/>
      <c r="H201" s="94"/>
      <c r="I201" s="94"/>
      <c r="J201" s="94"/>
      <c r="K201" s="94"/>
      <c r="L201" s="94"/>
      <c r="M201" s="94"/>
      <c r="N201" s="94"/>
      <c r="O201" s="94"/>
      <c r="P201" s="94"/>
      <c r="Q201" s="94"/>
      <c r="R201" s="94"/>
      <c r="S201" s="94"/>
      <c r="T201" s="94"/>
      <c r="U201" s="94"/>
      <c r="V201" s="94"/>
      <c r="W201" s="94"/>
      <c r="X201" s="94"/>
      <c r="Y201" s="94"/>
    </row>
    <row r="202" spans="1:25">
      <c r="G202" s="94"/>
      <c r="H202" s="94"/>
      <c r="I202" s="94"/>
      <c r="J202" s="94"/>
      <c r="K202" s="94"/>
      <c r="L202" s="94"/>
      <c r="M202" s="94"/>
      <c r="N202" s="94"/>
      <c r="O202" s="94"/>
      <c r="P202" s="94"/>
      <c r="Q202" s="94"/>
      <c r="R202" s="94"/>
      <c r="S202" s="94"/>
      <c r="T202" s="94"/>
      <c r="U202" s="94"/>
      <c r="V202" s="94"/>
      <c r="W202" s="94"/>
      <c r="X202" s="94"/>
      <c r="Y202" s="94"/>
    </row>
    <row r="203" spans="1:25">
      <c r="G203" s="94"/>
      <c r="H203" s="94"/>
      <c r="I203" s="94"/>
      <c r="J203" s="94"/>
      <c r="K203" s="94"/>
      <c r="L203" s="94"/>
      <c r="M203" s="94"/>
      <c r="N203" s="94"/>
      <c r="O203" s="94"/>
      <c r="P203" s="94"/>
      <c r="Q203" s="94"/>
      <c r="R203" s="94"/>
      <c r="S203" s="94"/>
      <c r="T203" s="94"/>
      <c r="U203" s="94"/>
      <c r="V203" s="94"/>
      <c r="W203" s="94"/>
      <c r="X203" s="94"/>
      <c r="Y203" s="94"/>
    </row>
    <row r="204" spans="1:25">
      <c r="G204" s="94"/>
      <c r="H204" s="94"/>
      <c r="I204" s="94"/>
      <c r="J204" s="94"/>
      <c r="K204" s="94"/>
      <c r="L204" s="94"/>
      <c r="M204" s="94"/>
      <c r="N204" s="94"/>
      <c r="O204" s="94"/>
      <c r="P204" s="94"/>
      <c r="Q204" s="94"/>
      <c r="R204" s="94"/>
      <c r="S204" s="94"/>
      <c r="T204" s="94"/>
      <c r="U204" s="94"/>
      <c r="V204" s="94"/>
      <c r="W204" s="94"/>
      <c r="X204" s="94"/>
      <c r="Y204" s="94"/>
    </row>
    <row r="205" spans="1:25" ht="16" customHeight="1">
      <c r="D205" s="122" t="s">
        <v>1860</v>
      </c>
      <c r="E205" s="122"/>
      <c r="F205" s="122"/>
      <c r="G205" s="122"/>
      <c r="H205" s="122"/>
      <c r="I205" s="122"/>
      <c r="J205" s="122"/>
      <c r="K205" s="94"/>
      <c r="L205" s="94"/>
      <c r="M205" s="94"/>
      <c r="N205" s="94"/>
      <c r="O205" s="94"/>
      <c r="P205" s="94"/>
      <c r="Q205" s="94"/>
      <c r="R205" s="94"/>
      <c r="S205" s="94"/>
      <c r="T205" s="94"/>
      <c r="U205" s="94"/>
      <c r="V205" s="94"/>
      <c r="W205" s="94"/>
      <c r="X205" s="94"/>
      <c r="Y205" s="94"/>
    </row>
    <row r="206" spans="1:25" ht="16" customHeight="1">
      <c r="D206" s="122"/>
      <c r="E206" s="122"/>
      <c r="F206" s="122"/>
      <c r="G206" s="122"/>
      <c r="H206" s="122"/>
      <c r="I206" s="122"/>
      <c r="J206" s="122"/>
      <c r="K206" s="94"/>
      <c r="L206" s="94"/>
      <c r="M206" s="94"/>
      <c r="N206" s="94"/>
      <c r="O206" s="94"/>
      <c r="P206" s="94"/>
      <c r="Q206" s="94"/>
      <c r="R206" s="94"/>
      <c r="S206" s="94"/>
      <c r="T206" s="94"/>
      <c r="U206" s="94"/>
      <c r="V206" s="94"/>
      <c r="W206" s="94"/>
      <c r="X206" s="94"/>
      <c r="Y206" s="94"/>
    </row>
    <row r="207" spans="1:25">
      <c r="G207" s="94"/>
      <c r="H207" s="94"/>
      <c r="I207" s="94"/>
      <c r="J207" s="94"/>
      <c r="K207" s="94"/>
      <c r="L207" s="94"/>
      <c r="M207" s="94"/>
      <c r="N207" s="94"/>
      <c r="O207" s="94"/>
      <c r="P207" s="94"/>
      <c r="Q207" s="94"/>
      <c r="R207" s="94"/>
      <c r="S207" s="94"/>
      <c r="T207" s="94"/>
      <c r="U207" s="94"/>
      <c r="V207" s="94"/>
      <c r="W207" s="94"/>
      <c r="X207" s="94"/>
      <c r="Y207" s="94"/>
    </row>
    <row r="208" spans="1:25">
      <c r="G208" s="94"/>
      <c r="H208" s="94"/>
      <c r="I208" s="94"/>
      <c r="J208" s="94"/>
      <c r="K208" s="94"/>
      <c r="L208" s="94"/>
      <c r="M208" s="94"/>
      <c r="N208" s="94"/>
      <c r="O208" s="94"/>
      <c r="P208" s="94"/>
      <c r="Q208" s="94"/>
      <c r="R208" s="94"/>
      <c r="S208" s="94"/>
      <c r="T208" s="94"/>
      <c r="U208" s="94"/>
      <c r="V208" s="94"/>
      <c r="W208" s="94"/>
      <c r="X208" s="94"/>
      <c r="Y208" s="94"/>
    </row>
    <row r="209" spans="7:25">
      <c r="G209" s="94"/>
      <c r="H209" s="94"/>
      <c r="I209" s="94"/>
      <c r="J209" s="94"/>
      <c r="K209" s="94"/>
      <c r="L209" s="94"/>
      <c r="M209" s="94"/>
      <c r="N209" s="94"/>
      <c r="O209" s="94"/>
      <c r="P209" s="94"/>
      <c r="Q209" s="94"/>
      <c r="R209" s="94"/>
      <c r="S209" s="94"/>
      <c r="T209" s="94"/>
      <c r="U209" s="94"/>
      <c r="V209" s="94"/>
      <c r="W209" s="94"/>
      <c r="X209" s="94"/>
      <c r="Y209" s="94"/>
    </row>
    <row r="210" spans="7:25">
      <c r="G210" s="94"/>
      <c r="H210" s="94"/>
      <c r="I210" s="94"/>
      <c r="J210" s="94"/>
      <c r="K210" s="94"/>
      <c r="L210" s="94"/>
      <c r="M210" s="94"/>
      <c r="N210" s="94"/>
      <c r="O210" s="94"/>
      <c r="P210" s="94"/>
      <c r="Q210" s="94"/>
      <c r="R210" s="94"/>
      <c r="S210" s="94"/>
      <c r="T210" s="94"/>
      <c r="U210" s="94"/>
      <c r="V210" s="94"/>
      <c r="W210" s="94"/>
      <c r="X210" s="94"/>
      <c r="Y210" s="94"/>
    </row>
    <row r="211" spans="7:25">
      <c r="G211" s="94"/>
      <c r="H211" s="94"/>
      <c r="I211" s="94"/>
      <c r="J211" s="94"/>
      <c r="K211" s="94"/>
      <c r="L211" s="94"/>
      <c r="M211" s="94"/>
      <c r="N211" s="94"/>
      <c r="O211" s="94"/>
      <c r="P211" s="94"/>
      <c r="Q211" s="94"/>
      <c r="R211" s="94"/>
      <c r="S211" s="94"/>
      <c r="T211" s="94"/>
      <c r="U211" s="94"/>
      <c r="V211" s="94"/>
      <c r="W211" s="94"/>
      <c r="X211" s="94"/>
      <c r="Y211" s="94"/>
    </row>
    <row r="212" spans="7:25">
      <c r="G212" s="94"/>
      <c r="H212" s="94"/>
      <c r="I212" s="94"/>
      <c r="J212" s="94"/>
      <c r="K212" s="94"/>
      <c r="L212" s="94"/>
      <c r="M212" s="94"/>
      <c r="N212" s="94"/>
      <c r="O212" s="94"/>
      <c r="P212" s="94"/>
      <c r="Q212" s="94"/>
      <c r="R212" s="94"/>
      <c r="S212" s="94"/>
      <c r="T212" s="94"/>
      <c r="U212" s="94"/>
      <c r="V212" s="94"/>
      <c r="W212" s="94"/>
      <c r="X212" s="94"/>
      <c r="Y212" s="94"/>
    </row>
    <row r="213" spans="7:25">
      <c r="G213" s="94"/>
      <c r="H213" s="94"/>
      <c r="I213" s="94"/>
      <c r="J213" s="94"/>
      <c r="K213" s="94"/>
      <c r="L213" s="94"/>
      <c r="M213" s="94"/>
      <c r="N213" s="94"/>
      <c r="O213" s="94"/>
      <c r="P213" s="94"/>
      <c r="Q213" s="94"/>
      <c r="R213" s="94"/>
      <c r="S213" s="94"/>
      <c r="T213" s="94"/>
      <c r="U213" s="94"/>
      <c r="V213" s="94"/>
      <c r="W213" s="94"/>
      <c r="X213" s="94"/>
      <c r="Y213" s="94"/>
    </row>
    <row r="214" spans="7:25">
      <c r="G214" s="94"/>
      <c r="H214" s="94"/>
      <c r="I214" s="94"/>
      <c r="J214" s="94"/>
      <c r="K214" s="94"/>
      <c r="L214" s="94"/>
      <c r="M214" s="94"/>
      <c r="N214" s="94"/>
      <c r="O214" s="94"/>
      <c r="P214" s="94"/>
      <c r="Q214" s="94"/>
      <c r="R214" s="94"/>
      <c r="S214" s="94"/>
      <c r="T214" s="94"/>
      <c r="U214" s="94"/>
      <c r="V214" s="94"/>
      <c r="W214" s="94"/>
      <c r="X214" s="94"/>
      <c r="Y214" s="94"/>
    </row>
    <row r="215" spans="7:25">
      <c r="G215" s="94"/>
      <c r="H215" s="94"/>
      <c r="I215" s="94"/>
      <c r="J215" s="94"/>
      <c r="K215" s="94"/>
      <c r="L215" s="94"/>
      <c r="M215" s="94"/>
      <c r="N215" s="94"/>
      <c r="O215" s="94"/>
      <c r="P215" s="94"/>
      <c r="Q215" s="94"/>
      <c r="R215" s="94"/>
      <c r="S215" s="94"/>
      <c r="T215" s="94"/>
      <c r="U215" s="94"/>
      <c r="V215" s="94"/>
      <c r="W215" s="94"/>
      <c r="X215" s="94"/>
      <c r="Y215" s="94"/>
    </row>
    <row r="216" spans="7:25">
      <c r="G216" s="94"/>
      <c r="H216" s="94"/>
      <c r="I216" s="94"/>
      <c r="J216" s="94"/>
      <c r="K216" s="94"/>
      <c r="L216" s="94"/>
      <c r="M216" s="94"/>
      <c r="N216" s="94"/>
      <c r="O216" s="94"/>
      <c r="P216" s="94"/>
      <c r="Q216" s="94"/>
      <c r="R216" s="94"/>
      <c r="S216" s="94"/>
      <c r="T216" s="94"/>
      <c r="U216" s="94"/>
      <c r="V216" s="94"/>
      <c r="W216" s="94"/>
      <c r="X216" s="94"/>
      <c r="Y216" s="94"/>
    </row>
    <row r="217" spans="7:25">
      <c r="G217" s="94"/>
      <c r="H217" s="94"/>
      <c r="I217" s="94"/>
      <c r="J217" s="94"/>
      <c r="K217" s="94"/>
      <c r="L217" s="94"/>
      <c r="M217" s="94"/>
      <c r="N217" s="94"/>
      <c r="O217" s="94"/>
      <c r="P217" s="94"/>
      <c r="Q217" s="94"/>
      <c r="R217" s="94"/>
      <c r="S217" s="94"/>
      <c r="T217" s="94"/>
      <c r="U217" s="94"/>
      <c r="V217" s="94"/>
      <c r="W217" s="94"/>
      <c r="X217" s="94"/>
      <c r="Y217" s="94"/>
    </row>
    <row r="218" spans="7:25">
      <c r="G218" s="94"/>
      <c r="H218" s="94"/>
      <c r="I218" s="94"/>
      <c r="J218" s="94"/>
      <c r="K218" s="94"/>
      <c r="L218" s="94"/>
      <c r="M218" s="94"/>
      <c r="N218" s="94"/>
      <c r="O218" s="94"/>
      <c r="P218" s="94"/>
      <c r="Q218" s="94"/>
      <c r="R218" s="94"/>
      <c r="S218" s="94"/>
      <c r="T218" s="94"/>
      <c r="U218" s="94"/>
      <c r="V218" s="94"/>
      <c r="W218" s="94"/>
      <c r="X218" s="94"/>
      <c r="Y218" s="94"/>
    </row>
    <row r="219" spans="7:25">
      <c r="G219" s="94"/>
      <c r="H219" s="94"/>
      <c r="I219" s="94"/>
      <c r="J219" s="94"/>
      <c r="K219" s="94"/>
      <c r="L219" s="94"/>
      <c r="M219" s="94"/>
      <c r="N219" s="94"/>
      <c r="O219" s="94"/>
      <c r="P219" s="94"/>
      <c r="Q219" s="94"/>
      <c r="R219" s="94"/>
      <c r="S219" s="94"/>
      <c r="T219" s="94"/>
      <c r="U219" s="94"/>
      <c r="V219" s="94"/>
      <c r="W219" s="94"/>
      <c r="X219" s="94"/>
      <c r="Y219" s="94"/>
    </row>
    <row r="220" spans="7:25">
      <c r="G220" s="94"/>
      <c r="H220" s="94"/>
      <c r="I220" s="94"/>
      <c r="J220" s="94"/>
      <c r="K220" s="94"/>
      <c r="L220" s="94"/>
      <c r="M220" s="94"/>
      <c r="N220" s="94"/>
      <c r="O220" s="94"/>
      <c r="P220" s="94"/>
      <c r="Q220" s="94"/>
      <c r="R220" s="94"/>
      <c r="S220" s="94"/>
      <c r="T220" s="94"/>
      <c r="U220" s="94"/>
      <c r="V220" s="94"/>
      <c r="W220" s="94"/>
      <c r="X220" s="94"/>
      <c r="Y220" s="94"/>
    </row>
    <row r="221" spans="7:25">
      <c r="G221" s="94"/>
      <c r="H221" s="94"/>
      <c r="I221" s="94"/>
      <c r="J221" s="94"/>
      <c r="K221" s="94"/>
      <c r="L221" s="94"/>
      <c r="M221" s="94"/>
      <c r="N221" s="94"/>
      <c r="O221" s="94"/>
      <c r="P221" s="94"/>
      <c r="Q221" s="94"/>
      <c r="R221" s="94"/>
      <c r="S221" s="94"/>
      <c r="T221" s="94"/>
      <c r="U221" s="94"/>
      <c r="V221" s="94"/>
      <c r="W221" s="94"/>
      <c r="X221" s="94"/>
      <c r="Y221" s="94"/>
    </row>
    <row r="222" spans="7:25">
      <c r="G222" s="94"/>
      <c r="H222" s="94"/>
      <c r="I222" s="94"/>
      <c r="J222" s="94"/>
      <c r="K222" s="94"/>
      <c r="L222" s="94"/>
      <c r="M222" s="94"/>
      <c r="N222" s="94"/>
      <c r="O222" s="94"/>
      <c r="P222" s="94"/>
      <c r="Q222" s="94"/>
      <c r="R222" s="94"/>
      <c r="S222" s="94"/>
      <c r="T222" s="94"/>
      <c r="U222" s="94"/>
      <c r="V222" s="94"/>
      <c r="W222" s="94"/>
      <c r="X222" s="94"/>
      <c r="Y222" s="94"/>
    </row>
    <row r="223" spans="7:25">
      <c r="G223" s="94"/>
      <c r="H223" s="94"/>
      <c r="I223" s="94"/>
      <c r="J223" s="94"/>
      <c r="K223" s="94"/>
      <c r="L223" s="94"/>
      <c r="M223" s="94"/>
      <c r="N223" s="94"/>
      <c r="O223" s="94"/>
      <c r="P223" s="94"/>
      <c r="Q223" s="94"/>
      <c r="R223" s="94"/>
      <c r="S223" s="94"/>
      <c r="T223" s="94"/>
      <c r="U223" s="94"/>
      <c r="V223" s="94"/>
      <c r="W223" s="94"/>
      <c r="X223" s="94"/>
      <c r="Y223" s="94"/>
    </row>
    <row r="224" spans="7:25">
      <c r="G224" s="94"/>
      <c r="H224" s="94"/>
      <c r="I224" s="94"/>
      <c r="J224" s="94"/>
      <c r="K224" s="94"/>
      <c r="L224" s="94"/>
      <c r="M224" s="94"/>
      <c r="N224" s="94"/>
      <c r="O224" s="94"/>
      <c r="P224" s="94"/>
      <c r="Q224" s="94"/>
      <c r="R224" s="94"/>
      <c r="S224" s="94"/>
      <c r="T224" s="94"/>
      <c r="U224" s="94"/>
      <c r="V224" s="94"/>
      <c r="W224" s="94"/>
      <c r="X224" s="94"/>
      <c r="Y224" s="94"/>
    </row>
    <row r="225" spans="7:25">
      <c r="G225" s="94"/>
      <c r="H225" s="94"/>
      <c r="I225" s="94"/>
      <c r="J225" s="94"/>
      <c r="K225" s="94"/>
      <c r="L225" s="94"/>
      <c r="M225" s="94"/>
      <c r="N225" s="94"/>
      <c r="O225" s="94"/>
      <c r="P225" s="94"/>
      <c r="Q225" s="94"/>
      <c r="R225" s="94"/>
      <c r="S225" s="94"/>
      <c r="T225" s="94"/>
      <c r="U225" s="94"/>
      <c r="V225" s="94"/>
      <c r="W225" s="94"/>
      <c r="X225" s="94"/>
      <c r="Y225" s="94"/>
    </row>
    <row r="226" spans="7:25">
      <c r="G226" s="94"/>
      <c r="H226" s="94"/>
      <c r="I226" s="94"/>
      <c r="J226" s="94"/>
      <c r="K226" s="94"/>
      <c r="L226" s="94"/>
      <c r="M226" s="94"/>
      <c r="N226" s="94"/>
      <c r="O226" s="94"/>
      <c r="P226" s="94"/>
      <c r="Q226" s="94"/>
      <c r="R226" s="94"/>
      <c r="S226" s="94"/>
      <c r="T226" s="94"/>
      <c r="U226" s="94"/>
      <c r="V226" s="94"/>
      <c r="W226" s="94"/>
      <c r="X226" s="94"/>
      <c r="Y226" s="94"/>
    </row>
  </sheetData>
  <mergeCells count="6">
    <mergeCell ref="K182:X183"/>
    <mergeCell ref="D205:J206"/>
    <mergeCell ref="N76:AG76"/>
    <mergeCell ref="K111:O111"/>
    <mergeCell ref="F161:K162"/>
    <mergeCell ref="G96:N9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7BCE-CE55-6C4C-A57D-080D875CE647}">
  <dimension ref="C2:E9"/>
  <sheetViews>
    <sheetView topLeftCell="B1" zoomScale="125" workbookViewId="0">
      <selection activeCell="D21" sqref="D21"/>
    </sheetView>
  </sheetViews>
  <sheetFormatPr baseColWidth="10" defaultRowHeight="16"/>
  <cols>
    <col min="3" max="3" width="13" bestFit="1" customWidth="1"/>
    <col min="4" max="4" width="54" bestFit="1" customWidth="1"/>
    <col min="5" max="5" width="66.1640625" bestFit="1" customWidth="1"/>
  </cols>
  <sheetData>
    <row r="2" spans="3:5" ht="21">
      <c r="C2" s="83" t="s">
        <v>1813</v>
      </c>
      <c r="D2" s="83" t="s">
        <v>1814</v>
      </c>
      <c r="E2" s="83" t="s">
        <v>1815</v>
      </c>
    </row>
    <row r="3" spans="3:5" ht="21">
      <c r="C3" s="82" t="s">
        <v>1772</v>
      </c>
      <c r="D3" s="82" t="s">
        <v>1816</v>
      </c>
      <c r="E3" s="82" t="s">
        <v>1817</v>
      </c>
    </row>
    <row r="4" spans="3:5" ht="21">
      <c r="C4" s="82" t="s">
        <v>1818</v>
      </c>
      <c r="D4" s="82" t="s">
        <v>1831</v>
      </c>
      <c r="E4" s="82" t="s">
        <v>1819</v>
      </c>
    </row>
    <row r="5" spans="3:5" ht="21">
      <c r="C5" s="82" t="s">
        <v>5</v>
      </c>
      <c r="D5" s="82" t="s">
        <v>1820</v>
      </c>
      <c r="E5" s="82" t="s">
        <v>1821</v>
      </c>
    </row>
    <row r="6" spans="3:5" ht="21">
      <c r="C6" s="82" t="s">
        <v>1822</v>
      </c>
      <c r="D6" s="82" t="s">
        <v>1823</v>
      </c>
      <c r="E6" s="82" t="s">
        <v>1824</v>
      </c>
    </row>
    <row r="7" spans="3:5" ht="21">
      <c r="C7" s="82" t="s">
        <v>9</v>
      </c>
      <c r="D7" s="82" t="s">
        <v>1825</v>
      </c>
      <c r="E7" s="82" t="s">
        <v>1826</v>
      </c>
    </row>
    <row r="8" spans="3:5" ht="21">
      <c r="C8" s="82" t="s">
        <v>11</v>
      </c>
      <c r="D8" s="82" t="s">
        <v>1827</v>
      </c>
      <c r="E8" s="82" t="s">
        <v>1828</v>
      </c>
    </row>
    <row r="9" spans="3:5" ht="21">
      <c r="C9" s="82" t="s">
        <v>1738</v>
      </c>
      <c r="D9" s="82" t="s">
        <v>1829</v>
      </c>
      <c r="E9" s="82" t="s">
        <v>1830</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17BC6-BEAB-1D4D-B22E-6AC9600CD250}">
  <dimension ref="B1:Y124"/>
  <sheetViews>
    <sheetView zoomScale="69" zoomScaleNormal="161" workbookViewId="0">
      <selection activeCell="T10" sqref="T10"/>
    </sheetView>
  </sheetViews>
  <sheetFormatPr baseColWidth="10" defaultRowHeight="16"/>
  <cols>
    <col min="1" max="1" width="10.83203125" style="19"/>
    <col min="2" max="2" width="18.33203125" style="19" bestFit="1" customWidth="1"/>
    <col min="3" max="3" width="14.1640625" style="19" bestFit="1" customWidth="1"/>
    <col min="4" max="4" width="10.5" style="19" bestFit="1" customWidth="1"/>
    <col min="5" max="5" width="6.1640625" style="19" bestFit="1" customWidth="1"/>
    <col min="6" max="6" width="10.5" style="19" bestFit="1" customWidth="1"/>
    <col min="7" max="7" width="7.1640625" style="19" bestFit="1" customWidth="1"/>
    <col min="8" max="8" width="61.6640625" style="19" customWidth="1"/>
    <col min="9" max="9" width="18.33203125" style="19" bestFit="1" customWidth="1"/>
    <col min="10" max="10" width="18.83203125" style="19" bestFit="1" customWidth="1"/>
    <col min="11" max="11" width="18.1640625" style="19" bestFit="1" customWidth="1"/>
    <col min="12" max="12" width="16.33203125" style="19" bestFit="1" customWidth="1"/>
    <col min="13" max="13" width="6.1640625" style="19" bestFit="1" customWidth="1"/>
    <col min="14" max="14" width="10.5" style="19" bestFit="1" customWidth="1"/>
    <col min="15" max="15" width="10.83203125" style="19"/>
    <col min="16" max="16" width="70.1640625" style="19" bestFit="1" customWidth="1"/>
    <col min="17" max="18" width="10.83203125" style="19"/>
    <col min="19" max="19" width="19" style="19" bestFit="1" customWidth="1"/>
    <col min="20" max="20" width="16.33203125" style="19" bestFit="1" customWidth="1"/>
    <col min="21" max="21" width="10.6640625" style="19" bestFit="1" customWidth="1"/>
    <col min="22" max="22" width="10.5" style="19" bestFit="1" customWidth="1"/>
    <col min="23" max="23" width="10.5" style="19" customWidth="1"/>
    <col min="24" max="24" width="49.1640625" style="19" bestFit="1" customWidth="1"/>
    <col min="25" max="16384" width="10.83203125" style="19"/>
  </cols>
  <sheetData>
    <row r="1" spans="2:25" ht="17" thickBot="1"/>
    <row r="2" spans="2:25">
      <c r="B2" s="15"/>
      <c r="C2" s="16"/>
      <c r="D2" s="16"/>
      <c r="E2" s="16"/>
      <c r="F2" s="16"/>
      <c r="G2" s="16"/>
      <c r="H2" s="17"/>
      <c r="J2" s="15"/>
      <c r="K2" s="16"/>
      <c r="L2" s="16"/>
      <c r="M2" s="16"/>
      <c r="N2" s="16"/>
      <c r="O2" s="16"/>
      <c r="P2" s="17"/>
      <c r="R2" s="15"/>
      <c r="S2" s="16"/>
      <c r="T2" s="16"/>
      <c r="U2" s="16"/>
      <c r="V2" s="16"/>
      <c r="W2" s="16"/>
      <c r="X2" s="16"/>
      <c r="Y2" s="17"/>
    </row>
    <row r="3" spans="2:25">
      <c r="B3" s="18"/>
      <c r="C3" s="28" t="s">
        <v>1774</v>
      </c>
      <c r="H3" s="20"/>
      <c r="J3" s="18"/>
      <c r="K3" s="33" t="s">
        <v>1792</v>
      </c>
      <c r="P3" s="20"/>
      <c r="R3" s="18"/>
      <c r="S3" s="33" t="s">
        <v>1806</v>
      </c>
      <c r="Y3" s="20"/>
    </row>
    <row r="4" spans="2:25" ht="17" thickBot="1">
      <c r="B4" s="18"/>
      <c r="H4" s="20"/>
      <c r="J4" s="18"/>
      <c r="P4" s="29"/>
      <c r="R4" s="18"/>
      <c r="Y4" s="20"/>
    </row>
    <row r="5" spans="2:25" ht="17" thickBot="1">
      <c r="B5" s="18"/>
      <c r="C5" s="35" t="s">
        <v>1771</v>
      </c>
      <c r="D5" s="35" t="s">
        <v>1773</v>
      </c>
      <c r="E5" s="36"/>
      <c r="F5" s="37"/>
      <c r="H5" s="20"/>
      <c r="J5" s="18"/>
      <c r="K5" s="50" t="s">
        <v>1771</v>
      </c>
      <c r="L5" s="57" t="s">
        <v>1773</v>
      </c>
      <c r="M5" s="51"/>
      <c r="N5" s="52"/>
      <c r="P5" s="29"/>
      <c r="R5" s="18"/>
      <c r="S5" s="26" t="s">
        <v>1771</v>
      </c>
      <c r="T5" s="26" t="s">
        <v>1770</v>
      </c>
      <c r="U5" s="26"/>
      <c r="V5" s="26"/>
      <c r="Y5" s="20"/>
    </row>
    <row r="6" spans="2:25" ht="17" thickBot="1">
      <c r="B6" s="18"/>
      <c r="C6" s="35" t="s">
        <v>1772</v>
      </c>
      <c r="D6" s="36">
        <v>0</v>
      </c>
      <c r="E6" s="37">
        <v>1</v>
      </c>
      <c r="F6" s="35" t="s">
        <v>1769</v>
      </c>
      <c r="H6" s="20"/>
      <c r="J6" s="18"/>
      <c r="K6" s="50" t="s">
        <v>1785</v>
      </c>
      <c r="L6" s="51">
        <v>0</v>
      </c>
      <c r="M6" s="52">
        <v>1</v>
      </c>
      <c r="N6" s="50" t="s">
        <v>1769</v>
      </c>
      <c r="P6" s="20"/>
      <c r="R6" s="18"/>
      <c r="S6" s="19" t="s">
        <v>1840</v>
      </c>
      <c r="T6" s="26" t="s">
        <v>1849</v>
      </c>
      <c r="U6" s="26" t="s">
        <v>1848</v>
      </c>
      <c r="V6" s="26" t="s">
        <v>1769</v>
      </c>
      <c r="Y6" s="20"/>
    </row>
    <row r="7" spans="2:25" ht="33" thickBot="1">
      <c r="B7" s="18"/>
      <c r="C7" s="77" t="s">
        <v>18</v>
      </c>
      <c r="D7" s="69">
        <v>0.25796178343949044</v>
      </c>
      <c r="E7" s="78">
        <v>0.7420382165605095</v>
      </c>
      <c r="F7" s="71">
        <v>1</v>
      </c>
      <c r="G7" s="22"/>
      <c r="H7" s="29" t="s">
        <v>1783</v>
      </c>
      <c r="J7" s="18"/>
      <c r="K7" s="58" t="s">
        <v>1778</v>
      </c>
      <c r="L7" s="61">
        <v>0.21379310344827587</v>
      </c>
      <c r="M7" s="62">
        <v>0.78620689655172415</v>
      </c>
      <c r="N7" s="63">
        <v>1</v>
      </c>
      <c r="P7" s="29" t="s">
        <v>1791</v>
      </c>
      <c r="R7" s="18"/>
      <c r="S7" s="23" t="s">
        <v>1790</v>
      </c>
      <c r="T7" s="34">
        <v>0.29729729729729731</v>
      </c>
      <c r="U7" s="34">
        <v>0.70270270270270274</v>
      </c>
      <c r="V7" s="34">
        <v>1</v>
      </c>
      <c r="W7" s="34"/>
      <c r="X7" s="32" t="s">
        <v>1811</v>
      </c>
      <c r="Y7" s="20"/>
    </row>
    <row r="8" spans="2:25" ht="33" thickBot="1">
      <c r="B8" s="18"/>
      <c r="C8" s="77" t="s">
        <v>1769</v>
      </c>
      <c r="D8" s="73">
        <v>0.25796178343949044</v>
      </c>
      <c r="E8" s="67">
        <v>0.7420382165605095</v>
      </c>
      <c r="F8" s="68">
        <v>1</v>
      </c>
      <c r="G8" s="22"/>
      <c r="H8" s="29" t="s">
        <v>1784</v>
      </c>
      <c r="J8" s="18"/>
      <c r="K8" s="59" t="s">
        <v>1779</v>
      </c>
      <c r="L8" s="64">
        <v>0.40625</v>
      </c>
      <c r="M8" s="120">
        <v>0.59375</v>
      </c>
      <c r="N8" s="65">
        <v>1</v>
      </c>
      <c r="P8" s="29" t="s">
        <v>1786</v>
      </c>
      <c r="R8" s="18"/>
      <c r="S8" s="23" t="s">
        <v>1788</v>
      </c>
      <c r="T8" s="34">
        <v>0.203125</v>
      </c>
      <c r="U8" s="34">
        <v>0.796875</v>
      </c>
      <c r="V8" s="34">
        <v>1</v>
      </c>
      <c r="W8" s="34"/>
      <c r="X8" s="32" t="s">
        <v>1812</v>
      </c>
      <c r="Y8" s="20"/>
    </row>
    <row r="9" spans="2:25">
      <c r="B9" s="18"/>
      <c r="C9"/>
      <c r="D9"/>
      <c r="E9"/>
      <c r="F9"/>
      <c r="G9" s="24"/>
      <c r="H9" s="20"/>
      <c r="J9" s="18"/>
      <c r="K9" s="59" t="s">
        <v>1780</v>
      </c>
      <c r="L9" s="64">
        <v>0.22916666666666666</v>
      </c>
      <c r="M9" s="120">
        <v>0.77083333333333337</v>
      </c>
      <c r="N9" s="65">
        <v>1</v>
      </c>
      <c r="P9" s="20"/>
      <c r="R9" s="18"/>
      <c r="S9" s="23" t="s">
        <v>1808</v>
      </c>
      <c r="T9" s="34">
        <v>0</v>
      </c>
      <c r="U9" s="34">
        <v>1</v>
      </c>
      <c r="V9" s="34">
        <v>1</v>
      </c>
      <c r="W9" s="34"/>
      <c r="Y9" s="20"/>
    </row>
    <row r="10" spans="2:25" ht="17" thickBot="1">
      <c r="B10" s="18"/>
      <c r="H10" s="20"/>
      <c r="J10" s="18"/>
      <c r="K10" s="59" t="s">
        <v>1781</v>
      </c>
      <c r="L10" s="64">
        <v>0.25</v>
      </c>
      <c r="M10" s="120">
        <v>0.75</v>
      </c>
      <c r="N10" s="65">
        <v>1</v>
      </c>
      <c r="P10" s="20"/>
      <c r="R10" s="18"/>
      <c r="S10" s="96" t="s">
        <v>1769</v>
      </c>
      <c r="T10" s="48">
        <v>0.25796178343949044</v>
      </c>
      <c r="U10" s="48">
        <v>0.7420382165605095</v>
      </c>
      <c r="V10" s="48">
        <v>1</v>
      </c>
      <c r="W10" s="34"/>
      <c r="Y10" s="20"/>
    </row>
    <row r="11" spans="2:25" ht="17" thickBot="1">
      <c r="B11" s="18"/>
      <c r="H11" s="20"/>
      <c r="J11" s="18"/>
      <c r="K11" s="60" t="s">
        <v>1782</v>
      </c>
      <c r="L11" s="64">
        <v>0.32075471698113206</v>
      </c>
      <c r="M11" s="120">
        <v>0.67924528301886788</v>
      </c>
      <c r="N11" s="65">
        <v>1</v>
      </c>
      <c r="P11" s="20"/>
      <c r="R11" s="18"/>
      <c r="S11"/>
      <c r="T11"/>
      <c r="U11"/>
      <c r="V11"/>
      <c r="W11" s="34"/>
      <c r="Y11" s="20"/>
    </row>
    <row r="12" spans="2:25" ht="17" thickBot="1">
      <c r="B12" s="18"/>
      <c r="H12" s="20"/>
      <c r="J12" s="18"/>
      <c r="K12" s="53" t="s">
        <v>1769</v>
      </c>
      <c r="L12" s="54">
        <v>0.25796178343949044</v>
      </c>
      <c r="M12" s="55">
        <v>0.7420382165605095</v>
      </c>
      <c r="N12" s="56">
        <v>1</v>
      </c>
      <c r="P12" s="20"/>
      <c r="R12" s="18"/>
      <c r="S12"/>
      <c r="T12"/>
      <c r="U12"/>
      <c r="V12"/>
      <c r="W12" s="34"/>
      <c r="Y12" s="20"/>
    </row>
    <row r="13" spans="2:25">
      <c r="B13" s="18"/>
      <c r="H13" s="20"/>
      <c r="J13" s="18"/>
      <c r="P13" s="20"/>
      <c r="R13" s="18"/>
      <c r="Y13" s="20"/>
    </row>
    <row r="14" spans="2:25">
      <c r="B14" s="18"/>
      <c r="H14" s="20"/>
      <c r="J14" s="18"/>
      <c r="P14" s="20"/>
      <c r="R14" s="18"/>
      <c r="Y14" s="20"/>
    </row>
    <row r="15" spans="2:25">
      <c r="B15" s="18"/>
      <c r="H15" s="20"/>
      <c r="J15" s="18"/>
      <c r="P15" s="20"/>
      <c r="R15" s="18"/>
      <c r="Y15" s="20"/>
    </row>
    <row r="16" spans="2:25" ht="17" thickBot="1">
      <c r="B16" s="18"/>
      <c r="H16" s="20"/>
      <c r="J16" s="18"/>
      <c r="P16" s="20"/>
      <c r="R16" s="18"/>
      <c r="Y16" s="20"/>
    </row>
    <row r="17" spans="2:25">
      <c r="B17" s="18"/>
      <c r="H17" s="20"/>
      <c r="J17" s="18"/>
      <c r="P17" s="20"/>
      <c r="R17" s="18"/>
      <c r="Y17" s="20"/>
    </row>
    <row r="18" spans="2:25">
      <c r="B18" s="18"/>
      <c r="H18" s="20"/>
      <c r="J18" s="18"/>
      <c r="P18" s="20"/>
      <c r="R18" s="18"/>
      <c r="Y18" s="20"/>
    </row>
    <row r="19" spans="2:25">
      <c r="B19" s="18"/>
      <c r="H19" s="20"/>
      <c r="J19" s="18"/>
      <c r="P19" s="20"/>
      <c r="R19" s="18"/>
      <c r="Y19" s="20"/>
    </row>
    <row r="20" spans="2:25">
      <c r="B20" s="18"/>
      <c r="H20" s="20"/>
      <c r="J20" s="18"/>
      <c r="P20" s="20"/>
      <c r="R20" s="18"/>
      <c r="Y20" s="20"/>
    </row>
    <row r="21" spans="2:25">
      <c r="B21" s="18"/>
      <c r="H21" s="20"/>
      <c r="J21" s="18"/>
      <c r="P21" s="20"/>
      <c r="R21" s="18"/>
      <c r="Y21" s="20"/>
    </row>
    <row r="22" spans="2:25">
      <c r="B22" s="18"/>
      <c r="H22" s="20"/>
      <c r="J22" s="18"/>
      <c r="P22" s="20"/>
      <c r="R22" s="18"/>
      <c r="Y22" s="20"/>
    </row>
    <row r="23" spans="2:25" ht="17" thickBot="1">
      <c r="B23" s="18"/>
      <c r="H23" s="20"/>
      <c r="J23" s="18"/>
      <c r="P23" s="20"/>
      <c r="R23" s="18"/>
      <c r="Y23" s="20"/>
    </row>
    <row r="24" spans="2:25" ht="17" thickBot="1">
      <c r="B24" s="18"/>
      <c r="H24" s="20"/>
      <c r="J24" s="18"/>
      <c r="P24" s="20"/>
      <c r="R24" s="18"/>
      <c r="Y24" s="20"/>
    </row>
    <row r="25" spans="2:25">
      <c r="B25" s="18"/>
      <c r="H25" s="20"/>
      <c r="J25" s="18"/>
      <c r="P25" s="20"/>
      <c r="R25" s="18"/>
      <c r="Y25" s="20"/>
    </row>
    <row r="26" spans="2:25">
      <c r="B26" s="18"/>
      <c r="H26" s="20"/>
      <c r="J26" s="18"/>
      <c r="P26" s="20"/>
      <c r="R26" s="18"/>
      <c r="Y26" s="20"/>
    </row>
    <row r="27" spans="2:25">
      <c r="B27" s="18"/>
      <c r="H27" s="20"/>
      <c r="J27" s="18"/>
      <c r="P27" s="20"/>
      <c r="R27" s="18"/>
      <c r="Y27" s="20"/>
    </row>
    <row r="28" spans="2:25" ht="17" thickBot="1">
      <c r="B28" s="25"/>
      <c r="C28" s="26"/>
      <c r="D28" s="26"/>
      <c r="E28" s="26"/>
      <c r="F28" s="26"/>
      <c r="G28" s="26"/>
      <c r="H28" s="27"/>
      <c r="J28" s="25"/>
      <c r="K28" s="26"/>
      <c r="L28" s="26"/>
      <c r="M28" s="26"/>
      <c r="N28" s="26"/>
      <c r="O28" s="26"/>
      <c r="P28" s="27"/>
      <c r="R28" s="25"/>
      <c r="S28" s="26"/>
      <c r="T28" s="26"/>
      <c r="U28" s="26"/>
      <c r="V28" s="26"/>
      <c r="W28" s="26"/>
      <c r="X28" s="26"/>
      <c r="Y28" s="27"/>
    </row>
    <row r="33" spans="2:16" ht="17" thickBot="1"/>
    <row r="34" spans="2:16">
      <c r="B34" s="15"/>
      <c r="C34" s="16"/>
      <c r="D34" s="16"/>
      <c r="E34" s="16"/>
      <c r="F34" s="16"/>
      <c r="G34" s="16"/>
      <c r="H34" s="17"/>
      <c r="J34" s="15"/>
      <c r="K34" s="16"/>
      <c r="L34" s="16"/>
      <c r="M34" s="16"/>
      <c r="N34" s="16"/>
      <c r="O34" s="16"/>
      <c r="P34" s="17"/>
    </row>
    <row r="35" spans="2:16">
      <c r="B35" s="18"/>
      <c r="C35" s="28" t="s">
        <v>1777</v>
      </c>
      <c r="H35" s="20"/>
      <c r="J35" s="18"/>
      <c r="K35" s="28" t="s">
        <v>1797</v>
      </c>
      <c r="P35" s="20"/>
    </row>
    <row r="36" spans="2:16">
      <c r="B36" s="18"/>
      <c r="H36" s="20"/>
      <c r="J36" s="18"/>
      <c r="P36" s="20"/>
    </row>
    <row r="37" spans="2:16" ht="17" thickBot="1">
      <c r="B37" s="18"/>
      <c r="H37" s="20"/>
      <c r="J37" s="18"/>
      <c r="P37" s="20"/>
    </row>
    <row r="38" spans="2:16" ht="34" customHeight="1" thickBot="1">
      <c r="B38" s="18"/>
      <c r="C38" s="35" t="s">
        <v>1771</v>
      </c>
      <c r="D38" s="35" t="s">
        <v>1773</v>
      </c>
      <c r="E38" s="36"/>
      <c r="F38" s="37"/>
      <c r="H38" s="29" t="s">
        <v>1776</v>
      </c>
      <c r="J38" s="18"/>
      <c r="K38" s="35" t="s">
        <v>1771</v>
      </c>
      <c r="L38" s="35" t="s">
        <v>1773</v>
      </c>
      <c r="M38" s="36"/>
      <c r="N38" s="37"/>
      <c r="P38" s="29" t="s">
        <v>1798</v>
      </c>
    </row>
    <row r="39" spans="2:16" ht="17" thickBot="1">
      <c r="B39" s="18"/>
      <c r="C39" s="35" t="s">
        <v>1768</v>
      </c>
      <c r="D39" s="36">
        <v>0</v>
      </c>
      <c r="E39" s="37">
        <v>1</v>
      </c>
      <c r="F39" s="35" t="s">
        <v>1769</v>
      </c>
      <c r="H39" s="30" t="s">
        <v>1775</v>
      </c>
      <c r="J39" s="18"/>
      <c r="K39" s="35" t="s">
        <v>1768</v>
      </c>
      <c r="L39" s="36" t="s">
        <v>1849</v>
      </c>
      <c r="M39" s="37" t="s">
        <v>1848</v>
      </c>
      <c r="N39" s="35" t="s">
        <v>1769</v>
      </c>
      <c r="P39" s="29" t="s">
        <v>1799</v>
      </c>
    </row>
    <row r="40" spans="2:16">
      <c r="B40" s="18"/>
      <c r="C40" s="74">
        <v>1</v>
      </c>
      <c r="D40" s="69">
        <v>3.1914893617021274E-2</v>
      </c>
      <c r="E40" s="70">
        <v>0.96808510638297873</v>
      </c>
      <c r="F40" s="71">
        <v>1</v>
      </c>
      <c r="H40" s="20"/>
      <c r="J40" s="18"/>
      <c r="K40" s="38" t="s">
        <v>1794</v>
      </c>
      <c r="L40" s="39">
        <v>0.21428571428571427</v>
      </c>
      <c r="M40" s="40">
        <v>0.7857142857142857</v>
      </c>
      <c r="N40" s="41">
        <v>1</v>
      </c>
      <c r="P40" s="20"/>
    </row>
    <row r="41" spans="2:16">
      <c r="B41" s="18"/>
      <c r="C41" s="75">
        <v>2</v>
      </c>
      <c r="D41" s="72">
        <v>7.8947368421052627E-2</v>
      </c>
      <c r="E41" s="22">
        <v>0.92105263157894735</v>
      </c>
      <c r="F41" s="66">
        <v>1</v>
      </c>
      <c r="H41" s="20"/>
      <c r="J41" s="18"/>
      <c r="K41" s="42" t="s">
        <v>1795</v>
      </c>
      <c r="L41" s="43">
        <v>0.72727272727272729</v>
      </c>
      <c r="M41" s="34">
        <v>0.27272727272727271</v>
      </c>
      <c r="N41" s="44">
        <v>1</v>
      </c>
      <c r="P41" s="20"/>
    </row>
    <row r="42" spans="2:16" ht="17" thickBot="1">
      <c r="B42" s="18"/>
      <c r="C42" s="76">
        <v>3</v>
      </c>
      <c r="D42" s="72">
        <v>0.5</v>
      </c>
      <c r="E42" s="22">
        <v>0.5</v>
      </c>
      <c r="F42" s="66">
        <v>1</v>
      </c>
      <c r="H42" s="20"/>
      <c r="J42" s="18"/>
      <c r="K42" s="45" t="s">
        <v>1796</v>
      </c>
      <c r="L42" s="43">
        <v>0.19354838709677419</v>
      </c>
      <c r="M42" s="34">
        <v>0.80645161290322576</v>
      </c>
      <c r="N42" s="44">
        <v>1</v>
      </c>
      <c r="P42" s="20"/>
    </row>
    <row r="43" spans="2:16" ht="17" thickBot="1">
      <c r="B43" s="18"/>
      <c r="C43" s="77" t="s">
        <v>1769</v>
      </c>
      <c r="D43" s="73">
        <v>0.25796178343949044</v>
      </c>
      <c r="E43" s="67">
        <v>0.7420382165605095</v>
      </c>
      <c r="F43" s="68">
        <v>1</v>
      </c>
      <c r="H43" s="20"/>
      <c r="J43" s="18"/>
      <c r="K43" s="46" t="s">
        <v>1769</v>
      </c>
      <c r="L43" s="47">
        <v>0.25796178343949044</v>
      </c>
      <c r="M43" s="48">
        <v>0.7420382165605095</v>
      </c>
      <c r="N43" s="49">
        <v>1</v>
      </c>
      <c r="P43" s="20"/>
    </row>
    <row r="44" spans="2:16" ht="17" thickBot="1">
      <c r="B44" s="18"/>
      <c r="H44" s="20"/>
      <c r="J44" s="18"/>
      <c r="K44" s="35"/>
      <c r="L44" s="35"/>
      <c r="M44" s="36"/>
      <c r="N44" s="37"/>
      <c r="P44" s="20"/>
    </row>
    <row r="45" spans="2:16">
      <c r="B45" s="18"/>
      <c r="H45" s="20"/>
      <c r="J45" s="18"/>
      <c r="P45" s="20"/>
    </row>
    <row r="46" spans="2:16">
      <c r="B46" s="18"/>
      <c r="H46" s="20"/>
      <c r="J46" s="18"/>
      <c r="P46" s="20"/>
    </row>
    <row r="47" spans="2:16">
      <c r="B47" s="18"/>
      <c r="H47" s="20"/>
      <c r="J47" s="18"/>
      <c r="P47" s="20"/>
    </row>
    <row r="48" spans="2:16">
      <c r="B48" s="18"/>
      <c r="H48" s="20"/>
      <c r="J48" s="18"/>
      <c r="P48" s="20"/>
    </row>
    <row r="49" spans="2:16">
      <c r="B49" s="18"/>
      <c r="H49" s="20"/>
      <c r="J49" s="18"/>
      <c r="P49" s="20"/>
    </row>
    <row r="50" spans="2:16">
      <c r="B50" s="18"/>
      <c r="H50" s="20"/>
      <c r="J50" s="18"/>
      <c r="P50" s="20"/>
    </row>
    <row r="51" spans="2:16">
      <c r="B51" s="18"/>
      <c r="H51" s="20"/>
      <c r="J51" s="18"/>
      <c r="P51" s="20"/>
    </row>
    <row r="52" spans="2:16">
      <c r="B52" s="18"/>
      <c r="H52" s="20"/>
      <c r="J52" s="18"/>
      <c r="P52" s="20"/>
    </row>
    <row r="53" spans="2:16">
      <c r="B53" s="18"/>
      <c r="H53" s="20"/>
      <c r="J53" s="18"/>
      <c r="P53" s="20"/>
    </row>
    <row r="54" spans="2:16">
      <c r="B54" s="18"/>
      <c r="H54" s="20"/>
      <c r="J54" s="18"/>
      <c r="P54" s="20"/>
    </row>
    <row r="55" spans="2:16">
      <c r="B55" s="18"/>
      <c r="H55" s="20"/>
      <c r="J55" s="18"/>
      <c r="P55" s="20"/>
    </row>
    <row r="56" spans="2:16">
      <c r="B56" s="18"/>
      <c r="H56" s="20"/>
      <c r="J56" s="18"/>
      <c r="P56" s="20"/>
    </row>
    <row r="57" spans="2:16">
      <c r="B57" s="18"/>
      <c r="H57" s="20"/>
      <c r="J57" s="18"/>
      <c r="P57" s="20"/>
    </row>
    <row r="58" spans="2:16">
      <c r="B58" s="18"/>
      <c r="H58" s="20"/>
      <c r="J58" s="18"/>
      <c r="P58" s="20"/>
    </row>
    <row r="59" spans="2:16">
      <c r="B59" s="18"/>
      <c r="H59" s="20"/>
      <c r="J59" s="18"/>
      <c r="P59" s="20"/>
    </row>
    <row r="60" spans="2:16" ht="17" thickBot="1">
      <c r="B60" s="18"/>
      <c r="H60" s="20"/>
      <c r="J60" s="25"/>
      <c r="K60" s="26"/>
      <c r="L60" s="26"/>
      <c r="M60" s="26"/>
      <c r="N60" s="26"/>
      <c r="O60" s="26"/>
      <c r="P60" s="27"/>
    </row>
    <row r="61" spans="2:16" ht="17" thickBot="1">
      <c r="B61" s="25"/>
      <c r="C61" s="26"/>
      <c r="D61" s="26"/>
      <c r="E61" s="26"/>
      <c r="F61" s="26"/>
      <c r="G61" s="26"/>
      <c r="H61" s="27"/>
    </row>
    <row r="64" spans="2:16" ht="17" thickBot="1"/>
    <row r="65" spans="2:16">
      <c r="B65" s="15"/>
      <c r="C65" s="16"/>
      <c r="D65" s="16"/>
      <c r="E65" s="16"/>
      <c r="F65" s="16"/>
      <c r="G65" s="16"/>
      <c r="H65" s="17"/>
      <c r="J65" s="15"/>
      <c r="K65" s="16"/>
      <c r="L65" s="16"/>
      <c r="M65" s="16"/>
      <c r="N65" s="16"/>
      <c r="O65" s="16"/>
      <c r="P65" s="17"/>
    </row>
    <row r="66" spans="2:16">
      <c r="B66" s="18"/>
      <c r="C66" s="28" t="s">
        <v>1800</v>
      </c>
      <c r="H66" s="20"/>
      <c r="J66" s="18"/>
      <c r="K66" s="28" t="s">
        <v>1803</v>
      </c>
      <c r="P66" s="20"/>
    </row>
    <row r="67" spans="2:16" ht="17" thickBot="1">
      <c r="B67" s="18"/>
      <c r="H67" s="20"/>
      <c r="J67" s="18"/>
      <c r="P67" s="20"/>
    </row>
    <row r="68" spans="2:16" ht="17" thickBot="1">
      <c r="B68" s="18"/>
      <c r="C68" s="35" t="s">
        <v>1771</v>
      </c>
      <c r="D68" s="35" t="s">
        <v>1773</v>
      </c>
      <c r="E68" s="36"/>
      <c r="F68" s="37"/>
      <c r="H68" s="30" t="s">
        <v>1802</v>
      </c>
      <c r="J68" s="18"/>
      <c r="K68" s="35" t="s">
        <v>1771</v>
      </c>
      <c r="L68" s="35" t="s">
        <v>1773</v>
      </c>
      <c r="M68" s="36"/>
      <c r="N68" s="37"/>
      <c r="P68" s="20"/>
    </row>
    <row r="69" spans="2:16" ht="17" thickBot="1">
      <c r="B69" s="18"/>
      <c r="C69" s="35" t="s">
        <v>1768</v>
      </c>
      <c r="D69" s="36" t="s">
        <v>1849</v>
      </c>
      <c r="E69" s="37" t="s">
        <v>1848</v>
      </c>
      <c r="F69" s="35" t="s">
        <v>1769</v>
      </c>
      <c r="H69" s="30" t="s">
        <v>1801</v>
      </c>
      <c r="J69" s="18"/>
      <c r="K69" s="35" t="s">
        <v>1768</v>
      </c>
      <c r="L69" s="36" t="s">
        <v>1849</v>
      </c>
      <c r="M69" s="37" t="s">
        <v>1848</v>
      </c>
      <c r="N69" s="35" t="s">
        <v>1769</v>
      </c>
      <c r="P69" s="20"/>
    </row>
    <row r="70" spans="2:16">
      <c r="B70" s="18"/>
      <c r="C70" s="38" t="s">
        <v>1856</v>
      </c>
      <c r="D70" s="39">
        <v>0.12328767123287671</v>
      </c>
      <c r="E70" s="40">
        <v>0.87671232876712324</v>
      </c>
      <c r="F70" s="41">
        <v>1</v>
      </c>
      <c r="H70" s="20"/>
      <c r="J70" s="18"/>
      <c r="K70" s="38" t="s">
        <v>1749</v>
      </c>
      <c r="L70" s="69">
        <v>0.14414414414414414</v>
      </c>
      <c r="M70" s="70">
        <v>0.85585585585585588</v>
      </c>
      <c r="N70" s="71">
        <v>1</v>
      </c>
      <c r="P70" s="20"/>
    </row>
    <row r="71" spans="2:16">
      <c r="B71" s="18"/>
      <c r="C71" s="42" t="s">
        <v>1857</v>
      </c>
      <c r="D71" s="43">
        <v>0.25</v>
      </c>
      <c r="E71" s="34">
        <v>0.75</v>
      </c>
      <c r="F71" s="44">
        <v>1</v>
      </c>
      <c r="H71" s="20"/>
      <c r="J71" s="18"/>
      <c r="K71" s="42" t="s">
        <v>1789</v>
      </c>
      <c r="L71" s="72">
        <v>0.30107526881720431</v>
      </c>
      <c r="M71" s="22">
        <v>0.69892473118279574</v>
      </c>
      <c r="N71" s="66">
        <v>1</v>
      </c>
      <c r="P71" s="29" t="s">
        <v>1804</v>
      </c>
    </row>
    <row r="72" spans="2:16" ht="17" thickBot="1">
      <c r="B72" s="18"/>
      <c r="C72" s="45" t="s">
        <v>1858</v>
      </c>
      <c r="D72" s="43">
        <v>0.3073170731707317</v>
      </c>
      <c r="E72" s="34">
        <v>0.69268292682926824</v>
      </c>
      <c r="F72" s="44">
        <v>1</v>
      </c>
      <c r="H72" s="20"/>
      <c r="J72" s="18"/>
      <c r="K72" s="42" t="s">
        <v>1787</v>
      </c>
      <c r="L72" s="72">
        <v>0.35820895522388058</v>
      </c>
      <c r="M72" s="22">
        <v>0.64179104477611937</v>
      </c>
      <c r="N72" s="66">
        <v>1</v>
      </c>
      <c r="P72" s="29" t="s">
        <v>1805</v>
      </c>
    </row>
    <row r="73" spans="2:16" ht="17" thickBot="1">
      <c r="B73" s="18"/>
      <c r="C73" s="46" t="s">
        <v>1769</v>
      </c>
      <c r="D73" s="47">
        <v>0.25796178343949044</v>
      </c>
      <c r="E73" s="48">
        <v>0.7420382165605095</v>
      </c>
      <c r="F73" s="49">
        <v>1</v>
      </c>
      <c r="H73" s="20"/>
      <c r="J73" s="18"/>
      <c r="K73" s="45" t="s">
        <v>1746</v>
      </c>
      <c r="L73" s="72">
        <v>0.30232558139534882</v>
      </c>
      <c r="M73" s="22">
        <v>0.69767441860465118</v>
      </c>
      <c r="N73" s="66">
        <v>1</v>
      </c>
      <c r="P73" s="29"/>
    </row>
    <row r="74" spans="2:16" ht="17" thickBot="1">
      <c r="B74" s="18"/>
      <c r="H74" s="20"/>
      <c r="J74" s="18"/>
      <c r="K74" s="46" t="s">
        <v>1769</v>
      </c>
      <c r="L74" s="79">
        <v>0.25796178343949044</v>
      </c>
      <c r="M74" s="80">
        <v>0.7420382165605095</v>
      </c>
      <c r="N74" s="81">
        <v>1</v>
      </c>
      <c r="P74" s="20"/>
    </row>
    <row r="75" spans="2:16">
      <c r="B75" s="18"/>
      <c r="H75" s="20"/>
      <c r="J75" s="18"/>
      <c r="P75" s="20"/>
    </row>
    <row r="76" spans="2:16">
      <c r="B76" s="18"/>
      <c r="H76" s="20"/>
      <c r="J76" s="18"/>
      <c r="P76" s="20"/>
    </row>
    <row r="77" spans="2:16">
      <c r="B77" s="18"/>
      <c r="H77" s="20"/>
      <c r="J77" s="18"/>
      <c r="P77" s="20"/>
    </row>
    <row r="78" spans="2:16">
      <c r="B78" s="18"/>
      <c r="H78" s="20"/>
      <c r="J78" s="18"/>
      <c r="P78" s="20"/>
    </row>
    <row r="79" spans="2:16">
      <c r="B79" s="18"/>
      <c r="H79" s="20"/>
      <c r="J79" s="18"/>
      <c r="P79" s="20"/>
    </row>
    <row r="80" spans="2:16">
      <c r="B80" s="18"/>
      <c r="H80" s="20"/>
      <c r="J80" s="18"/>
      <c r="P80" s="20"/>
    </row>
    <row r="81" spans="2:16">
      <c r="B81" s="18"/>
      <c r="H81" s="20"/>
      <c r="J81" s="18"/>
      <c r="P81" s="20"/>
    </row>
    <row r="82" spans="2:16">
      <c r="B82" s="18"/>
      <c r="H82" s="20"/>
      <c r="J82" s="18"/>
      <c r="P82" s="20"/>
    </row>
    <row r="83" spans="2:16">
      <c r="B83" s="18"/>
      <c r="H83" s="20"/>
      <c r="J83" s="18"/>
      <c r="P83" s="20"/>
    </row>
    <row r="84" spans="2:16">
      <c r="B84" s="18"/>
      <c r="H84" s="20"/>
      <c r="J84" s="18"/>
      <c r="P84" s="20"/>
    </row>
    <row r="85" spans="2:16">
      <c r="B85" s="18"/>
      <c r="H85" s="20"/>
      <c r="J85" s="18"/>
      <c r="P85" s="20"/>
    </row>
    <row r="86" spans="2:16">
      <c r="B86" s="18"/>
      <c r="H86" s="20"/>
      <c r="J86" s="18"/>
      <c r="P86" s="20"/>
    </row>
    <row r="87" spans="2:16">
      <c r="B87" s="18"/>
      <c r="H87" s="20"/>
      <c r="J87" s="18"/>
      <c r="P87" s="20"/>
    </row>
    <row r="88" spans="2:16">
      <c r="B88" s="18"/>
      <c r="H88" s="20"/>
      <c r="J88" s="18"/>
      <c r="P88" s="20"/>
    </row>
    <row r="89" spans="2:16">
      <c r="B89" s="18"/>
      <c r="H89" s="20"/>
      <c r="J89" s="18"/>
      <c r="P89" s="20"/>
    </row>
    <row r="90" spans="2:16">
      <c r="B90" s="18"/>
      <c r="H90" s="20"/>
      <c r="J90" s="18"/>
      <c r="P90" s="20"/>
    </row>
    <row r="91" spans="2:16">
      <c r="B91" s="18"/>
      <c r="H91" s="20"/>
      <c r="J91" s="18"/>
      <c r="P91" s="20"/>
    </row>
    <row r="92" spans="2:16">
      <c r="B92" s="18"/>
      <c r="H92" s="20"/>
      <c r="J92" s="18"/>
      <c r="P92" s="20"/>
    </row>
    <row r="93" spans="2:16">
      <c r="B93" s="18"/>
      <c r="H93" s="20"/>
      <c r="J93" s="18"/>
      <c r="P93" s="20"/>
    </row>
    <row r="94" spans="2:16">
      <c r="B94" s="18"/>
      <c r="H94" s="20"/>
      <c r="J94" s="18"/>
      <c r="P94" s="20"/>
    </row>
    <row r="95" spans="2:16" ht="17" thickBot="1">
      <c r="B95" s="25"/>
      <c r="C95" s="26"/>
      <c r="D95" s="26"/>
      <c r="E95" s="26"/>
      <c r="F95" s="26"/>
      <c r="G95" s="26"/>
      <c r="H95" s="27"/>
      <c r="J95" s="25"/>
      <c r="K95" s="26"/>
      <c r="L95" s="26"/>
      <c r="M95" s="26"/>
      <c r="N95" s="26"/>
      <c r="O95" s="26"/>
      <c r="P95" s="27"/>
    </row>
    <row r="99" spans="2:6" ht="19">
      <c r="B99" s="97" t="s">
        <v>1772</v>
      </c>
      <c r="C99" s="97" t="s">
        <v>1771</v>
      </c>
      <c r="E99" s="97" t="s">
        <v>1837</v>
      </c>
      <c r="F99" s="97" t="s">
        <v>1771</v>
      </c>
    </row>
    <row r="100" spans="2:6" ht="19">
      <c r="B100" s="98" t="s">
        <v>18</v>
      </c>
      <c r="C100" s="97">
        <v>314</v>
      </c>
      <c r="E100" s="98" t="s">
        <v>1845</v>
      </c>
      <c r="F100" s="97">
        <v>94</v>
      </c>
    </row>
    <row r="101" spans="2:6" ht="19">
      <c r="B101" s="98" t="s">
        <v>1769</v>
      </c>
      <c r="C101" s="97">
        <v>314</v>
      </c>
      <c r="E101" s="98" t="s">
        <v>1846</v>
      </c>
      <c r="F101" s="97">
        <v>76</v>
      </c>
    </row>
    <row r="102" spans="2:6" ht="19">
      <c r="B102"/>
      <c r="C102"/>
      <c r="E102" s="98" t="s">
        <v>1847</v>
      </c>
      <c r="F102" s="97">
        <v>144</v>
      </c>
    </row>
    <row r="103" spans="2:6" ht="19">
      <c r="E103" s="98" t="s">
        <v>1769</v>
      </c>
      <c r="F103" s="97">
        <v>314</v>
      </c>
    </row>
    <row r="108" spans="2:6" ht="19">
      <c r="B108" s="97" t="s">
        <v>11</v>
      </c>
      <c r="C108" s="97" t="s">
        <v>1771</v>
      </c>
    </row>
    <row r="109" spans="2:6" ht="19">
      <c r="B109" s="98" t="s">
        <v>21</v>
      </c>
      <c r="C109" s="97">
        <v>73</v>
      </c>
    </row>
    <row r="110" spans="2:6" ht="19">
      <c r="B110" s="98" t="s">
        <v>31</v>
      </c>
      <c r="C110" s="97">
        <v>36</v>
      </c>
    </row>
    <row r="111" spans="2:6" ht="19">
      <c r="B111" s="98" t="s">
        <v>16</v>
      </c>
      <c r="C111" s="97">
        <v>205</v>
      </c>
    </row>
    <row r="112" spans="2:6" ht="19">
      <c r="B112" s="98" t="s">
        <v>1769</v>
      </c>
      <c r="C112" s="97">
        <v>314</v>
      </c>
    </row>
    <row r="117" spans="2:5">
      <c r="B117" s="19" t="s">
        <v>1</v>
      </c>
      <c r="C117" s="114">
        <v>1</v>
      </c>
    </row>
    <row r="119" spans="2:5">
      <c r="B119" s="19" t="s">
        <v>1844</v>
      </c>
      <c r="C119" s="21" t="s">
        <v>1772</v>
      </c>
      <c r="E119"/>
    </row>
    <row r="120" spans="2:5">
      <c r="B120" s="19" t="s">
        <v>1837</v>
      </c>
      <c r="C120" s="21" t="s">
        <v>18</v>
      </c>
      <c r="D120" s="19" t="s">
        <v>1769</v>
      </c>
      <c r="E120"/>
    </row>
    <row r="121" spans="2:5">
      <c r="B121" s="23" t="s">
        <v>1845</v>
      </c>
      <c r="C121" s="113">
        <v>1</v>
      </c>
      <c r="D121" s="112">
        <v>1</v>
      </c>
      <c r="E121"/>
    </row>
    <row r="122" spans="2:5">
      <c r="B122" s="23" t="s">
        <v>1846</v>
      </c>
      <c r="C122" s="113">
        <v>1</v>
      </c>
      <c r="D122" s="112">
        <v>1</v>
      </c>
      <c r="E122"/>
    </row>
    <row r="123" spans="2:5">
      <c r="B123" s="23" t="s">
        <v>1847</v>
      </c>
      <c r="C123" s="113">
        <v>1</v>
      </c>
      <c r="D123" s="112">
        <v>1</v>
      </c>
      <c r="E123"/>
    </row>
    <row r="124" spans="2:5">
      <c r="B124" s="23" t="s">
        <v>1769</v>
      </c>
      <c r="C124" s="113">
        <v>1</v>
      </c>
      <c r="D124" s="112">
        <v>1</v>
      </c>
      <c r="E124"/>
    </row>
  </sheetData>
  <pageMargins left="0.7" right="0.7" top="0.75" bottom="0.75" header="0.3" footer="0.3"/>
  <pageSetup paperSize="9" orientation="portrait" horizontalDpi="0" verticalDpi="0"/>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7D1F-933B-EA4E-88D0-C0B535A12A08}">
  <dimension ref="A1:AA892"/>
  <sheetViews>
    <sheetView workbookViewId="0">
      <selection activeCell="Y27" sqref="Y27"/>
    </sheetView>
  </sheetViews>
  <sheetFormatPr baseColWidth="10" defaultRowHeight="16"/>
  <cols>
    <col min="1" max="1" width="16.83203125" style="9" bestFit="1" customWidth="1"/>
    <col min="2" max="2" width="14" style="9" bestFit="1" customWidth="1"/>
    <col min="3" max="3" width="11.83203125" style="9" bestFit="1" customWidth="1"/>
    <col min="4" max="4" width="67.6640625" bestFit="1" customWidth="1"/>
    <col min="5" max="6" width="9.6640625" style="9" bestFit="1" customWidth="1"/>
    <col min="7" max="7" width="11.5" style="9" bestFit="1" customWidth="1"/>
    <col min="8" max="8" width="11.33203125" style="9" bestFit="1" customWidth="1"/>
    <col min="9" max="9" width="19.1640625" bestFit="1" customWidth="1"/>
    <col min="10" max="10" width="9.83203125" bestFit="1" customWidth="1"/>
    <col min="11" max="11" width="15.1640625" style="9" bestFit="1" customWidth="1"/>
    <col min="12" max="12" width="15" style="9" bestFit="1" customWidth="1"/>
    <col min="13" max="13" width="15.5" style="9" bestFit="1" customWidth="1"/>
    <col min="14" max="14" width="20.1640625" style="9" bestFit="1" customWidth="1"/>
    <col min="15" max="15" width="11.83203125" style="9" bestFit="1" customWidth="1"/>
    <col min="16" max="16" width="11.83203125" style="9" customWidth="1"/>
    <col min="17" max="17" width="10.6640625" style="9" bestFit="1" customWidth="1"/>
    <col min="18" max="18" width="14.83203125" style="9" bestFit="1" customWidth="1"/>
    <col min="19" max="19" width="19.33203125" style="9" bestFit="1" customWidth="1"/>
    <col min="20" max="20" width="17.33203125" style="9" bestFit="1" customWidth="1"/>
    <col min="21" max="21" width="23" style="9" bestFit="1" customWidth="1"/>
    <col min="23" max="23" width="28.33203125" bestFit="1" customWidth="1"/>
    <col min="25" max="25" width="29.5" bestFit="1" customWidth="1"/>
    <col min="27" max="27" width="28.1640625" bestFit="1" customWidth="1"/>
  </cols>
  <sheetData>
    <row r="1" spans="1:27">
      <c r="A1" s="9" t="s">
        <v>0</v>
      </c>
      <c r="B1" s="9" t="s">
        <v>1</v>
      </c>
      <c r="C1" s="9" t="s">
        <v>2</v>
      </c>
      <c r="D1" t="s">
        <v>3</v>
      </c>
      <c r="E1" s="9" t="s">
        <v>4</v>
      </c>
      <c r="F1" s="9" t="s">
        <v>5</v>
      </c>
      <c r="G1" s="9" t="s">
        <v>6</v>
      </c>
      <c r="H1" s="9" t="s">
        <v>7</v>
      </c>
      <c r="I1" t="s">
        <v>8</v>
      </c>
      <c r="J1" t="s">
        <v>9</v>
      </c>
      <c r="K1" s="9" t="s">
        <v>10</v>
      </c>
      <c r="L1" s="9" t="s">
        <v>11</v>
      </c>
      <c r="M1" s="9" t="s">
        <v>1737</v>
      </c>
      <c r="N1" s="9" t="s">
        <v>1793</v>
      </c>
      <c r="O1" s="9" t="s">
        <v>1738</v>
      </c>
      <c r="P1" s="9" t="s">
        <v>1807</v>
      </c>
      <c r="Q1" s="9" t="s">
        <v>1739</v>
      </c>
      <c r="R1" s="9" t="s">
        <v>1740</v>
      </c>
      <c r="S1" s="9" t="s">
        <v>1745</v>
      </c>
      <c r="T1" s="9" t="s">
        <v>1751</v>
      </c>
      <c r="U1" s="9" t="s">
        <v>1756</v>
      </c>
    </row>
    <row r="2" spans="1:27">
      <c r="A2" s="9">
        <v>1</v>
      </c>
      <c r="B2" s="9">
        <v>0</v>
      </c>
      <c r="C2" s="9">
        <v>3</v>
      </c>
      <c r="D2" t="s">
        <v>12</v>
      </c>
      <c r="E2" s="9" t="s">
        <v>13</v>
      </c>
      <c r="F2" s="31">
        <v>22</v>
      </c>
      <c r="G2" s="9">
        <v>1</v>
      </c>
      <c r="H2" s="9">
        <v>0</v>
      </c>
      <c r="I2" t="s">
        <v>14</v>
      </c>
      <c r="J2">
        <v>7.25</v>
      </c>
      <c r="K2" s="9" t="s">
        <v>15</v>
      </c>
      <c r="L2" s="9" t="s">
        <v>16</v>
      </c>
      <c r="M2" s="9">
        <f>tblTitanic[[#This Row],[SibSp]]+tblTitanic[[#This Row],[Parch]]</f>
        <v>1</v>
      </c>
      <c r="N2" s="9" t="str">
        <f>IF(tblTitanic[[#This Row],[FamilySize]]=0,"Alone", IF(tblTitanic[[#This Row],[FamilySize]]&lt;=3,"Small (1-3)", "Large (4+)"))</f>
        <v>Small (1-3)</v>
      </c>
      <c r="O2" s="9" t="str">
        <f>TRIM(MID(tblTitanic[[#This Row],[Name]], FIND(",",tblTitanic[[#This Row],[Name]])+1, FIND(".",tblTitanic[[#This Row],[Name]]) - FIND(",",tblTitanic[[#This Row],[Name]]) - 1))</f>
        <v>Mr</v>
      </c>
      <c r="P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 s="9" t="str">
        <f>IF(tblTitanic[[#This Row],[Cabin]]="","Unknown",LEFT(tblTitanic[[#This Row],[Cabin]],1))</f>
        <v>Unknown</v>
      </c>
      <c r="R2" s="9" t="str">
        <f>IF(tblTitanic[[#This Row],[Age]]="","Unknown", IF(tblTitanic[[#This Row],[Age]]&lt;13,"Child",IF(tblTitanic[[#This Row],[Age]]&lt;=18,"Teen", IF(tblTitanic[[#This Row],[Age]]&lt;=40,"Adult","Senior"))))</f>
        <v>Adult</v>
      </c>
      <c r="S2" s="9" t="str">
        <f>IF(tblTitanic[[#This Row],[Fare]]&lt;=$X$5,"Low",IF(tblTitanic[[#This Row],[Fare]]&lt;= $X$6,"Medium",IF(tblTitanic[[#This Row],[Fare]]&lt;= $X$7,"High","Very High")))</f>
        <v>Low</v>
      </c>
      <c r="T2" s="9">
        <f>IF(tblTitanic[[#This Row],[Age]]="", $X$9, tblTitanic[[#This Row],[Age]])</f>
        <v>22</v>
      </c>
      <c r="U2" s="9" t="str">
        <f>IF(tblTitanic[[#This Row],[Embarked]]="", "S", tblTitanic[[#This Row],[Embarked]])</f>
        <v>S</v>
      </c>
    </row>
    <row r="3" spans="1:27" ht="17" thickBot="1">
      <c r="A3" s="9">
        <v>2</v>
      </c>
      <c r="B3" s="9">
        <v>1</v>
      </c>
      <c r="C3" s="9">
        <v>1</v>
      </c>
      <c r="D3" t="s">
        <v>17</v>
      </c>
      <c r="E3" s="9" t="s">
        <v>18</v>
      </c>
      <c r="F3" s="31">
        <v>38</v>
      </c>
      <c r="G3" s="9">
        <v>1</v>
      </c>
      <c r="H3" s="9">
        <v>0</v>
      </c>
      <c r="I3" t="s">
        <v>19</v>
      </c>
      <c r="J3">
        <v>71.283299999999997</v>
      </c>
      <c r="K3" s="9" t="s">
        <v>20</v>
      </c>
      <c r="L3" s="9" t="s">
        <v>21</v>
      </c>
      <c r="M3" s="9">
        <f>tblTitanic[[#This Row],[SibSp]]+tblTitanic[[#This Row],[Parch]]</f>
        <v>1</v>
      </c>
      <c r="N3" s="9" t="str">
        <f>IF(tblTitanic[[#This Row],[FamilySize]]=0,"Alone", IF(tblTitanic[[#This Row],[FamilySize]]&lt;=3,"Small (1-3)", "Large (4+)"))</f>
        <v>Small (1-3)</v>
      </c>
      <c r="O3" s="9" t="str">
        <f>TRIM(MID(tblTitanic[[#This Row],[Name]], FIND(",",tblTitanic[[#This Row],[Name]])+1, FIND(".",tblTitanic[[#This Row],[Name]]) - FIND(",",tblTitanic[[#This Row],[Name]]) - 1))</f>
        <v>Mrs</v>
      </c>
      <c r="P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 s="9" t="str">
        <f>IF(tblTitanic[[#This Row],[Cabin]]="","Unknown",LEFT(tblTitanic[[#This Row],[Cabin]],1))</f>
        <v>C</v>
      </c>
      <c r="R3" s="9" t="str">
        <f>IF(tblTitanic[[#This Row],[Age]]="","Unknown", IF(tblTitanic[[#This Row],[Age]]&lt;13,"Child",IF(tblTitanic[[#This Row],[Age]]&lt;=18,"Teen", IF(tblTitanic[[#This Row],[Age]]&lt;=40,"Adult","Senior"))))</f>
        <v>Adult</v>
      </c>
      <c r="S3" s="9" t="str">
        <f>IF(tblTitanic[[#This Row],[Fare]]&lt;=$X$5,"Low",IF(tblTitanic[[#This Row],[Fare]]&lt;= $X$6,"Medium",IF(tblTitanic[[#This Row],[Fare]]&lt;= $X$7,"High","Very High")))</f>
        <v>Very High</v>
      </c>
      <c r="T3" s="9">
        <f>IF(tblTitanic[[#This Row],[Age]]="", $X$9, tblTitanic[[#This Row],[Age]])</f>
        <v>38</v>
      </c>
      <c r="U3" s="9" t="str">
        <f>IF(tblTitanic[[#This Row],[Embarked]]="", "S", tblTitanic[[#This Row],[Embarked]])</f>
        <v>C</v>
      </c>
    </row>
    <row r="4" spans="1:27">
      <c r="A4" s="9">
        <v>3</v>
      </c>
      <c r="B4" s="9">
        <v>1</v>
      </c>
      <c r="C4" s="9">
        <v>3</v>
      </c>
      <c r="D4" t="s">
        <v>22</v>
      </c>
      <c r="E4" s="9" t="s">
        <v>18</v>
      </c>
      <c r="F4" s="31">
        <v>26</v>
      </c>
      <c r="G4" s="9">
        <v>0</v>
      </c>
      <c r="H4" s="9">
        <v>0</v>
      </c>
      <c r="I4" t="s">
        <v>23</v>
      </c>
      <c r="J4">
        <v>7.9249999999999998</v>
      </c>
      <c r="K4" s="9" t="s">
        <v>15</v>
      </c>
      <c r="L4" s="9" t="s">
        <v>16</v>
      </c>
      <c r="M4" s="9">
        <f>tblTitanic[[#This Row],[SibSp]]+tblTitanic[[#This Row],[Parch]]</f>
        <v>0</v>
      </c>
      <c r="N4" s="9" t="str">
        <f>IF(tblTitanic[[#This Row],[FamilySize]]=0,"Alone", IF(tblTitanic[[#This Row],[FamilySize]]&lt;=3,"Small (1-3)", "Large (4+)"))</f>
        <v>Alone</v>
      </c>
      <c r="O4" s="9" t="str">
        <f>TRIM(MID(tblTitanic[[#This Row],[Name]], FIND(",",tblTitanic[[#This Row],[Name]])+1, FIND(".",tblTitanic[[#This Row],[Name]]) - FIND(",",tblTitanic[[#This Row],[Name]]) - 1))</f>
        <v>Miss</v>
      </c>
      <c r="P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 s="9" t="str">
        <f>IF(tblTitanic[[#This Row],[Cabin]]="","Unknown",LEFT(tblTitanic[[#This Row],[Cabin]],1))</f>
        <v>Unknown</v>
      </c>
      <c r="R4" s="9" t="str">
        <f>IF(tblTitanic[[#This Row],[Age]]="","Unknown", IF(tblTitanic[[#This Row],[Age]]&lt;13,"Child",IF(tblTitanic[[#This Row],[Age]]&lt;=18,"Teen", IF(tblTitanic[[#This Row],[Age]]&lt;=40,"Adult","Senior"))))</f>
        <v>Adult</v>
      </c>
      <c r="S4" s="9" t="str">
        <f>IF(tblTitanic[[#This Row],[Fare]]&lt;=$X$5,"Low",IF(tblTitanic[[#This Row],[Fare]]&lt;= $X$6,"Medium",IF(tblTitanic[[#This Row],[Fare]]&lt;= $X$7,"High","Very High")))</f>
        <v>Medium</v>
      </c>
      <c r="T4" s="9">
        <f>IF(tblTitanic[[#This Row],[Age]]="", $X$9, tblTitanic[[#This Row],[Age]])</f>
        <v>26</v>
      </c>
      <c r="U4" s="9" t="str">
        <f>IF(tblTitanic[[#This Row],[Embarked]]="", "S", tblTitanic[[#This Row],[Embarked]])</f>
        <v>S</v>
      </c>
      <c r="W4" s="125" t="s">
        <v>1741</v>
      </c>
      <c r="X4" s="126"/>
      <c r="Y4" s="126"/>
      <c r="Z4" s="127"/>
    </row>
    <row r="5" spans="1:27">
      <c r="A5" s="9">
        <v>4</v>
      </c>
      <c r="B5" s="9">
        <v>1</v>
      </c>
      <c r="C5" s="9">
        <v>1</v>
      </c>
      <c r="D5" t="s">
        <v>24</v>
      </c>
      <c r="E5" s="9" t="s">
        <v>18</v>
      </c>
      <c r="F5" s="31">
        <v>35</v>
      </c>
      <c r="G5" s="9">
        <v>1</v>
      </c>
      <c r="H5" s="9">
        <v>0</v>
      </c>
      <c r="I5" t="s">
        <v>25</v>
      </c>
      <c r="J5">
        <v>53.1</v>
      </c>
      <c r="K5" s="9" t="s">
        <v>26</v>
      </c>
      <c r="L5" s="9" t="s">
        <v>16</v>
      </c>
      <c r="M5" s="9">
        <f>tblTitanic[[#This Row],[SibSp]]+tblTitanic[[#This Row],[Parch]]</f>
        <v>1</v>
      </c>
      <c r="N5" s="9" t="str">
        <f>IF(tblTitanic[[#This Row],[FamilySize]]=0,"Alone", IF(tblTitanic[[#This Row],[FamilySize]]&lt;=3,"Small (1-3)", "Large (4+)"))</f>
        <v>Small (1-3)</v>
      </c>
      <c r="O5" s="9" t="str">
        <f>TRIM(MID(tblTitanic[[#This Row],[Name]], FIND(",",tblTitanic[[#This Row],[Name]])+1, FIND(".",tblTitanic[[#This Row],[Name]]) - FIND(",",tblTitanic[[#This Row],[Name]]) - 1))</f>
        <v>Mrs</v>
      </c>
      <c r="P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 s="9" t="str">
        <f>IF(tblTitanic[[#This Row],[Cabin]]="","Unknown",LEFT(tblTitanic[[#This Row],[Cabin]],1))</f>
        <v>C</v>
      </c>
      <c r="R5" s="9" t="str">
        <f>IF(tblTitanic[[#This Row],[Age]]="","Unknown", IF(tblTitanic[[#This Row],[Age]]&lt;13,"Child",IF(tblTitanic[[#This Row],[Age]]&lt;=18,"Teen", IF(tblTitanic[[#This Row],[Age]]&lt;=40,"Adult","Senior"))))</f>
        <v>Adult</v>
      </c>
      <c r="S5" s="9" t="str">
        <f>IF(tblTitanic[[#This Row],[Fare]]&lt;=$X$5,"Low",IF(tblTitanic[[#This Row],[Fare]]&lt;= $X$6,"Medium",IF(tblTitanic[[#This Row],[Fare]]&lt;= $X$7,"High","Very High")))</f>
        <v>Very High</v>
      </c>
      <c r="T5" s="9">
        <f>IF(tblTitanic[[#This Row],[Age]]="", $X$9, tblTitanic[[#This Row],[Age]])</f>
        <v>35</v>
      </c>
      <c r="U5" s="9" t="str">
        <f>IF(tblTitanic[[#This Row],[Embarked]]="", "S", tblTitanic[[#This Row],[Embarked]])</f>
        <v>S</v>
      </c>
      <c r="W5" s="1" t="s">
        <v>1744</v>
      </c>
      <c r="X5">
        <f>_xlfn.QUARTILE.INC(tblTitanic[Fare],1)</f>
        <v>7.9104000000000001</v>
      </c>
      <c r="Y5" s="9" t="s">
        <v>1747</v>
      </c>
      <c r="Z5" s="2" t="s">
        <v>1746</v>
      </c>
    </row>
    <row r="6" spans="1:27">
      <c r="A6" s="9">
        <v>5</v>
      </c>
      <c r="B6" s="9">
        <v>0</v>
      </c>
      <c r="C6" s="9">
        <v>3</v>
      </c>
      <c r="D6" t="s">
        <v>27</v>
      </c>
      <c r="E6" s="9" t="s">
        <v>13</v>
      </c>
      <c r="F6" s="31">
        <v>35</v>
      </c>
      <c r="G6" s="9">
        <v>0</v>
      </c>
      <c r="H6" s="9">
        <v>0</v>
      </c>
      <c r="I6" t="s">
        <v>28</v>
      </c>
      <c r="J6">
        <v>8.0500000000000007</v>
      </c>
      <c r="K6" s="9" t="s">
        <v>15</v>
      </c>
      <c r="L6" s="9" t="s">
        <v>16</v>
      </c>
      <c r="M6" s="9">
        <f>tblTitanic[[#This Row],[SibSp]]+tblTitanic[[#This Row],[Parch]]</f>
        <v>0</v>
      </c>
      <c r="N6" s="9" t="str">
        <f>IF(tblTitanic[[#This Row],[FamilySize]]=0,"Alone", IF(tblTitanic[[#This Row],[FamilySize]]&lt;=3,"Small (1-3)", "Large (4+)"))</f>
        <v>Alone</v>
      </c>
      <c r="O6" s="9" t="str">
        <f>TRIM(MID(tblTitanic[[#This Row],[Name]], FIND(",",tblTitanic[[#This Row],[Name]])+1, FIND(".",tblTitanic[[#This Row],[Name]]) - FIND(",",tblTitanic[[#This Row],[Name]]) - 1))</f>
        <v>Mr</v>
      </c>
      <c r="P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 s="9" t="str">
        <f>IF(tblTitanic[[#This Row],[Cabin]]="","Unknown",LEFT(tblTitanic[[#This Row],[Cabin]],1))</f>
        <v>Unknown</v>
      </c>
      <c r="R6" s="9" t="str">
        <f>IF(tblTitanic[[#This Row],[Age]]="","Unknown", IF(tblTitanic[[#This Row],[Age]]&lt;13,"Child",IF(tblTitanic[[#This Row],[Age]]&lt;=18,"Teen", IF(tblTitanic[[#This Row],[Age]]&lt;=40,"Adult","Senior"))))</f>
        <v>Adult</v>
      </c>
      <c r="S6" s="9" t="str">
        <f>IF(tblTitanic[[#This Row],[Fare]]&lt;=$X$5,"Low",IF(tblTitanic[[#This Row],[Fare]]&lt;= $X$6,"Medium",IF(tblTitanic[[#This Row],[Fare]]&lt;= $X$7,"High","Very High")))</f>
        <v>Medium</v>
      </c>
      <c r="T6" s="9">
        <f>IF(tblTitanic[[#This Row],[Age]]="", $X$9, tblTitanic[[#This Row],[Age]])</f>
        <v>35</v>
      </c>
      <c r="U6" s="9" t="str">
        <f>IF(tblTitanic[[#This Row],[Embarked]]="", "S", tblTitanic[[#This Row],[Embarked]])</f>
        <v>S</v>
      </c>
      <c r="W6" s="1" t="s">
        <v>1743</v>
      </c>
      <c r="X6">
        <f>_xlfn.QUARTILE.INC(tblTitanic[Fare],2)</f>
        <v>14.4542</v>
      </c>
      <c r="Y6" s="9" t="s">
        <v>1747</v>
      </c>
      <c r="Z6" s="2" t="s">
        <v>1748</v>
      </c>
    </row>
    <row r="7" spans="1:27" ht="17" thickBot="1">
      <c r="A7" s="9">
        <v>6</v>
      </c>
      <c r="B7" s="9">
        <v>0</v>
      </c>
      <c r="C7" s="9">
        <v>3</v>
      </c>
      <c r="D7" t="s">
        <v>29</v>
      </c>
      <c r="E7" s="9" t="s">
        <v>13</v>
      </c>
      <c r="F7" s="31"/>
      <c r="G7" s="9">
        <v>0</v>
      </c>
      <c r="H7" s="9">
        <v>0</v>
      </c>
      <c r="I7" t="s">
        <v>30</v>
      </c>
      <c r="J7">
        <v>8.4582999999999995</v>
      </c>
      <c r="K7" s="9" t="s">
        <v>15</v>
      </c>
      <c r="L7" s="9" t="s">
        <v>31</v>
      </c>
      <c r="M7" s="9">
        <f>tblTitanic[[#This Row],[SibSp]]+tblTitanic[[#This Row],[Parch]]</f>
        <v>0</v>
      </c>
      <c r="N7" s="9" t="str">
        <f>IF(tblTitanic[[#This Row],[FamilySize]]=0,"Alone", IF(tblTitanic[[#This Row],[FamilySize]]&lt;=3,"Small (1-3)", "Large (4+)"))</f>
        <v>Alone</v>
      </c>
      <c r="O7" s="9" t="str">
        <f>TRIM(MID(tblTitanic[[#This Row],[Name]], FIND(",",tblTitanic[[#This Row],[Name]])+1, FIND(".",tblTitanic[[#This Row],[Name]]) - FIND(",",tblTitanic[[#This Row],[Name]]) - 1))</f>
        <v>Mr</v>
      </c>
      <c r="P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 s="9" t="str">
        <f>IF(tblTitanic[[#This Row],[Cabin]]="","Unknown",LEFT(tblTitanic[[#This Row],[Cabin]],1))</f>
        <v>Unknown</v>
      </c>
      <c r="R7" s="9" t="str">
        <f>IF(tblTitanic[[#This Row],[Age]]="","Unknown", IF(tblTitanic[[#This Row],[Age]]&lt;13,"Child",IF(tblTitanic[[#This Row],[Age]]&lt;=18,"Teen", IF(tblTitanic[[#This Row],[Age]]&lt;=40,"Adult","Senior"))))</f>
        <v>Unknown</v>
      </c>
      <c r="S7" s="9" t="str">
        <f>IF(tblTitanic[[#This Row],[Fare]]&lt;=$X$5,"Low",IF(tblTitanic[[#This Row],[Fare]]&lt;= $X$6,"Medium",IF(tblTitanic[[#This Row],[Fare]]&lt;= $X$7,"High","Very High")))</f>
        <v>Medium</v>
      </c>
      <c r="T7" s="9">
        <f>IF(tblTitanic[[#This Row],[Age]]="", $X$9, tblTitanic[[#This Row],[Age]])</f>
        <v>28</v>
      </c>
      <c r="U7" s="9" t="str">
        <f>IF(tblTitanic[[#This Row],[Embarked]]="", "S", tblTitanic[[#This Row],[Embarked]])</f>
        <v>Q</v>
      </c>
      <c r="W7" s="3" t="s">
        <v>1742</v>
      </c>
      <c r="X7" s="5">
        <f>_xlfn.QUARTILE.INC(tblTitanic[Fare],3)</f>
        <v>31</v>
      </c>
      <c r="Y7" s="14" t="s">
        <v>1747</v>
      </c>
      <c r="Z7" s="4" t="s">
        <v>1749</v>
      </c>
    </row>
    <row r="8" spans="1:27" ht="17" thickBot="1">
      <c r="A8" s="9">
        <v>7</v>
      </c>
      <c r="B8" s="9">
        <v>0</v>
      </c>
      <c r="C8" s="9">
        <v>1</v>
      </c>
      <c r="D8" t="s">
        <v>32</v>
      </c>
      <c r="E8" s="9" t="s">
        <v>13</v>
      </c>
      <c r="F8" s="31">
        <v>54</v>
      </c>
      <c r="G8" s="9">
        <v>0</v>
      </c>
      <c r="H8" s="9">
        <v>0</v>
      </c>
      <c r="I8" t="s">
        <v>33</v>
      </c>
      <c r="J8">
        <v>51.862499999999997</v>
      </c>
      <c r="K8" s="9" t="s">
        <v>34</v>
      </c>
      <c r="L8" s="9" t="s">
        <v>16</v>
      </c>
      <c r="M8" s="9">
        <f>tblTitanic[[#This Row],[SibSp]]+tblTitanic[[#This Row],[Parch]]</f>
        <v>0</v>
      </c>
      <c r="N8" s="9" t="str">
        <f>IF(tblTitanic[[#This Row],[FamilySize]]=0,"Alone", IF(tblTitanic[[#This Row],[FamilySize]]&lt;=3,"Small (1-3)", "Large (4+)"))</f>
        <v>Alone</v>
      </c>
      <c r="O8" s="9" t="str">
        <f>TRIM(MID(tblTitanic[[#This Row],[Name]], FIND(",",tblTitanic[[#This Row],[Name]])+1, FIND(".",tblTitanic[[#This Row],[Name]]) - FIND(",",tblTitanic[[#This Row],[Name]]) - 1))</f>
        <v>Mr</v>
      </c>
      <c r="P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 s="9" t="str">
        <f>IF(tblTitanic[[#This Row],[Cabin]]="","Unknown",LEFT(tblTitanic[[#This Row],[Cabin]],1))</f>
        <v>E</v>
      </c>
      <c r="R8" s="9" t="str">
        <f>IF(tblTitanic[[#This Row],[Age]]="","Unknown", IF(tblTitanic[[#This Row],[Age]]&lt;13,"Child",IF(tblTitanic[[#This Row],[Age]]&lt;=18,"Teen", IF(tblTitanic[[#This Row],[Age]]&lt;=40,"Adult","Senior"))))</f>
        <v>Senior</v>
      </c>
      <c r="S8" s="9" t="str">
        <f>IF(tblTitanic[[#This Row],[Fare]]&lt;=$X$5,"Low",IF(tblTitanic[[#This Row],[Fare]]&lt;= $X$6,"Medium",IF(tblTitanic[[#This Row],[Fare]]&lt;= $X$7,"High","Very High")))</f>
        <v>Very High</v>
      </c>
      <c r="T8" s="9">
        <f>IF(tblTitanic[[#This Row],[Age]]="", $X$9, tblTitanic[[#This Row],[Age]])</f>
        <v>54</v>
      </c>
      <c r="U8" s="9" t="str">
        <f>IF(tblTitanic[[#This Row],[Embarked]]="", "S", tblTitanic[[#This Row],[Embarked]])</f>
        <v>S</v>
      </c>
    </row>
    <row r="9" spans="1:27" ht="17" thickBot="1">
      <c r="A9" s="9">
        <v>8</v>
      </c>
      <c r="B9" s="9">
        <v>0</v>
      </c>
      <c r="C9" s="9">
        <v>3</v>
      </c>
      <c r="D9" t="s">
        <v>35</v>
      </c>
      <c r="E9" s="9" t="s">
        <v>13</v>
      </c>
      <c r="F9" s="31">
        <v>2</v>
      </c>
      <c r="G9" s="9">
        <v>3</v>
      </c>
      <c r="H9" s="9">
        <v>1</v>
      </c>
      <c r="I9" t="s">
        <v>36</v>
      </c>
      <c r="J9">
        <v>21.074999999999999</v>
      </c>
      <c r="K9" s="9" t="s">
        <v>15</v>
      </c>
      <c r="L9" s="9" t="s">
        <v>16</v>
      </c>
      <c r="M9" s="9">
        <f>tblTitanic[[#This Row],[SibSp]]+tblTitanic[[#This Row],[Parch]]</f>
        <v>4</v>
      </c>
      <c r="N9" s="9" t="str">
        <f>IF(tblTitanic[[#This Row],[FamilySize]]=0,"Alone", IF(tblTitanic[[#This Row],[FamilySize]]&lt;=3,"Small (1-3)", "Large (4+)"))</f>
        <v>Large (4+)</v>
      </c>
      <c r="O9" s="9" t="str">
        <f>TRIM(MID(tblTitanic[[#This Row],[Name]], FIND(",",tblTitanic[[#This Row],[Name]])+1, FIND(".",tblTitanic[[#This Row],[Name]]) - FIND(",",tblTitanic[[#This Row],[Name]]) - 1))</f>
        <v>Master</v>
      </c>
      <c r="P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9" s="9" t="str">
        <f>IF(tblTitanic[[#This Row],[Cabin]]="","Unknown",LEFT(tblTitanic[[#This Row],[Cabin]],1))</f>
        <v>Unknown</v>
      </c>
      <c r="R9" s="9" t="str">
        <f>IF(tblTitanic[[#This Row],[Age]]="","Unknown", IF(tblTitanic[[#This Row],[Age]]&lt;13,"Child",IF(tblTitanic[[#This Row],[Age]]&lt;=18,"Teen", IF(tblTitanic[[#This Row],[Age]]&lt;=40,"Adult","Senior"))))</f>
        <v>Child</v>
      </c>
      <c r="S9" s="9" t="str">
        <f>IF(tblTitanic[[#This Row],[Fare]]&lt;=$X$5,"Low",IF(tblTitanic[[#This Row],[Fare]]&lt;= $X$6,"Medium",IF(tblTitanic[[#This Row],[Fare]]&lt;= $X$7,"High","Very High")))</f>
        <v>High</v>
      </c>
      <c r="T9" s="9">
        <f>IF(tblTitanic[[#This Row],[Age]]="", $X$9, tblTitanic[[#This Row],[Age]])</f>
        <v>2</v>
      </c>
      <c r="U9" s="9" t="str">
        <f>IF(tblTitanic[[#This Row],[Embarked]]="", "S", tblTitanic[[#This Row],[Embarked]])</f>
        <v>S</v>
      </c>
      <c r="W9" s="6" t="s">
        <v>1750</v>
      </c>
      <c r="X9" s="7">
        <f>MEDIAN(tblTitanic[Age])</f>
        <v>28</v>
      </c>
    </row>
    <row r="10" spans="1:27" ht="17" thickBot="1">
      <c r="A10" s="9">
        <v>9</v>
      </c>
      <c r="B10" s="9">
        <v>1</v>
      </c>
      <c r="C10" s="9">
        <v>3</v>
      </c>
      <c r="D10" t="s">
        <v>37</v>
      </c>
      <c r="E10" s="9" t="s">
        <v>18</v>
      </c>
      <c r="F10" s="31">
        <v>27</v>
      </c>
      <c r="G10" s="9">
        <v>0</v>
      </c>
      <c r="H10" s="9">
        <v>2</v>
      </c>
      <c r="I10" t="s">
        <v>38</v>
      </c>
      <c r="J10">
        <v>11.1333</v>
      </c>
      <c r="K10" s="9" t="s">
        <v>15</v>
      </c>
      <c r="L10" s="9" t="s">
        <v>16</v>
      </c>
      <c r="M10" s="9">
        <f>tblTitanic[[#This Row],[SibSp]]+tblTitanic[[#This Row],[Parch]]</f>
        <v>2</v>
      </c>
      <c r="N10" s="9" t="str">
        <f>IF(tblTitanic[[#This Row],[FamilySize]]=0,"Alone", IF(tblTitanic[[#This Row],[FamilySize]]&lt;=3,"Small (1-3)", "Large (4+)"))</f>
        <v>Small (1-3)</v>
      </c>
      <c r="O10" s="9" t="str">
        <f>TRIM(MID(tblTitanic[[#This Row],[Name]], FIND(",",tblTitanic[[#This Row],[Name]])+1, FIND(".",tblTitanic[[#This Row],[Name]]) - FIND(",",tblTitanic[[#This Row],[Name]]) - 1))</f>
        <v>Mrs</v>
      </c>
      <c r="P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0" s="9" t="str">
        <f>IF(tblTitanic[[#This Row],[Cabin]]="","Unknown",LEFT(tblTitanic[[#This Row],[Cabin]],1))</f>
        <v>Unknown</v>
      </c>
      <c r="R10" s="9" t="str">
        <f>IF(tblTitanic[[#This Row],[Age]]="","Unknown", IF(tblTitanic[[#This Row],[Age]]&lt;13,"Child",IF(tblTitanic[[#This Row],[Age]]&lt;=18,"Teen", IF(tblTitanic[[#This Row],[Age]]&lt;=40,"Adult","Senior"))))</f>
        <v>Adult</v>
      </c>
      <c r="S10" s="9" t="str">
        <f>IF(tblTitanic[[#This Row],[Fare]]&lt;=$X$5,"Low",IF(tblTitanic[[#This Row],[Fare]]&lt;= $X$6,"Medium",IF(tblTitanic[[#This Row],[Fare]]&lt;= $X$7,"High","Very High")))</f>
        <v>Medium</v>
      </c>
      <c r="T10" s="9">
        <f>IF(tblTitanic[[#This Row],[Age]]="", $X$9, tblTitanic[[#This Row],[Age]])</f>
        <v>27</v>
      </c>
      <c r="U10" s="9" t="str">
        <f>IF(tblTitanic[[#This Row],[Embarked]]="", "S", tblTitanic[[#This Row],[Embarked]])</f>
        <v>S</v>
      </c>
    </row>
    <row r="11" spans="1:27" ht="17" thickBot="1">
      <c r="A11" s="9">
        <v>10</v>
      </c>
      <c r="B11" s="9">
        <v>1</v>
      </c>
      <c r="C11" s="9">
        <v>2</v>
      </c>
      <c r="D11" t="s">
        <v>39</v>
      </c>
      <c r="E11" s="9" t="s">
        <v>18</v>
      </c>
      <c r="F11" s="31">
        <v>14</v>
      </c>
      <c r="G11" s="9">
        <v>1</v>
      </c>
      <c r="H11" s="9">
        <v>0</v>
      </c>
      <c r="I11" t="s">
        <v>40</v>
      </c>
      <c r="J11">
        <v>30.070799999999998</v>
      </c>
      <c r="K11" s="9" t="s">
        <v>15</v>
      </c>
      <c r="L11" s="9" t="s">
        <v>21</v>
      </c>
      <c r="M11" s="9">
        <f>tblTitanic[[#This Row],[SibSp]]+tblTitanic[[#This Row],[Parch]]</f>
        <v>1</v>
      </c>
      <c r="N11" s="9" t="str">
        <f>IF(tblTitanic[[#This Row],[FamilySize]]=0,"Alone", IF(tblTitanic[[#This Row],[FamilySize]]&lt;=3,"Small (1-3)", "Large (4+)"))</f>
        <v>Small (1-3)</v>
      </c>
      <c r="O11" s="9" t="str">
        <f>TRIM(MID(tblTitanic[[#This Row],[Name]], FIND(",",tblTitanic[[#This Row],[Name]])+1, FIND(".",tblTitanic[[#This Row],[Name]]) - FIND(",",tblTitanic[[#This Row],[Name]]) - 1))</f>
        <v>Mrs</v>
      </c>
      <c r="P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1" s="9" t="str">
        <f>IF(tblTitanic[[#This Row],[Cabin]]="","Unknown",LEFT(tblTitanic[[#This Row],[Cabin]],1))</f>
        <v>Unknown</v>
      </c>
      <c r="R11" s="9" t="str">
        <f>IF(tblTitanic[[#This Row],[Age]]="","Unknown", IF(tblTitanic[[#This Row],[Age]]&lt;13,"Child",IF(tblTitanic[[#This Row],[Age]]&lt;=18,"Teen", IF(tblTitanic[[#This Row],[Age]]&lt;=40,"Adult","Senior"))))</f>
        <v>Teen</v>
      </c>
      <c r="S11" s="9" t="str">
        <f>IF(tblTitanic[[#This Row],[Fare]]&lt;=$X$5,"Low",IF(tblTitanic[[#This Row],[Fare]]&lt;= $X$6,"Medium",IF(tblTitanic[[#This Row],[Fare]]&lt;= $X$7,"High","Very High")))</f>
        <v>High</v>
      </c>
      <c r="T11" s="9">
        <f>IF(tblTitanic[[#This Row],[Age]]="", $X$9, tblTitanic[[#This Row],[Age]])</f>
        <v>14</v>
      </c>
      <c r="U11" s="9" t="str">
        <f>IF(tblTitanic[[#This Row],[Embarked]]="", "S", tblTitanic[[#This Row],[Embarked]])</f>
        <v>C</v>
      </c>
      <c r="W11" s="8" t="s">
        <v>1755</v>
      </c>
      <c r="X11" t="s">
        <v>1752</v>
      </c>
      <c r="Y11">
        <f>COUNTIF(tblTitanic[Embarked],"S")</f>
        <v>644</v>
      </c>
    </row>
    <row r="12" spans="1:27">
      <c r="A12" s="9">
        <v>11</v>
      </c>
      <c r="B12" s="9">
        <v>1</v>
      </c>
      <c r="C12" s="9">
        <v>3</v>
      </c>
      <c r="D12" t="s">
        <v>41</v>
      </c>
      <c r="E12" s="9" t="s">
        <v>18</v>
      </c>
      <c r="F12" s="31">
        <v>4</v>
      </c>
      <c r="G12" s="9">
        <v>1</v>
      </c>
      <c r="H12" s="9">
        <v>1</v>
      </c>
      <c r="I12" t="s">
        <v>42</v>
      </c>
      <c r="J12">
        <v>16.7</v>
      </c>
      <c r="K12" s="9" t="s">
        <v>43</v>
      </c>
      <c r="L12" s="9" t="s">
        <v>16</v>
      </c>
      <c r="M12" s="9">
        <f>tblTitanic[[#This Row],[SibSp]]+tblTitanic[[#This Row],[Parch]]</f>
        <v>2</v>
      </c>
      <c r="N12" s="9" t="str">
        <f>IF(tblTitanic[[#This Row],[FamilySize]]=0,"Alone", IF(tblTitanic[[#This Row],[FamilySize]]&lt;=3,"Small (1-3)", "Large (4+)"))</f>
        <v>Small (1-3)</v>
      </c>
      <c r="O12" s="9" t="str">
        <f>TRIM(MID(tblTitanic[[#This Row],[Name]], FIND(",",tblTitanic[[#This Row],[Name]])+1, FIND(".",tblTitanic[[#This Row],[Name]]) - FIND(",",tblTitanic[[#This Row],[Name]]) - 1))</f>
        <v>Miss</v>
      </c>
      <c r="P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2" s="9" t="str">
        <f>IF(tblTitanic[[#This Row],[Cabin]]="","Unknown",LEFT(tblTitanic[[#This Row],[Cabin]],1))</f>
        <v>G</v>
      </c>
      <c r="R12" s="9" t="str">
        <f>IF(tblTitanic[[#This Row],[Age]]="","Unknown", IF(tblTitanic[[#This Row],[Age]]&lt;13,"Child",IF(tblTitanic[[#This Row],[Age]]&lt;=18,"Teen", IF(tblTitanic[[#This Row],[Age]]&lt;=40,"Adult","Senior"))))</f>
        <v>Child</v>
      </c>
      <c r="S12" s="9" t="str">
        <f>IF(tblTitanic[[#This Row],[Fare]]&lt;=$X$5,"Low",IF(tblTitanic[[#This Row],[Fare]]&lt;= $X$6,"Medium",IF(tblTitanic[[#This Row],[Fare]]&lt;= $X$7,"High","Very High")))</f>
        <v>High</v>
      </c>
      <c r="T12" s="9">
        <f>IF(tblTitanic[[#This Row],[Age]]="", $X$9, tblTitanic[[#This Row],[Age]])</f>
        <v>4</v>
      </c>
      <c r="U12" s="9" t="str">
        <f>IF(tblTitanic[[#This Row],[Embarked]]="", "S", tblTitanic[[#This Row],[Embarked]])</f>
        <v>S</v>
      </c>
      <c r="X12" t="s">
        <v>1753</v>
      </c>
      <c r="Y12">
        <f>COUNTIF(tblTitanic[Embarked],"C")</f>
        <v>168</v>
      </c>
    </row>
    <row r="13" spans="1:27">
      <c r="A13" s="9">
        <v>12</v>
      </c>
      <c r="B13" s="9">
        <v>1</v>
      </c>
      <c r="C13" s="9">
        <v>1</v>
      </c>
      <c r="D13" t="s">
        <v>44</v>
      </c>
      <c r="E13" s="9" t="s">
        <v>18</v>
      </c>
      <c r="F13" s="31">
        <v>58</v>
      </c>
      <c r="G13" s="9">
        <v>0</v>
      </c>
      <c r="H13" s="9">
        <v>0</v>
      </c>
      <c r="I13" t="s">
        <v>45</v>
      </c>
      <c r="J13">
        <v>26.55</v>
      </c>
      <c r="K13" s="9" t="s">
        <v>46</v>
      </c>
      <c r="L13" s="9" t="s">
        <v>16</v>
      </c>
      <c r="M13" s="9">
        <f>tblTitanic[[#This Row],[SibSp]]+tblTitanic[[#This Row],[Parch]]</f>
        <v>0</v>
      </c>
      <c r="N13" s="9" t="str">
        <f>IF(tblTitanic[[#This Row],[FamilySize]]=0,"Alone", IF(tblTitanic[[#This Row],[FamilySize]]&lt;=3,"Small (1-3)", "Large (4+)"))</f>
        <v>Alone</v>
      </c>
      <c r="O13" s="9" t="str">
        <f>TRIM(MID(tblTitanic[[#This Row],[Name]], FIND(",",tblTitanic[[#This Row],[Name]])+1, FIND(".",tblTitanic[[#This Row],[Name]]) - FIND(",",tblTitanic[[#This Row],[Name]]) - 1))</f>
        <v>Miss</v>
      </c>
      <c r="P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3" s="9" t="str">
        <f>IF(tblTitanic[[#This Row],[Cabin]]="","Unknown",LEFT(tblTitanic[[#This Row],[Cabin]],1))</f>
        <v>C</v>
      </c>
      <c r="R13" s="9" t="str">
        <f>IF(tblTitanic[[#This Row],[Age]]="","Unknown", IF(tblTitanic[[#This Row],[Age]]&lt;13,"Child",IF(tblTitanic[[#This Row],[Age]]&lt;=18,"Teen", IF(tblTitanic[[#This Row],[Age]]&lt;=40,"Adult","Senior"))))</f>
        <v>Senior</v>
      </c>
      <c r="S13" s="9" t="str">
        <f>IF(tblTitanic[[#This Row],[Fare]]&lt;=$X$5,"Low",IF(tblTitanic[[#This Row],[Fare]]&lt;= $X$6,"Medium",IF(tblTitanic[[#This Row],[Fare]]&lt;= $X$7,"High","Very High")))</f>
        <v>High</v>
      </c>
      <c r="T13" s="9">
        <f>IF(tblTitanic[[#This Row],[Age]]="", $X$9, tblTitanic[[#This Row],[Age]])</f>
        <v>58</v>
      </c>
      <c r="U13" s="9" t="str">
        <f>IF(tblTitanic[[#This Row],[Embarked]]="", "S", tblTitanic[[#This Row],[Embarked]])</f>
        <v>S</v>
      </c>
      <c r="X13" t="s">
        <v>1754</v>
      </c>
      <c r="Y13">
        <f>COUNTIF(tblTitanic[Embarked],"Q")</f>
        <v>77</v>
      </c>
    </row>
    <row r="14" spans="1:27">
      <c r="A14" s="9">
        <v>13</v>
      </c>
      <c r="B14" s="9">
        <v>0</v>
      </c>
      <c r="C14" s="9">
        <v>3</v>
      </c>
      <c r="D14" t="s">
        <v>47</v>
      </c>
      <c r="E14" s="9" t="s">
        <v>13</v>
      </c>
      <c r="F14" s="31">
        <v>20</v>
      </c>
      <c r="G14" s="9">
        <v>0</v>
      </c>
      <c r="H14" s="9">
        <v>0</v>
      </c>
      <c r="I14" t="s">
        <v>48</v>
      </c>
      <c r="J14">
        <v>8.0500000000000007</v>
      </c>
      <c r="K14" s="9" t="s">
        <v>15</v>
      </c>
      <c r="L14" s="9" t="s">
        <v>16</v>
      </c>
      <c r="M14" s="9">
        <f>tblTitanic[[#This Row],[SibSp]]+tblTitanic[[#This Row],[Parch]]</f>
        <v>0</v>
      </c>
      <c r="N14" s="9" t="str">
        <f>IF(tblTitanic[[#This Row],[FamilySize]]=0,"Alone", IF(tblTitanic[[#This Row],[FamilySize]]&lt;=3,"Small (1-3)", "Large (4+)"))</f>
        <v>Alone</v>
      </c>
      <c r="O14" s="9" t="str">
        <f>TRIM(MID(tblTitanic[[#This Row],[Name]], FIND(",",tblTitanic[[#This Row],[Name]])+1, FIND(".",tblTitanic[[#This Row],[Name]]) - FIND(",",tblTitanic[[#This Row],[Name]]) - 1))</f>
        <v>Mr</v>
      </c>
      <c r="P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 s="9" t="str">
        <f>IF(tblTitanic[[#This Row],[Cabin]]="","Unknown",LEFT(tblTitanic[[#This Row],[Cabin]],1))</f>
        <v>Unknown</v>
      </c>
      <c r="R14" s="9" t="str">
        <f>IF(tblTitanic[[#This Row],[Age]]="","Unknown", IF(tblTitanic[[#This Row],[Age]]&lt;13,"Child",IF(tblTitanic[[#This Row],[Age]]&lt;=18,"Teen", IF(tblTitanic[[#This Row],[Age]]&lt;=40,"Adult","Senior"))))</f>
        <v>Adult</v>
      </c>
      <c r="S14" s="9" t="str">
        <f>IF(tblTitanic[[#This Row],[Fare]]&lt;=$X$5,"Low",IF(tblTitanic[[#This Row],[Fare]]&lt;= $X$6,"Medium",IF(tblTitanic[[#This Row],[Fare]]&lt;= $X$7,"High","Very High")))</f>
        <v>Medium</v>
      </c>
      <c r="T14" s="9">
        <f>IF(tblTitanic[[#This Row],[Age]]="", $X$9, tblTitanic[[#This Row],[Age]])</f>
        <v>20</v>
      </c>
      <c r="U14" s="9" t="str">
        <f>IF(tblTitanic[[#This Row],[Embarked]]="", "S", tblTitanic[[#This Row],[Embarked]])</f>
        <v>S</v>
      </c>
    </row>
    <row r="15" spans="1:27">
      <c r="A15" s="9">
        <v>14</v>
      </c>
      <c r="B15" s="9">
        <v>0</v>
      </c>
      <c r="C15" s="9">
        <v>3</v>
      </c>
      <c r="D15" t="s">
        <v>49</v>
      </c>
      <c r="E15" s="9" t="s">
        <v>13</v>
      </c>
      <c r="F15" s="31">
        <v>39</v>
      </c>
      <c r="G15" s="9">
        <v>1</v>
      </c>
      <c r="H15" s="9">
        <v>5</v>
      </c>
      <c r="I15" t="s">
        <v>50</v>
      </c>
      <c r="J15">
        <v>31.274999999999999</v>
      </c>
      <c r="K15" s="9" t="s">
        <v>15</v>
      </c>
      <c r="L15" s="9" t="s">
        <v>16</v>
      </c>
      <c r="M15" s="9">
        <f>tblTitanic[[#This Row],[SibSp]]+tblTitanic[[#This Row],[Parch]]</f>
        <v>6</v>
      </c>
      <c r="N15" s="9" t="str">
        <f>IF(tblTitanic[[#This Row],[FamilySize]]=0,"Alone", IF(tblTitanic[[#This Row],[FamilySize]]&lt;=3,"Small (1-3)", "Large (4+)"))</f>
        <v>Large (4+)</v>
      </c>
      <c r="O15" s="9" t="str">
        <f>TRIM(MID(tblTitanic[[#This Row],[Name]], FIND(",",tblTitanic[[#This Row],[Name]])+1, FIND(".",tblTitanic[[#This Row],[Name]]) - FIND(",",tblTitanic[[#This Row],[Name]]) - 1))</f>
        <v>Mr</v>
      </c>
      <c r="P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 s="9" t="str">
        <f>IF(tblTitanic[[#This Row],[Cabin]]="","Unknown",LEFT(tblTitanic[[#This Row],[Cabin]],1))</f>
        <v>Unknown</v>
      </c>
      <c r="R15" s="9" t="str">
        <f>IF(tblTitanic[[#This Row],[Age]]="","Unknown", IF(tblTitanic[[#This Row],[Age]]&lt;13,"Child",IF(tblTitanic[[#This Row],[Age]]&lt;=18,"Teen", IF(tblTitanic[[#This Row],[Age]]&lt;=40,"Adult","Senior"))))</f>
        <v>Adult</v>
      </c>
      <c r="S15" s="9" t="str">
        <f>IF(tblTitanic[[#This Row],[Fare]]&lt;=$X$5,"Low",IF(tblTitanic[[#This Row],[Fare]]&lt;= $X$6,"Medium",IF(tblTitanic[[#This Row],[Fare]]&lt;= $X$7,"High","Very High")))</f>
        <v>Very High</v>
      </c>
      <c r="T15" s="9">
        <f>IF(tblTitanic[[#This Row],[Age]]="", $X$9, tblTitanic[[#This Row],[Age]])</f>
        <v>39</v>
      </c>
      <c r="U15" s="9" t="str">
        <f>IF(tblTitanic[[#This Row],[Embarked]]="", "S", tblTitanic[[#This Row],[Embarked]])</f>
        <v>S</v>
      </c>
    </row>
    <row r="16" spans="1:27">
      <c r="A16" s="9">
        <v>15</v>
      </c>
      <c r="B16" s="9">
        <v>0</v>
      </c>
      <c r="C16" s="9">
        <v>3</v>
      </c>
      <c r="D16" t="s">
        <v>51</v>
      </c>
      <c r="E16" s="9" t="s">
        <v>18</v>
      </c>
      <c r="F16" s="31">
        <v>14</v>
      </c>
      <c r="G16" s="9">
        <v>0</v>
      </c>
      <c r="H16" s="9">
        <v>0</v>
      </c>
      <c r="I16" t="s">
        <v>52</v>
      </c>
      <c r="J16">
        <v>7.8541999999999996</v>
      </c>
      <c r="K16" s="9" t="s">
        <v>15</v>
      </c>
      <c r="L16" s="9" t="s">
        <v>16</v>
      </c>
      <c r="M16" s="9">
        <f>tblTitanic[[#This Row],[SibSp]]+tblTitanic[[#This Row],[Parch]]</f>
        <v>0</v>
      </c>
      <c r="N16" s="9" t="str">
        <f>IF(tblTitanic[[#This Row],[FamilySize]]=0,"Alone", IF(tblTitanic[[#This Row],[FamilySize]]&lt;=3,"Small (1-3)", "Large (4+)"))</f>
        <v>Alone</v>
      </c>
      <c r="O16" s="9" t="str">
        <f>TRIM(MID(tblTitanic[[#This Row],[Name]], FIND(",",tblTitanic[[#This Row],[Name]])+1, FIND(".",tblTitanic[[#This Row],[Name]]) - FIND(",",tblTitanic[[#This Row],[Name]]) - 1))</f>
        <v>Miss</v>
      </c>
      <c r="P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6" s="9" t="str">
        <f>IF(tblTitanic[[#This Row],[Cabin]]="","Unknown",LEFT(tblTitanic[[#This Row],[Cabin]],1))</f>
        <v>Unknown</v>
      </c>
      <c r="R16" s="9" t="str">
        <f>IF(tblTitanic[[#This Row],[Age]]="","Unknown", IF(tblTitanic[[#This Row],[Age]]&lt;13,"Child",IF(tblTitanic[[#This Row],[Age]]&lt;=18,"Teen", IF(tblTitanic[[#This Row],[Age]]&lt;=40,"Adult","Senior"))))</f>
        <v>Teen</v>
      </c>
      <c r="S16" s="9" t="str">
        <f>IF(tblTitanic[[#This Row],[Fare]]&lt;=$X$5,"Low",IF(tblTitanic[[#This Row],[Fare]]&lt;= $X$6,"Medium",IF(tblTitanic[[#This Row],[Fare]]&lt;= $X$7,"High","Very High")))</f>
        <v>Low</v>
      </c>
      <c r="T16" s="9">
        <f>IF(tblTitanic[[#This Row],[Age]]="", $X$9, tblTitanic[[#This Row],[Age]])</f>
        <v>14</v>
      </c>
      <c r="U16" s="9" t="str">
        <f>IF(tblTitanic[[#This Row],[Embarked]]="", "S", tblTitanic[[#This Row],[Embarked]])</f>
        <v>S</v>
      </c>
      <c r="W16" t="s">
        <v>1757</v>
      </c>
      <c r="X16" t="s">
        <v>10</v>
      </c>
      <c r="Y16">
        <f>COUNTBLANK(tblTitanic[Deck])</f>
        <v>0</v>
      </c>
      <c r="Z16" t="s">
        <v>1758</v>
      </c>
      <c r="AA16" t="s">
        <v>1760</v>
      </c>
    </row>
    <row r="17" spans="1:27">
      <c r="A17" s="9">
        <v>16</v>
      </c>
      <c r="B17" s="9">
        <v>1</v>
      </c>
      <c r="C17" s="9">
        <v>2</v>
      </c>
      <c r="D17" t="s">
        <v>53</v>
      </c>
      <c r="E17" s="9" t="s">
        <v>18</v>
      </c>
      <c r="F17" s="31">
        <v>55</v>
      </c>
      <c r="G17" s="9">
        <v>0</v>
      </c>
      <c r="H17" s="9">
        <v>0</v>
      </c>
      <c r="I17" t="s">
        <v>54</v>
      </c>
      <c r="J17">
        <v>16</v>
      </c>
      <c r="K17" s="9" t="s">
        <v>15</v>
      </c>
      <c r="L17" s="9" t="s">
        <v>16</v>
      </c>
      <c r="M17" s="9">
        <f>tblTitanic[[#This Row],[SibSp]]+tblTitanic[[#This Row],[Parch]]</f>
        <v>0</v>
      </c>
      <c r="N17" s="9" t="str">
        <f>IF(tblTitanic[[#This Row],[FamilySize]]=0,"Alone", IF(tblTitanic[[#This Row],[FamilySize]]&lt;=3,"Small (1-3)", "Large (4+)"))</f>
        <v>Alone</v>
      </c>
      <c r="O17" s="9" t="str">
        <f>TRIM(MID(tblTitanic[[#This Row],[Name]], FIND(",",tblTitanic[[#This Row],[Name]])+1, FIND(".",tblTitanic[[#This Row],[Name]]) - FIND(",",tblTitanic[[#This Row],[Name]]) - 1))</f>
        <v>Mrs</v>
      </c>
      <c r="P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7" s="9" t="str">
        <f>IF(tblTitanic[[#This Row],[Cabin]]="","Unknown",LEFT(tblTitanic[[#This Row],[Cabin]],1))</f>
        <v>Unknown</v>
      </c>
      <c r="R17" s="9" t="str">
        <f>IF(tblTitanic[[#This Row],[Age]]="","Unknown", IF(tblTitanic[[#This Row],[Age]]&lt;13,"Child",IF(tblTitanic[[#This Row],[Age]]&lt;=18,"Teen", IF(tblTitanic[[#This Row],[Age]]&lt;=40,"Adult","Senior"))))</f>
        <v>Senior</v>
      </c>
      <c r="S17" s="9" t="str">
        <f>IF(tblTitanic[[#This Row],[Fare]]&lt;=$X$5,"Low",IF(tblTitanic[[#This Row],[Fare]]&lt;= $X$6,"Medium",IF(tblTitanic[[#This Row],[Fare]]&lt;= $X$7,"High","Very High")))</f>
        <v>High</v>
      </c>
      <c r="T17" s="9">
        <f>IF(tblTitanic[[#This Row],[Age]]="", $X$9, tblTitanic[[#This Row],[Age]])</f>
        <v>55</v>
      </c>
      <c r="U17" s="9" t="str">
        <f>IF(tblTitanic[[#This Row],[Embarked]]="", "S", tblTitanic[[#This Row],[Embarked]])</f>
        <v>S</v>
      </c>
      <c r="X17" t="s">
        <v>5</v>
      </c>
      <c r="Y17">
        <f>COUNTBLANK(tblTitanic[Age_Cleaned])</f>
        <v>0</v>
      </c>
      <c r="Z17" t="s">
        <v>1758</v>
      </c>
      <c r="AA17" t="s">
        <v>1759</v>
      </c>
    </row>
    <row r="18" spans="1:27">
      <c r="A18" s="9">
        <v>17</v>
      </c>
      <c r="B18" s="9">
        <v>0</v>
      </c>
      <c r="C18" s="9">
        <v>3</v>
      </c>
      <c r="D18" t="s">
        <v>55</v>
      </c>
      <c r="E18" s="9" t="s">
        <v>13</v>
      </c>
      <c r="F18" s="31">
        <v>2</v>
      </c>
      <c r="G18" s="9">
        <v>4</v>
      </c>
      <c r="H18" s="9">
        <v>1</v>
      </c>
      <c r="I18" t="s">
        <v>56</v>
      </c>
      <c r="J18">
        <v>29.125</v>
      </c>
      <c r="K18" s="9" t="s">
        <v>15</v>
      </c>
      <c r="L18" s="9" t="s">
        <v>31</v>
      </c>
      <c r="M18" s="9">
        <f>tblTitanic[[#This Row],[SibSp]]+tblTitanic[[#This Row],[Parch]]</f>
        <v>5</v>
      </c>
      <c r="N18" s="9" t="str">
        <f>IF(tblTitanic[[#This Row],[FamilySize]]=0,"Alone", IF(tblTitanic[[#This Row],[FamilySize]]&lt;=3,"Small (1-3)", "Large (4+)"))</f>
        <v>Large (4+)</v>
      </c>
      <c r="O18" s="9" t="str">
        <f>TRIM(MID(tblTitanic[[#This Row],[Name]], FIND(",",tblTitanic[[#This Row],[Name]])+1, FIND(".",tblTitanic[[#This Row],[Name]]) - FIND(",",tblTitanic[[#This Row],[Name]]) - 1))</f>
        <v>Master</v>
      </c>
      <c r="P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8" s="9" t="str">
        <f>IF(tblTitanic[[#This Row],[Cabin]]="","Unknown",LEFT(tblTitanic[[#This Row],[Cabin]],1))</f>
        <v>Unknown</v>
      </c>
      <c r="R18" s="9" t="str">
        <f>IF(tblTitanic[[#This Row],[Age]]="","Unknown", IF(tblTitanic[[#This Row],[Age]]&lt;13,"Child",IF(tblTitanic[[#This Row],[Age]]&lt;=18,"Teen", IF(tblTitanic[[#This Row],[Age]]&lt;=40,"Adult","Senior"))))</f>
        <v>Child</v>
      </c>
      <c r="S18" s="9" t="str">
        <f>IF(tblTitanic[[#This Row],[Fare]]&lt;=$X$5,"Low",IF(tblTitanic[[#This Row],[Fare]]&lt;= $X$6,"Medium",IF(tblTitanic[[#This Row],[Fare]]&lt;= $X$7,"High","Very High")))</f>
        <v>High</v>
      </c>
      <c r="T18" s="9">
        <f>IF(tblTitanic[[#This Row],[Age]]="", $X$9, tblTitanic[[#This Row],[Age]])</f>
        <v>2</v>
      </c>
      <c r="U18" s="9" t="str">
        <f>IF(tblTitanic[[#This Row],[Embarked]]="", "S", tblTitanic[[#This Row],[Embarked]])</f>
        <v>Q</v>
      </c>
      <c r="X18" t="s">
        <v>9</v>
      </c>
      <c r="Y18">
        <f>COUNTBLANK(tblTitanic[FareCategories])</f>
        <v>0</v>
      </c>
      <c r="Z18" t="s">
        <v>1758</v>
      </c>
      <c r="AA18" t="s">
        <v>1762</v>
      </c>
    </row>
    <row r="19" spans="1:27">
      <c r="A19" s="9">
        <v>18</v>
      </c>
      <c r="B19" s="9">
        <v>1</v>
      </c>
      <c r="C19" s="9">
        <v>2</v>
      </c>
      <c r="D19" t="s">
        <v>57</v>
      </c>
      <c r="E19" s="9" t="s">
        <v>13</v>
      </c>
      <c r="F19" s="31"/>
      <c r="G19" s="9">
        <v>0</v>
      </c>
      <c r="H19" s="9">
        <v>0</v>
      </c>
      <c r="I19" t="s">
        <v>58</v>
      </c>
      <c r="J19">
        <v>13</v>
      </c>
      <c r="K19" s="9" t="s">
        <v>15</v>
      </c>
      <c r="L19" s="9" t="s">
        <v>16</v>
      </c>
      <c r="M19" s="9">
        <f>tblTitanic[[#This Row],[SibSp]]+tblTitanic[[#This Row],[Parch]]</f>
        <v>0</v>
      </c>
      <c r="N19" s="9" t="str">
        <f>IF(tblTitanic[[#This Row],[FamilySize]]=0,"Alone", IF(tblTitanic[[#This Row],[FamilySize]]&lt;=3,"Small (1-3)", "Large (4+)"))</f>
        <v>Alone</v>
      </c>
      <c r="O19" s="9" t="str">
        <f>TRIM(MID(tblTitanic[[#This Row],[Name]], FIND(",",tblTitanic[[#This Row],[Name]])+1, FIND(".",tblTitanic[[#This Row],[Name]]) - FIND(",",tblTitanic[[#This Row],[Name]]) - 1))</f>
        <v>Mr</v>
      </c>
      <c r="P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 s="9" t="str">
        <f>IF(tblTitanic[[#This Row],[Cabin]]="","Unknown",LEFT(tblTitanic[[#This Row],[Cabin]],1))</f>
        <v>Unknown</v>
      </c>
      <c r="R19" s="9" t="str">
        <f>IF(tblTitanic[[#This Row],[Age]]="","Unknown", IF(tblTitanic[[#This Row],[Age]]&lt;13,"Child",IF(tblTitanic[[#This Row],[Age]]&lt;=18,"Teen", IF(tblTitanic[[#This Row],[Age]]&lt;=40,"Adult","Senior"))))</f>
        <v>Unknown</v>
      </c>
      <c r="S19" s="9" t="str">
        <f>IF(tblTitanic[[#This Row],[Fare]]&lt;=$X$5,"Low",IF(tblTitanic[[#This Row],[Fare]]&lt;= $X$6,"Medium",IF(tblTitanic[[#This Row],[Fare]]&lt;= $X$7,"High","Very High")))</f>
        <v>Medium</v>
      </c>
      <c r="T19" s="9">
        <f>IF(tblTitanic[[#This Row],[Age]]="", $X$9, tblTitanic[[#This Row],[Age]])</f>
        <v>28</v>
      </c>
      <c r="U19" s="9" t="str">
        <f>IF(tblTitanic[[#This Row],[Embarked]]="", "S", tblTitanic[[#This Row],[Embarked]])</f>
        <v>S</v>
      </c>
      <c r="X19" t="s">
        <v>11</v>
      </c>
      <c r="Y19">
        <f>COUNTBLANK(tblTitanic[Embarked_Cleaned])</f>
        <v>0</v>
      </c>
      <c r="Z19" t="s">
        <v>1758</v>
      </c>
      <c r="AA19" t="s">
        <v>1761</v>
      </c>
    </row>
    <row r="20" spans="1:27">
      <c r="A20" s="9">
        <v>19</v>
      </c>
      <c r="B20" s="9">
        <v>0</v>
      </c>
      <c r="C20" s="9">
        <v>3</v>
      </c>
      <c r="D20" t="s">
        <v>59</v>
      </c>
      <c r="E20" s="9" t="s">
        <v>18</v>
      </c>
      <c r="F20" s="31">
        <v>31</v>
      </c>
      <c r="G20" s="9">
        <v>1</v>
      </c>
      <c r="H20" s="9">
        <v>0</v>
      </c>
      <c r="I20" t="s">
        <v>60</v>
      </c>
      <c r="J20">
        <v>18</v>
      </c>
      <c r="K20" s="9" t="s">
        <v>15</v>
      </c>
      <c r="L20" s="9" t="s">
        <v>16</v>
      </c>
      <c r="M20" s="9">
        <f>tblTitanic[[#This Row],[SibSp]]+tblTitanic[[#This Row],[Parch]]</f>
        <v>1</v>
      </c>
      <c r="N20" s="9" t="str">
        <f>IF(tblTitanic[[#This Row],[FamilySize]]=0,"Alone", IF(tblTitanic[[#This Row],[FamilySize]]&lt;=3,"Small (1-3)", "Large (4+)"))</f>
        <v>Small (1-3)</v>
      </c>
      <c r="O20" s="9" t="str">
        <f>TRIM(MID(tblTitanic[[#This Row],[Name]], FIND(",",tblTitanic[[#This Row],[Name]])+1, FIND(".",tblTitanic[[#This Row],[Name]]) - FIND(",",tblTitanic[[#This Row],[Name]]) - 1))</f>
        <v>Mrs</v>
      </c>
      <c r="P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0" s="9" t="str">
        <f>IF(tblTitanic[[#This Row],[Cabin]]="","Unknown",LEFT(tblTitanic[[#This Row],[Cabin]],1))</f>
        <v>Unknown</v>
      </c>
      <c r="R20" s="9" t="str">
        <f>IF(tblTitanic[[#This Row],[Age]]="","Unknown", IF(tblTitanic[[#This Row],[Age]]&lt;13,"Child",IF(tblTitanic[[#This Row],[Age]]&lt;=18,"Teen", IF(tblTitanic[[#This Row],[Age]]&lt;=40,"Adult","Senior"))))</f>
        <v>Adult</v>
      </c>
      <c r="S20" s="9" t="str">
        <f>IF(tblTitanic[[#This Row],[Fare]]&lt;=$X$5,"Low",IF(tblTitanic[[#This Row],[Fare]]&lt;= $X$6,"Medium",IF(tblTitanic[[#This Row],[Fare]]&lt;= $X$7,"High","Very High")))</f>
        <v>High</v>
      </c>
      <c r="T20" s="9">
        <f>IF(tblTitanic[[#This Row],[Age]]="", $X$9, tblTitanic[[#This Row],[Age]])</f>
        <v>31</v>
      </c>
      <c r="U20" s="9" t="str">
        <f>IF(tblTitanic[[#This Row],[Embarked]]="", "S", tblTitanic[[#This Row],[Embarked]])</f>
        <v>S</v>
      </c>
    </row>
    <row r="21" spans="1:27">
      <c r="A21" s="9">
        <v>20</v>
      </c>
      <c r="B21" s="9">
        <v>1</v>
      </c>
      <c r="C21" s="9">
        <v>3</v>
      </c>
      <c r="D21" t="s">
        <v>61</v>
      </c>
      <c r="E21" s="9" t="s">
        <v>18</v>
      </c>
      <c r="F21" s="31"/>
      <c r="G21" s="9">
        <v>0</v>
      </c>
      <c r="H21" s="9">
        <v>0</v>
      </c>
      <c r="I21" t="s">
        <v>62</v>
      </c>
      <c r="J21">
        <v>7.2249999999999996</v>
      </c>
      <c r="K21" s="9" t="s">
        <v>15</v>
      </c>
      <c r="L21" s="9" t="s">
        <v>21</v>
      </c>
      <c r="M21" s="9">
        <f>tblTitanic[[#This Row],[SibSp]]+tblTitanic[[#This Row],[Parch]]</f>
        <v>0</v>
      </c>
      <c r="N21" s="9" t="str">
        <f>IF(tblTitanic[[#This Row],[FamilySize]]=0,"Alone", IF(tblTitanic[[#This Row],[FamilySize]]&lt;=3,"Small (1-3)", "Large (4+)"))</f>
        <v>Alone</v>
      </c>
      <c r="O21" s="9" t="str">
        <f>TRIM(MID(tblTitanic[[#This Row],[Name]], FIND(",",tblTitanic[[#This Row],[Name]])+1, FIND(".",tblTitanic[[#This Row],[Name]]) - FIND(",",tblTitanic[[#This Row],[Name]]) - 1))</f>
        <v>Mrs</v>
      </c>
      <c r="P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1" s="9" t="str">
        <f>IF(tblTitanic[[#This Row],[Cabin]]="","Unknown",LEFT(tblTitanic[[#This Row],[Cabin]],1))</f>
        <v>Unknown</v>
      </c>
      <c r="R21" s="9" t="str">
        <f>IF(tblTitanic[[#This Row],[Age]]="","Unknown", IF(tblTitanic[[#This Row],[Age]]&lt;13,"Child",IF(tblTitanic[[#This Row],[Age]]&lt;=18,"Teen", IF(tblTitanic[[#This Row],[Age]]&lt;=40,"Adult","Senior"))))</f>
        <v>Unknown</v>
      </c>
      <c r="S21" s="9" t="str">
        <f>IF(tblTitanic[[#This Row],[Fare]]&lt;=$X$5,"Low",IF(tblTitanic[[#This Row],[Fare]]&lt;= $X$6,"Medium",IF(tblTitanic[[#This Row],[Fare]]&lt;= $X$7,"High","Very High")))</f>
        <v>Low</v>
      </c>
      <c r="T21" s="9">
        <f>IF(tblTitanic[[#This Row],[Age]]="", $X$9, tblTitanic[[#This Row],[Age]])</f>
        <v>28</v>
      </c>
      <c r="U21" s="9" t="str">
        <f>IF(tblTitanic[[#This Row],[Embarked]]="", "S", tblTitanic[[#This Row],[Embarked]])</f>
        <v>C</v>
      </c>
    </row>
    <row r="22" spans="1:27">
      <c r="A22" s="9">
        <v>21</v>
      </c>
      <c r="B22" s="9">
        <v>0</v>
      </c>
      <c r="C22" s="9">
        <v>2</v>
      </c>
      <c r="D22" t="s">
        <v>63</v>
      </c>
      <c r="E22" s="9" t="s">
        <v>13</v>
      </c>
      <c r="F22" s="31">
        <v>35</v>
      </c>
      <c r="G22" s="9">
        <v>0</v>
      </c>
      <c r="H22" s="9">
        <v>0</v>
      </c>
      <c r="I22" t="s">
        <v>64</v>
      </c>
      <c r="J22">
        <v>26</v>
      </c>
      <c r="K22" s="9" t="s">
        <v>15</v>
      </c>
      <c r="L22" s="9" t="s">
        <v>16</v>
      </c>
      <c r="M22" s="9">
        <f>tblTitanic[[#This Row],[SibSp]]+tblTitanic[[#This Row],[Parch]]</f>
        <v>0</v>
      </c>
      <c r="N22" s="9" t="str">
        <f>IF(tblTitanic[[#This Row],[FamilySize]]=0,"Alone", IF(tblTitanic[[#This Row],[FamilySize]]&lt;=3,"Small (1-3)", "Large (4+)"))</f>
        <v>Alone</v>
      </c>
      <c r="O22" s="9" t="str">
        <f>TRIM(MID(tblTitanic[[#This Row],[Name]], FIND(",",tblTitanic[[#This Row],[Name]])+1, FIND(".",tblTitanic[[#This Row],[Name]]) - FIND(",",tblTitanic[[#This Row],[Name]]) - 1))</f>
        <v>Mr</v>
      </c>
      <c r="P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 s="9" t="str">
        <f>IF(tblTitanic[[#This Row],[Cabin]]="","Unknown",LEFT(tblTitanic[[#This Row],[Cabin]],1))</f>
        <v>Unknown</v>
      </c>
      <c r="R22" s="9" t="str">
        <f>IF(tblTitanic[[#This Row],[Age]]="","Unknown", IF(tblTitanic[[#This Row],[Age]]&lt;13,"Child",IF(tblTitanic[[#This Row],[Age]]&lt;=18,"Teen", IF(tblTitanic[[#This Row],[Age]]&lt;=40,"Adult","Senior"))))</f>
        <v>Adult</v>
      </c>
      <c r="S22" s="9" t="str">
        <f>IF(tblTitanic[[#This Row],[Fare]]&lt;=$X$5,"Low",IF(tblTitanic[[#This Row],[Fare]]&lt;= $X$6,"Medium",IF(tblTitanic[[#This Row],[Fare]]&lt;= $X$7,"High","Very High")))</f>
        <v>High</v>
      </c>
      <c r="T22" s="9">
        <f>IF(tblTitanic[[#This Row],[Age]]="", $X$9, tblTitanic[[#This Row],[Age]])</f>
        <v>35</v>
      </c>
      <c r="U22" s="9" t="str">
        <f>IF(tblTitanic[[#This Row],[Embarked]]="", "S", tblTitanic[[#This Row],[Embarked]])</f>
        <v>S</v>
      </c>
      <c r="W22" s="12" t="s">
        <v>1763</v>
      </c>
      <c r="X22" s="12" t="s">
        <v>1764</v>
      </c>
    </row>
    <row r="23" spans="1:27">
      <c r="A23" s="9">
        <v>22</v>
      </c>
      <c r="B23" s="9">
        <v>1</v>
      </c>
      <c r="C23" s="9">
        <v>2</v>
      </c>
      <c r="D23" t="s">
        <v>65</v>
      </c>
      <c r="E23" s="9" t="s">
        <v>13</v>
      </c>
      <c r="F23" s="31">
        <v>34</v>
      </c>
      <c r="G23" s="9">
        <v>0</v>
      </c>
      <c r="H23" s="9">
        <v>0</v>
      </c>
      <c r="I23" t="s">
        <v>66</v>
      </c>
      <c r="J23">
        <v>13</v>
      </c>
      <c r="K23" s="9" t="s">
        <v>67</v>
      </c>
      <c r="L23" s="9" t="s">
        <v>16</v>
      </c>
      <c r="M23" s="9">
        <f>tblTitanic[[#This Row],[SibSp]]+tblTitanic[[#This Row],[Parch]]</f>
        <v>0</v>
      </c>
      <c r="N23" s="9" t="str">
        <f>IF(tblTitanic[[#This Row],[FamilySize]]=0,"Alone", IF(tblTitanic[[#This Row],[FamilySize]]&lt;=3,"Small (1-3)", "Large (4+)"))</f>
        <v>Alone</v>
      </c>
      <c r="O23" s="9" t="str">
        <f>TRIM(MID(tblTitanic[[#This Row],[Name]], FIND(",",tblTitanic[[#This Row],[Name]])+1, FIND(".",tblTitanic[[#This Row],[Name]]) - FIND(",",tblTitanic[[#This Row],[Name]]) - 1))</f>
        <v>Mr</v>
      </c>
      <c r="P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 s="9" t="str">
        <f>IF(tblTitanic[[#This Row],[Cabin]]="","Unknown",LEFT(tblTitanic[[#This Row],[Cabin]],1))</f>
        <v>D</v>
      </c>
      <c r="R23" s="9" t="str">
        <f>IF(tblTitanic[[#This Row],[Age]]="","Unknown", IF(tblTitanic[[#This Row],[Age]]&lt;13,"Child",IF(tblTitanic[[#This Row],[Age]]&lt;=18,"Teen", IF(tblTitanic[[#This Row],[Age]]&lt;=40,"Adult","Senior"))))</f>
        <v>Adult</v>
      </c>
      <c r="S23" s="9" t="str">
        <f>IF(tblTitanic[[#This Row],[Fare]]&lt;=$X$5,"Low",IF(tblTitanic[[#This Row],[Fare]]&lt;= $X$6,"Medium",IF(tblTitanic[[#This Row],[Fare]]&lt;= $X$7,"High","Very High")))</f>
        <v>Medium</v>
      </c>
      <c r="T23" s="9">
        <f>IF(tblTitanic[[#This Row],[Age]]="", $X$9, tblTitanic[[#This Row],[Age]])</f>
        <v>34</v>
      </c>
      <c r="U23" s="9" t="str">
        <f>IF(tblTitanic[[#This Row],[Embarked]]="", "S", tblTitanic[[#This Row],[Embarked]])</f>
        <v>S</v>
      </c>
      <c r="W23" s="10" t="s">
        <v>1765</v>
      </c>
      <c r="X23" s="10">
        <f>COUNT(tblTitanic[PassengerId])</f>
        <v>891</v>
      </c>
    </row>
    <row r="24" spans="1:27">
      <c r="A24" s="9">
        <v>23</v>
      </c>
      <c r="B24" s="9">
        <v>1</v>
      </c>
      <c r="C24" s="9">
        <v>3</v>
      </c>
      <c r="D24" t="s">
        <v>68</v>
      </c>
      <c r="E24" s="9" t="s">
        <v>18</v>
      </c>
      <c r="F24" s="31">
        <v>15</v>
      </c>
      <c r="G24" s="9">
        <v>0</v>
      </c>
      <c r="H24" s="9">
        <v>0</v>
      </c>
      <c r="I24" t="s">
        <v>69</v>
      </c>
      <c r="J24">
        <v>8.0291999999999994</v>
      </c>
      <c r="K24" s="9" t="s">
        <v>15</v>
      </c>
      <c r="L24" s="9" t="s">
        <v>31</v>
      </c>
      <c r="M24" s="9">
        <f>tblTitanic[[#This Row],[SibSp]]+tblTitanic[[#This Row],[Parch]]</f>
        <v>0</v>
      </c>
      <c r="N24" s="9" t="str">
        <f>IF(tblTitanic[[#This Row],[FamilySize]]=0,"Alone", IF(tblTitanic[[#This Row],[FamilySize]]&lt;=3,"Small (1-3)", "Large (4+)"))</f>
        <v>Alone</v>
      </c>
      <c r="O24" s="9" t="str">
        <f>TRIM(MID(tblTitanic[[#This Row],[Name]], FIND(",",tblTitanic[[#This Row],[Name]])+1, FIND(".",tblTitanic[[#This Row],[Name]]) - FIND(",",tblTitanic[[#This Row],[Name]]) - 1))</f>
        <v>Miss</v>
      </c>
      <c r="P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4" s="9" t="str">
        <f>IF(tblTitanic[[#This Row],[Cabin]]="","Unknown",LEFT(tblTitanic[[#This Row],[Cabin]],1))</f>
        <v>Unknown</v>
      </c>
      <c r="R24" s="9" t="str">
        <f>IF(tblTitanic[[#This Row],[Age]]="","Unknown", IF(tblTitanic[[#This Row],[Age]]&lt;13,"Child",IF(tblTitanic[[#This Row],[Age]]&lt;=18,"Teen", IF(tblTitanic[[#This Row],[Age]]&lt;=40,"Adult","Senior"))))</f>
        <v>Teen</v>
      </c>
      <c r="S24" s="9" t="str">
        <f>IF(tblTitanic[[#This Row],[Fare]]&lt;=$X$5,"Low",IF(tblTitanic[[#This Row],[Fare]]&lt;= $X$6,"Medium",IF(tblTitanic[[#This Row],[Fare]]&lt;= $X$7,"High","Very High")))</f>
        <v>Medium</v>
      </c>
      <c r="T24" s="9">
        <f>IF(tblTitanic[[#This Row],[Age]]="", $X$9, tblTitanic[[#This Row],[Age]])</f>
        <v>15</v>
      </c>
      <c r="U24" s="9" t="str">
        <f>IF(tblTitanic[[#This Row],[Embarked]]="", "S", tblTitanic[[#This Row],[Embarked]])</f>
        <v>Q</v>
      </c>
      <c r="W24" s="10" t="s">
        <v>1</v>
      </c>
      <c r="X24" s="10">
        <f>COUNTIF(tblTitanic[Survived],1)</f>
        <v>342</v>
      </c>
    </row>
    <row r="25" spans="1:27">
      <c r="A25" s="9">
        <v>24</v>
      </c>
      <c r="B25" s="9">
        <v>1</v>
      </c>
      <c r="C25" s="9">
        <v>1</v>
      </c>
      <c r="D25" t="s">
        <v>70</v>
      </c>
      <c r="E25" s="9" t="s">
        <v>13</v>
      </c>
      <c r="F25" s="31">
        <v>28</v>
      </c>
      <c r="G25" s="9">
        <v>0</v>
      </c>
      <c r="H25" s="9">
        <v>0</v>
      </c>
      <c r="I25" t="s">
        <v>71</v>
      </c>
      <c r="J25">
        <v>35.5</v>
      </c>
      <c r="K25" s="9" t="s">
        <v>72</v>
      </c>
      <c r="L25" s="9" t="s">
        <v>16</v>
      </c>
      <c r="M25" s="9">
        <f>tblTitanic[[#This Row],[SibSp]]+tblTitanic[[#This Row],[Parch]]</f>
        <v>0</v>
      </c>
      <c r="N25" s="9" t="str">
        <f>IF(tblTitanic[[#This Row],[FamilySize]]=0,"Alone", IF(tblTitanic[[#This Row],[FamilySize]]&lt;=3,"Small (1-3)", "Large (4+)"))</f>
        <v>Alone</v>
      </c>
      <c r="O25" s="9" t="str">
        <f>TRIM(MID(tblTitanic[[#This Row],[Name]], FIND(",",tblTitanic[[#This Row],[Name]])+1, FIND(".",tblTitanic[[#This Row],[Name]]) - FIND(",",tblTitanic[[#This Row],[Name]]) - 1))</f>
        <v>Mr</v>
      </c>
      <c r="P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5" s="9" t="str">
        <f>IF(tblTitanic[[#This Row],[Cabin]]="","Unknown",LEFT(tblTitanic[[#This Row],[Cabin]],1))</f>
        <v>A</v>
      </c>
      <c r="R25" s="9" t="str">
        <f>IF(tblTitanic[[#This Row],[Age]]="","Unknown", IF(tblTitanic[[#This Row],[Age]]&lt;13,"Child",IF(tblTitanic[[#This Row],[Age]]&lt;=18,"Teen", IF(tblTitanic[[#This Row],[Age]]&lt;=40,"Adult","Senior"))))</f>
        <v>Adult</v>
      </c>
      <c r="S25" s="9" t="str">
        <f>IF(tblTitanic[[#This Row],[Fare]]&lt;=$X$5,"Low",IF(tblTitanic[[#This Row],[Fare]]&lt;= $X$6,"Medium",IF(tblTitanic[[#This Row],[Fare]]&lt;= $X$7,"High","Very High")))</f>
        <v>Very High</v>
      </c>
      <c r="T25" s="9">
        <f>IF(tblTitanic[[#This Row],[Age]]="", $X$9, tblTitanic[[#This Row],[Age]])</f>
        <v>28</v>
      </c>
      <c r="U25" s="9" t="str">
        <f>IF(tblTitanic[[#This Row],[Embarked]]="", "S", tblTitanic[[#This Row],[Embarked]])</f>
        <v>S</v>
      </c>
      <c r="W25" s="10" t="s">
        <v>1766</v>
      </c>
      <c r="X25" s="11">
        <f>COUNTIF(tblTitanic[Survived],1)/COUNT(tblTitanic[PassengerId])</f>
        <v>0.38383838383838381</v>
      </c>
      <c r="Y25" s="13" t="s">
        <v>1767</v>
      </c>
    </row>
    <row r="26" spans="1:27">
      <c r="A26" s="9">
        <v>25</v>
      </c>
      <c r="B26" s="9">
        <v>0</v>
      </c>
      <c r="C26" s="9">
        <v>3</v>
      </c>
      <c r="D26" t="s">
        <v>73</v>
      </c>
      <c r="E26" s="9" t="s">
        <v>18</v>
      </c>
      <c r="F26" s="31">
        <v>8</v>
      </c>
      <c r="G26" s="9">
        <v>3</v>
      </c>
      <c r="H26" s="9">
        <v>1</v>
      </c>
      <c r="I26" t="s">
        <v>36</v>
      </c>
      <c r="J26">
        <v>21.074999999999999</v>
      </c>
      <c r="K26" s="9" t="s">
        <v>15</v>
      </c>
      <c r="L26" s="9" t="s">
        <v>16</v>
      </c>
      <c r="M26" s="9">
        <f>tblTitanic[[#This Row],[SibSp]]+tblTitanic[[#This Row],[Parch]]</f>
        <v>4</v>
      </c>
      <c r="N26" s="9" t="str">
        <f>IF(tblTitanic[[#This Row],[FamilySize]]=0,"Alone", IF(tblTitanic[[#This Row],[FamilySize]]&lt;=3,"Small (1-3)", "Large (4+)"))</f>
        <v>Large (4+)</v>
      </c>
      <c r="O26" s="9" t="str">
        <f>TRIM(MID(tblTitanic[[#This Row],[Name]], FIND(",",tblTitanic[[#This Row],[Name]])+1, FIND(".",tblTitanic[[#This Row],[Name]]) - FIND(",",tblTitanic[[#This Row],[Name]]) - 1))</f>
        <v>Miss</v>
      </c>
      <c r="P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6" s="9" t="str">
        <f>IF(tblTitanic[[#This Row],[Cabin]]="","Unknown",LEFT(tblTitanic[[#This Row],[Cabin]],1))</f>
        <v>Unknown</v>
      </c>
      <c r="R26" s="9" t="str">
        <f>IF(tblTitanic[[#This Row],[Age]]="","Unknown", IF(tblTitanic[[#This Row],[Age]]&lt;13,"Child",IF(tblTitanic[[#This Row],[Age]]&lt;=18,"Teen", IF(tblTitanic[[#This Row],[Age]]&lt;=40,"Adult","Senior"))))</f>
        <v>Child</v>
      </c>
      <c r="S26" s="9" t="str">
        <f>IF(tblTitanic[[#This Row],[Fare]]&lt;=$X$5,"Low",IF(tblTitanic[[#This Row],[Fare]]&lt;= $X$6,"Medium",IF(tblTitanic[[#This Row],[Fare]]&lt;= $X$7,"High","Very High")))</f>
        <v>High</v>
      </c>
      <c r="T26" s="9">
        <f>IF(tblTitanic[[#This Row],[Age]]="", $X$9, tblTitanic[[#This Row],[Age]])</f>
        <v>8</v>
      </c>
      <c r="U26" s="9" t="str">
        <f>IF(tblTitanic[[#This Row],[Embarked]]="", "S", tblTitanic[[#This Row],[Embarked]])</f>
        <v>S</v>
      </c>
      <c r="W26" s="10" t="s">
        <v>1832</v>
      </c>
      <c r="X26" s="11">
        <f>COUNTIFS(tblTitanic[Survived],1,tblTitanic[Sex],"female")/COUNTIF(tblTitanic[Sex],"female")</f>
        <v>0.7420382165605095</v>
      </c>
    </row>
    <row r="27" spans="1:27">
      <c r="A27" s="9">
        <v>26</v>
      </c>
      <c r="B27" s="9">
        <v>1</v>
      </c>
      <c r="C27" s="9">
        <v>3</v>
      </c>
      <c r="D27" t="s">
        <v>74</v>
      </c>
      <c r="E27" s="9" t="s">
        <v>18</v>
      </c>
      <c r="F27" s="31">
        <v>38</v>
      </c>
      <c r="G27" s="9">
        <v>1</v>
      </c>
      <c r="H27" s="9">
        <v>5</v>
      </c>
      <c r="I27" t="s">
        <v>75</v>
      </c>
      <c r="J27">
        <v>31.387499999999999</v>
      </c>
      <c r="K27" s="9" t="s">
        <v>15</v>
      </c>
      <c r="L27" s="9" t="s">
        <v>16</v>
      </c>
      <c r="M27" s="9">
        <f>tblTitanic[[#This Row],[SibSp]]+tblTitanic[[#This Row],[Parch]]</f>
        <v>6</v>
      </c>
      <c r="N27" s="9" t="str">
        <f>IF(tblTitanic[[#This Row],[FamilySize]]=0,"Alone", IF(tblTitanic[[#This Row],[FamilySize]]&lt;=3,"Small (1-3)", "Large (4+)"))</f>
        <v>Large (4+)</v>
      </c>
      <c r="O27" s="9" t="str">
        <f>TRIM(MID(tblTitanic[[#This Row],[Name]], FIND(",",tblTitanic[[#This Row],[Name]])+1, FIND(".",tblTitanic[[#This Row],[Name]]) - FIND(",",tblTitanic[[#This Row],[Name]]) - 1))</f>
        <v>Mrs</v>
      </c>
      <c r="P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7" s="9" t="str">
        <f>IF(tblTitanic[[#This Row],[Cabin]]="","Unknown",LEFT(tblTitanic[[#This Row],[Cabin]],1))</f>
        <v>Unknown</v>
      </c>
      <c r="R27" s="9" t="str">
        <f>IF(tblTitanic[[#This Row],[Age]]="","Unknown", IF(tblTitanic[[#This Row],[Age]]&lt;13,"Child",IF(tblTitanic[[#This Row],[Age]]&lt;=18,"Teen", IF(tblTitanic[[#This Row],[Age]]&lt;=40,"Adult","Senior"))))</f>
        <v>Adult</v>
      </c>
      <c r="S27" s="9" t="str">
        <f>IF(tblTitanic[[#This Row],[Fare]]&lt;=$X$5,"Low",IF(tblTitanic[[#This Row],[Fare]]&lt;= $X$6,"Medium",IF(tblTitanic[[#This Row],[Fare]]&lt;= $X$7,"High","Very High")))</f>
        <v>Very High</v>
      </c>
      <c r="T27" s="9">
        <f>IF(tblTitanic[[#This Row],[Age]]="", $X$9, tblTitanic[[#This Row],[Age]])</f>
        <v>38</v>
      </c>
      <c r="U27" s="9" t="str">
        <f>IF(tblTitanic[[#This Row],[Embarked]]="", "S", tblTitanic[[#This Row],[Embarked]])</f>
        <v>S</v>
      </c>
      <c r="W27" s="10" t="s">
        <v>1833</v>
      </c>
      <c r="X27" s="11">
        <f>COUNTIFS(tblTitanic[Survived],1,tblTitanic[Pclass],1)/COUNTIF(tblTitanic[Pclass],1)</f>
        <v>0.62962962962962965</v>
      </c>
    </row>
    <row r="28" spans="1:27">
      <c r="A28" s="9">
        <v>27</v>
      </c>
      <c r="B28" s="9">
        <v>0</v>
      </c>
      <c r="C28" s="9">
        <v>3</v>
      </c>
      <c r="D28" t="s">
        <v>76</v>
      </c>
      <c r="E28" s="9" t="s">
        <v>13</v>
      </c>
      <c r="F28" s="31"/>
      <c r="G28" s="9">
        <v>0</v>
      </c>
      <c r="H28" s="9">
        <v>0</v>
      </c>
      <c r="I28" t="s">
        <v>77</v>
      </c>
      <c r="J28">
        <v>7.2249999999999996</v>
      </c>
      <c r="K28" s="9" t="s">
        <v>15</v>
      </c>
      <c r="L28" s="9" t="s">
        <v>21</v>
      </c>
      <c r="M28" s="9">
        <f>tblTitanic[[#This Row],[SibSp]]+tblTitanic[[#This Row],[Parch]]</f>
        <v>0</v>
      </c>
      <c r="N28" s="9" t="str">
        <f>IF(tblTitanic[[#This Row],[FamilySize]]=0,"Alone", IF(tblTitanic[[#This Row],[FamilySize]]&lt;=3,"Small (1-3)", "Large (4+)"))</f>
        <v>Alone</v>
      </c>
      <c r="O28" s="9" t="str">
        <f>TRIM(MID(tblTitanic[[#This Row],[Name]], FIND(",",tblTitanic[[#This Row],[Name]])+1, FIND(".",tblTitanic[[#This Row],[Name]]) - FIND(",",tblTitanic[[#This Row],[Name]]) - 1))</f>
        <v>Mr</v>
      </c>
      <c r="P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 s="9" t="str">
        <f>IF(tblTitanic[[#This Row],[Cabin]]="","Unknown",LEFT(tblTitanic[[#This Row],[Cabin]],1))</f>
        <v>Unknown</v>
      </c>
      <c r="R28" s="9" t="str">
        <f>IF(tblTitanic[[#This Row],[Age]]="","Unknown", IF(tblTitanic[[#This Row],[Age]]&lt;13,"Child",IF(tblTitanic[[#This Row],[Age]]&lt;=18,"Teen", IF(tblTitanic[[#This Row],[Age]]&lt;=40,"Adult","Senior"))))</f>
        <v>Unknown</v>
      </c>
      <c r="S28" s="9" t="str">
        <f>IF(tblTitanic[[#This Row],[Fare]]&lt;=$X$5,"Low",IF(tblTitanic[[#This Row],[Fare]]&lt;= $X$6,"Medium",IF(tblTitanic[[#This Row],[Fare]]&lt;= $X$7,"High","Very High")))</f>
        <v>Low</v>
      </c>
      <c r="T28" s="9">
        <f>IF(tblTitanic[[#This Row],[Age]]="", $X$9, tblTitanic[[#This Row],[Age]])</f>
        <v>28</v>
      </c>
      <c r="U28" s="9" t="str">
        <f>IF(tblTitanic[[#This Row],[Embarked]]="", "S", tblTitanic[[#This Row],[Embarked]])</f>
        <v>C</v>
      </c>
      <c r="W28" s="10" t="s">
        <v>1834</v>
      </c>
      <c r="X28" s="11">
        <f>COUNTIFS(tblTitanic[Survived],1,tblTitanic[AgeGroup],"Child")/COUNTIF(tblTitanic[AgeGroup],"Child")</f>
        <v>0.57971014492753625</v>
      </c>
    </row>
    <row r="29" spans="1:27">
      <c r="A29" s="9">
        <v>28</v>
      </c>
      <c r="B29" s="9">
        <v>0</v>
      </c>
      <c r="C29" s="9">
        <v>1</v>
      </c>
      <c r="D29" t="s">
        <v>78</v>
      </c>
      <c r="E29" s="9" t="s">
        <v>13</v>
      </c>
      <c r="F29" s="31">
        <v>19</v>
      </c>
      <c r="G29" s="9">
        <v>3</v>
      </c>
      <c r="H29" s="9">
        <v>2</v>
      </c>
      <c r="I29" t="s">
        <v>79</v>
      </c>
      <c r="J29">
        <v>263</v>
      </c>
      <c r="K29" s="9" t="s">
        <v>80</v>
      </c>
      <c r="L29" s="9" t="s">
        <v>16</v>
      </c>
      <c r="M29" s="9">
        <f>tblTitanic[[#This Row],[SibSp]]+tblTitanic[[#This Row],[Parch]]</f>
        <v>5</v>
      </c>
      <c r="N29" s="9" t="str">
        <f>IF(tblTitanic[[#This Row],[FamilySize]]=0,"Alone", IF(tblTitanic[[#This Row],[FamilySize]]&lt;=3,"Small (1-3)", "Large (4+)"))</f>
        <v>Large (4+)</v>
      </c>
      <c r="O29" s="9" t="str">
        <f>TRIM(MID(tblTitanic[[#This Row],[Name]], FIND(",",tblTitanic[[#This Row],[Name]])+1, FIND(".",tblTitanic[[#This Row],[Name]]) - FIND(",",tblTitanic[[#This Row],[Name]]) - 1))</f>
        <v>Mr</v>
      </c>
      <c r="P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 s="9" t="str">
        <f>IF(tblTitanic[[#This Row],[Cabin]]="","Unknown",LEFT(tblTitanic[[#This Row],[Cabin]],1))</f>
        <v>C</v>
      </c>
      <c r="R29" s="9" t="str">
        <f>IF(tblTitanic[[#This Row],[Age]]="","Unknown", IF(tblTitanic[[#This Row],[Age]]&lt;13,"Child",IF(tblTitanic[[#This Row],[Age]]&lt;=18,"Teen", IF(tblTitanic[[#This Row],[Age]]&lt;=40,"Adult","Senior"))))</f>
        <v>Adult</v>
      </c>
      <c r="S29" s="9" t="str">
        <f>IF(tblTitanic[[#This Row],[Fare]]&lt;=$X$5,"Low",IF(tblTitanic[[#This Row],[Fare]]&lt;= $X$6,"Medium",IF(tblTitanic[[#This Row],[Fare]]&lt;= $X$7,"High","Very High")))</f>
        <v>Very High</v>
      </c>
      <c r="T29" s="9">
        <f>IF(tblTitanic[[#This Row],[Age]]="", $X$9, tblTitanic[[#This Row],[Age]])</f>
        <v>19</v>
      </c>
      <c r="U29" s="9" t="str">
        <f>IF(tblTitanic[[#This Row],[Embarked]]="", "S", tblTitanic[[#This Row],[Embarked]])</f>
        <v>S</v>
      </c>
      <c r="X29" s="84"/>
    </row>
    <row r="30" spans="1:27">
      <c r="A30" s="9">
        <v>29</v>
      </c>
      <c r="B30" s="9">
        <v>1</v>
      </c>
      <c r="C30" s="9">
        <v>3</v>
      </c>
      <c r="D30" t="s">
        <v>81</v>
      </c>
      <c r="E30" s="9" t="s">
        <v>18</v>
      </c>
      <c r="F30" s="31"/>
      <c r="G30" s="9">
        <v>0</v>
      </c>
      <c r="H30" s="9">
        <v>0</v>
      </c>
      <c r="I30" t="s">
        <v>82</v>
      </c>
      <c r="J30">
        <v>7.8792</v>
      </c>
      <c r="K30" s="9" t="s">
        <v>15</v>
      </c>
      <c r="L30" s="9" t="s">
        <v>31</v>
      </c>
      <c r="M30" s="9">
        <f>tblTitanic[[#This Row],[SibSp]]+tblTitanic[[#This Row],[Parch]]</f>
        <v>0</v>
      </c>
      <c r="N30" s="9" t="str">
        <f>IF(tblTitanic[[#This Row],[FamilySize]]=0,"Alone", IF(tblTitanic[[#This Row],[FamilySize]]&lt;=3,"Small (1-3)", "Large (4+)"))</f>
        <v>Alone</v>
      </c>
      <c r="O30" s="9" t="str">
        <f>TRIM(MID(tblTitanic[[#This Row],[Name]], FIND(",",tblTitanic[[#This Row],[Name]])+1, FIND(".",tblTitanic[[#This Row],[Name]]) - FIND(",",tblTitanic[[#This Row],[Name]]) - 1))</f>
        <v>Miss</v>
      </c>
      <c r="P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0" s="9" t="str">
        <f>IF(tblTitanic[[#This Row],[Cabin]]="","Unknown",LEFT(tblTitanic[[#This Row],[Cabin]],1))</f>
        <v>Unknown</v>
      </c>
      <c r="R30" s="9" t="str">
        <f>IF(tblTitanic[[#This Row],[Age]]="","Unknown", IF(tblTitanic[[#This Row],[Age]]&lt;13,"Child",IF(tblTitanic[[#This Row],[Age]]&lt;=18,"Teen", IF(tblTitanic[[#This Row],[Age]]&lt;=40,"Adult","Senior"))))</f>
        <v>Unknown</v>
      </c>
      <c r="S30" s="9" t="str">
        <f>IF(tblTitanic[[#This Row],[Fare]]&lt;=$X$5,"Low",IF(tblTitanic[[#This Row],[Fare]]&lt;= $X$6,"Medium",IF(tblTitanic[[#This Row],[Fare]]&lt;= $X$7,"High","Very High")))</f>
        <v>Low</v>
      </c>
      <c r="T30" s="9">
        <f>IF(tblTitanic[[#This Row],[Age]]="", $X$9, tblTitanic[[#This Row],[Age]])</f>
        <v>28</v>
      </c>
      <c r="U30" s="9" t="str">
        <f>IF(tblTitanic[[#This Row],[Embarked]]="", "S", tblTitanic[[#This Row],[Embarked]])</f>
        <v>Q</v>
      </c>
      <c r="X30" s="84"/>
    </row>
    <row r="31" spans="1:27">
      <c r="A31" s="9">
        <v>30</v>
      </c>
      <c r="B31" s="9">
        <v>0</v>
      </c>
      <c r="C31" s="9">
        <v>3</v>
      </c>
      <c r="D31" t="s">
        <v>83</v>
      </c>
      <c r="E31" s="9" t="s">
        <v>13</v>
      </c>
      <c r="F31" s="31"/>
      <c r="G31" s="9">
        <v>0</v>
      </c>
      <c r="H31" s="9">
        <v>0</v>
      </c>
      <c r="I31" t="s">
        <v>84</v>
      </c>
      <c r="J31">
        <v>7.8958000000000004</v>
      </c>
      <c r="K31" s="9" t="s">
        <v>15</v>
      </c>
      <c r="L31" s="9" t="s">
        <v>16</v>
      </c>
      <c r="M31" s="9">
        <f>tblTitanic[[#This Row],[SibSp]]+tblTitanic[[#This Row],[Parch]]</f>
        <v>0</v>
      </c>
      <c r="N31" s="9" t="str">
        <f>IF(tblTitanic[[#This Row],[FamilySize]]=0,"Alone", IF(tblTitanic[[#This Row],[FamilySize]]&lt;=3,"Small (1-3)", "Large (4+)"))</f>
        <v>Alone</v>
      </c>
      <c r="O31" s="9" t="str">
        <f>TRIM(MID(tblTitanic[[#This Row],[Name]], FIND(",",tblTitanic[[#This Row],[Name]])+1, FIND(".",tblTitanic[[#This Row],[Name]]) - FIND(",",tblTitanic[[#This Row],[Name]]) - 1))</f>
        <v>Mr</v>
      </c>
      <c r="P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1" s="9" t="str">
        <f>IF(tblTitanic[[#This Row],[Cabin]]="","Unknown",LEFT(tblTitanic[[#This Row],[Cabin]],1))</f>
        <v>Unknown</v>
      </c>
      <c r="R31" s="9" t="str">
        <f>IF(tblTitanic[[#This Row],[Age]]="","Unknown", IF(tblTitanic[[#This Row],[Age]]&lt;13,"Child",IF(tblTitanic[[#This Row],[Age]]&lt;=18,"Teen", IF(tblTitanic[[#This Row],[Age]]&lt;=40,"Adult","Senior"))))</f>
        <v>Unknown</v>
      </c>
      <c r="S31" s="9" t="str">
        <f>IF(tblTitanic[[#This Row],[Fare]]&lt;=$X$5,"Low",IF(tblTitanic[[#This Row],[Fare]]&lt;= $X$6,"Medium",IF(tblTitanic[[#This Row],[Fare]]&lt;= $X$7,"High","Very High")))</f>
        <v>Low</v>
      </c>
      <c r="T31" s="9">
        <f>IF(tblTitanic[[#This Row],[Age]]="", $X$9, tblTitanic[[#This Row],[Age]])</f>
        <v>28</v>
      </c>
      <c r="U31" s="9" t="str">
        <f>IF(tblTitanic[[#This Row],[Embarked]]="", "S", tblTitanic[[#This Row],[Embarked]])</f>
        <v>S</v>
      </c>
      <c r="X31" s="84"/>
    </row>
    <row r="32" spans="1:27">
      <c r="A32" s="9">
        <v>31</v>
      </c>
      <c r="B32" s="9">
        <v>0</v>
      </c>
      <c r="C32" s="9">
        <v>1</v>
      </c>
      <c r="D32" t="s">
        <v>1809</v>
      </c>
      <c r="E32" s="9" t="s">
        <v>13</v>
      </c>
      <c r="F32" s="31">
        <v>40</v>
      </c>
      <c r="G32" s="9">
        <v>0</v>
      </c>
      <c r="H32" s="9">
        <v>0</v>
      </c>
      <c r="I32" t="s">
        <v>86</v>
      </c>
      <c r="J32">
        <v>27.720800000000001</v>
      </c>
      <c r="K32" s="9" t="s">
        <v>15</v>
      </c>
      <c r="L32" s="9" t="s">
        <v>21</v>
      </c>
      <c r="M32" s="9">
        <f>tblTitanic[[#This Row],[SibSp]]+tblTitanic[[#This Row],[Parch]]</f>
        <v>0</v>
      </c>
      <c r="N32" s="9" t="str">
        <f>IF(tblTitanic[[#This Row],[FamilySize]]=0,"Alone", IF(tblTitanic[[#This Row],[FamilySize]]&lt;=3,"Small (1-3)", "Large (4+)"))</f>
        <v>Alone</v>
      </c>
      <c r="O32" s="9" t="str">
        <f>TRIM(MID(tblTitanic[[#This Row],[Name]], FIND(",",tblTitanic[[#This Row],[Name]])+1, FIND(".",tblTitanic[[#This Row],[Name]]) - FIND(",",tblTitanic[[#This Row],[Name]]) - 1))</f>
        <v>Mr</v>
      </c>
      <c r="P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2" s="9" t="str">
        <f>IF(tblTitanic[[#This Row],[Cabin]]="","Unknown",LEFT(tblTitanic[[#This Row],[Cabin]],1))</f>
        <v>Unknown</v>
      </c>
      <c r="R32" s="9" t="str">
        <f>IF(tblTitanic[[#This Row],[Age]]="","Unknown", IF(tblTitanic[[#This Row],[Age]]&lt;13,"Child",IF(tblTitanic[[#This Row],[Age]]&lt;=18,"Teen", IF(tblTitanic[[#This Row],[Age]]&lt;=40,"Adult","Senior"))))</f>
        <v>Adult</v>
      </c>
      <c r="S32" s="9" t="str">
        <f>IF(tblTitanic[[#This Row],[Fare]]&lt;=$X$5,"Low",IF(tblTitanic[[#This Row],[Fare]]&lt;= $X$6,"Medium",IF(tblTitanic[[#This Row],[Fare]]&lt;= $X$7,"High","Very High")))</f>
        <v>High</v>
      </c>
      <c r="T32" s="9">
        <f>IF(tblTitanic[[#This Row],[Age]]="", $X$9, tblTitanic[[#This Row],[Age]])</f>
        <v>40</v>
      </c>
      <c r="U32" s="9" t="str">
        <f>IF(tblTitanic[[#This Row],[Embarked]]="", "S", tblTitanic[[#This Row],[Embarked]])</f>
        <v>C</v>
      </c>
      <c r="X32" s="84"/>
    </row>
    <row r="33" spans="1:24">
      <c r="A33" s="9">
        <v>32</v>
      </c>
      <c r="B33" s="9">
        <v>1</v>
      </c>
      <c r="C33" s="9">
        <v>1</v>
      </c>
      <c r="D33" t="s">
        <v>87</v>
      </c>
      <c r="E33" s="9" t="s">
        <v>18</v>
      </c>
      <c r="F33" s="31"/>
      <c r="G33" s="9">
        <v>1</v>
      </c>
      <c r="H33" s="9">
        <v>0</v>
      </c>
      <c r="I33" t="s">
        <v>88</v>
      </c>
      <c r="J33">
        <v>146.52080000000001</v>
      </c>
      <c r="K33" s="9" t="s">
        <v>89</v>
      </c>
      <c r="L33" s="9" t="s">
        <v>21</v>
      </c>
      <c r="M33" s="9">
        <f>tblTitanic[[#This Row],[SibSp]]+tblTitanic[[#This Row],[Parch]]</f>
        <v>1</v>
      </c>
      <c r="N33" s="9" t="str">
        <f>IF(tblTitanic[[#This Row],[FamilySize]]=0,"Alone", IF(tblTitanic[[#This Row],[FamilySize]]&lt;=3,"Small (1-3)", "Large (4+)"))</f>
        <v>Small (1-3)</v>
      </c>
      <c r="O33" s="9" t="str">
        <f>TRIM(MID(tblTitanic[[#This Row],[Name]], FIND(",",tblTitanic[[#This Row],[Name]])+1, FIND(".",tblTitanic[[#This Row],[Name]]) - FIND(",",tblTitanic[[#This Row],[Name]]) - 1))</f>
        <v>Mrs</v>
      </c>
      <c r="P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3" s="9" t="str">
        <f>IF(tblTitanic[[#This Row],[Cabin]]="","Unknown",LEFT(tblTitanic[[#This Row],[Cabin]],1))</f>
        <v>B</v>
      </c>
      <c r="R33" s="9" t="str">
        <f>IF(tblTitanic[[#This Row],[Age]]="","Unknown", IF(tblTitanic[[#This Row],[Age]]&lt;13,"Child",IF(tblTitanic[[#This Row],[Age]]&lt;=18,"Teen", IF(tblTitanic[[#This Row],[Age]]&lt;=40,"Adult","Senior"))))</f>
        <v>Unknown</v>
      </c>
      <c r="S33" s="9" t="str">
        <f>IF(tblTitanic[[#This Row],[Fare]]&lt;=$X$5,"Low",IF(tblTitanic[[#This Row],[Fare]]&lt;= $X$6,"Medium",IF(tblTitanic[[#This Row],[Fare]]&lt;= $X$7,"High","Very High")))</f>
        <v>Very High</v>
      </c>
      <c r="T33" s="9">
        <f>IF(tblTitanic[[#This Row],[Age]]="", $X$9, tblTitanic[[#This Row],[Age]])</f>
        <v>28</v>
      </c>
      <c r="U33" s="9" t="str">
        <f>IF(tblTitanic[[#This Row],[Embarked]]="", "S", tblTitanic[[#This Row],[Embarked]])</f>
        <v>C</v>
      </c>
      <c r="X33" s="84"/>
    </row>
    <row r="34" spans="1:24">
      <c r="A34" s="9">
        <v>33</v>
      </c>
      <c r="B34" s="9">
        <v>1</v>
      </c>
      <c r="C34" s="9">
        <v>3</v>
      </c>
      <c r="D34" t="s">
        <v>90</v>
      </c>
      <c r="E34" s="9" t="s">
        <v>18</v>
      </c>
      <c r="F34" s="31"/>
      <c r="G34" s="9">
        <v>0</v>
      </c>
      <c r="H34" s="9">
        <v>0</v>
      </c>
      <c r="I34" t="s">
        <v>91</v>
      </c>
      <c r="J34">
        <v>7.75</v>
      </c>
      <c r="K34" s="9" t="s">
        <v>15</v>
      </c>
      <c r="L34" s="9" t="s">
        <v>31</v>
      </c>
      <c r="M34" s="9">
        <f>tblTitanic[[#This Row],[SibSp]]+tblTitanic[[#This Row],[Parch]]</f>
        <v>0</v>
      </c>
      <c r="N34" s="9" t="str">
        <f>IF(tblTitanic[[#This Row],[FamilySize]]=0,"Alone", IF(tblTitanic[[#This Row],[FamilySize]]&lt;=3,"Small (1-3)", "Large (4+)"))</f>
        <v>Alone</v>
      </c>
      <c r="O34" s="9" t="str">
        <f>TRIM(MID(tblTitanic[[#This Row],[Name]], FIND(",",tblTitanic[[#This Row],[Name]])+1, FIND(".",tblTitanic[[#This Row],[Name]]) - FIND(",",tblTitanic[[#This Row],[Name]]) - 1))</f>
        <v>Miss</v>
      </c>
      <c r="P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4" s="9" t="str">
        <f>IF(tblTitanic[[#This Row],[Cabin]]="","Unknown",LEFT(tblTitanic[[#This Row],[Cabin]],1))</f>
        <v>Unknown</v>
      </c>
      <c r="R34" s="9" t="str">
        <f>IF(tblTitanic[[#This Row],[Age]]="","Unknown", IF(tblTitanic[[#This Row],[Age]]&lt;13,"Child",IF(tblTitanic[[#This Row],[Age]]&lt;=18,"Teen", IF(tblTitanic[[#This Row],[Age]]&lt;=40,"Adult","Senior"))))</f>
        <v>Unknown</v>
      </c>
      <c r="S34" s="9" t="str">
        <f>IF(tblTitanic[[#This Row],[Fare]]&lt;=$X$5,"Low",IF(tblTitanic[[#This Row],[Fare]]&lt;= $X$6,"Medium",IF(tblTitanic[[#This Row],[Fare]]&lt;= $X$7,"High","Very High")))</f>
        <v>Low</v>
      </c>
      <c r="T34" s="9">
        <f>IF(tblTitanic[[#This Row],[Age]]="", $X$9, tblTitanic[[#This Row],[Age]])</f>
        <v>28</v>
      </c>
      <c r="U34" s="9" t="str">
        <f>IF(tblTitanic[[#This Row],[Embarked]]="", "S", tblTitanic[[#This Row],[Embarked]])</f>
        <v>Q</v>
      </c>
    </row>
    <row r="35" spans="1:24">
      <c r="A35" s="9">
        <v>34</v>
      </c>
      <c r="B35" s="9">
        <v>0</v>
      </c>
      <c r="C35" s="9">
        <v>2</v>
      </c>
      <c r="D35" t="s">
        <v>92</v>
      </c>
      <c r="E35" s="9" t="s">
        <v>13</v>
      </c>
      <c r="F35" s="31">
        <v>66</v>
      </c>
      <c r="G35" s="9">
        <v>0</v>
      </c>
      <c r="H35" s="9">
        <v>0</v>
      </c>
      <c r="I35" t="s">
        <v>93</v>
      </c>
      <c r="J35">
        <v>10.5</v>
      </c>
      <c r="K35" s="9" t="s">
        <v>15</v>
      </c>
      <c r="L35" s="9" t="s">
        <v>16</v>
      </c>
      <c r="M35" s="9">
        <f>tblTitanic[[#This Row],[SibSp]]+tblTitanic[[#This Row],[Parch]]</f>
        <v>0</v>
      </c>
      <c r="N35" s="9" t="str">
        <f>IF(tblTitanic[[#This Row],[FamilySize]]=0,"Alone", IF(tblTitanic[[#This Row],[FamilySize]]&lt;=3,"Small (1-3)", "Large (4+)"))</f>
        <v>Alone</v>
      </c>
      <c r="O35" s="9" t="str">
        <f>TRIM(MID(tblTitanic[[#This Row],[Name]], FIND(",",tblTitanic[[#This Row],[Name]])+1, FIND(".",tblTitanic[[#This Row],[Name]]) - FIND(",",tblTitanic[[#This Row],[Name]]) - 1))</f>
        <v>Mr</v>
      </c>
      <c r="P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 s="9" t="str">
        <f>IF(tblTitanic[[#This Row],[Cabin]]="","Unknown",LEFT(tblTitanic[[#This Row],[Cabin]],1))</f>
        <v>Unknown</v>
      </c>
      <c r="R35" s="9" t="str">
        <f>IF(tblTitanic[[#This Row],[Age]]="","Unknown", IF(tblTitanic[[#This Row],[Age]]&lt;13,"Child",IF(tblTitanic[[#This Row],[Age]]&lt;=18,"Teen", IF(tblTitanic[[#This Row],[Age]]&lt;=40,"Adult","Senior"))))</f>
        <v>Senior</v>
      </c>
      <c r="S35" s="9" t="str">
        <f>IF(tblTitanic[[#This Row],[Fare]]&lt;=$X$5,"Low",IF(tblTitanic[[#This Row],[Fare]]&lt;= $X$6,"Medium",IF(tblTitanic[[#This Row],[Fare]]&lt;= $X$7,"High","Very High")))</f>
        <v>Medium</v>
      </c>
      <c r="T35" s="9">
        <f>IF(tblTitanic[[#This Row],[Age]]="", $X$9, tblTitanic[[#This Row],[Age]])</f>
        <v>66</v>
      </c>
      <c r="U35" s="9" t="str">
        <f>IF(tblTitanic[[#This Row],[Embarked]]="", "S", tblTitanic[[#This Row],[Embarked]])</f>
        <v>S</v>
      </c>
    </row>
    <row r="36" spans="1:24">
      <c r="A36" s="9">
        <v>35</v>
      </c>
      <c r="B36" s="9">
        <v>0</v>
      </c>
      <c r="C36" s="9">
        <v>1</v>
      </c>
      <c r="D36" t="s">
        <v>94</v>
      </c>
      <c r="E36" s="9" t="s">
        <v>13</v>
      </c>
      <c r="F36" s="31">
        <v>28</v>
      </c>
      <c r="G36" s="9">
        <v>1</v>
      </c>
      <c r="H36" s="9">
        <v>0</v>
      </c>
      <c r="I36" t="s">
        <v>95</v>
      </c>
      <c r="J36">
        <v>82.1708</v>
      </c>
      <c r="K36" s="9" t="s">
        <v>15</v>
      </c>
      <c r="L36" s="9" t="s">
        <v>21</v>
      </c>
      <c r="M36" s="9">
        <f>tblTitanic[[#This Row],[SibSp]]+tblTitanic[[#This Row],[Parch]]</f>
        <v>1</v>
      </c>
      <c r="N36" s="9" t="str">
        <f>IF(tblTitanic[[#This Row],[FamilySize]]=0,"Alone", IF(tblTitanic[[#This Row],[FamilySize]]&lt;=3,"Small (1-3)", "Large (4+)"))</f>
        <v>Small (1-3)</v>
      </c>
      <c r="O36" s="9" t="str">
        <f>TRIM(MID(tblTitanic[[#This Row],[Name]], FIND(",",tblTitanic[[#This Row],[Name]])+1, FIND(".",tblTitanic[[#This Row],[Name]]) - FIND(",",tblTitanic[[#This Row],[Name]]) - 1))</f>
        <v>Mr</v>
      </c>
      <c r="P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 s="9" t="str">
        <f>IF(tblTitanic[[#This Row],[Cabin]]="","Unknown",LEFT(tblTitanic[[#This Row],[Cabin]],1))</f>
        <v>Unknown</v>
      </c>
      <c r="R36" s="9" t="str">
        <f>IF(tblTitanic[[#This Row],[Age]]="","Unknown", IF(tblTitanic[[#This Row],[Age]]&lt;13,"Child",IF(tblTitanic[[#This Row],[Age]]&lt;=18,"Teen", IF(tblTitanic[[#This Row],[Age]]&lt;=40,"Adult","Senior"))))</f>
        <v>Adult</v>
      </c>
      <c r="S36" s="9" t="str">
        <f>IF(tblTitanic[[#This Row],[Fare]]&lt;=$X$5,"Low",IF(tblTitanic[[#This Row],[Fare]]&lt;= $X$6,"Medium",IF(tblTitanic[[#This Row],[Fare]]&lt;= $X$7,"High","Very High")))</f>
        <v>Very High</v>
      </c>
      <c r="T36" s="9">
        <f>IF(tblTitanic[[#This Row],[Age]]="", $X$9, tblTitanic[[#This Row],[Age]])</f>
        <v>28</v>
      </c>
      <c r="U36" s="9" t="str">
        <f>IF(tblTitanic[[#This Row],[Embarked]]="", "S", tblTitanic[[#This Row],[Embarked]])</f>
        <v>C</v>
      </c>
    </row>
    <row r="37" spans="1:24">
      <c r="A37" s="9">
        <v>36</v>
      </c>
      <c r="B37" s="9">
        <v>0</v>
      </c>
      <c r="C37" s="9">
        <v>1</v>
      </c>
      <c r="D37" t="s">
        <v>96</v>
      </c>
      <c r="E37" s="9" t="s">
        <v>13</v>
      </c>
      <c r="F37" s="31">
        <v>42</v>
      </c>
      <c r="G37" s="9">
        <v>1</v>
      </c>
      <c r="H37" s="9">
        <v>0</v>
      </c>
      <c r="I37" t="s">
        <v>97</v>
      </c>
      <c r="J37">
        <v>52</v>
      </c>
      <c r="K37" s="9" t="s">
        <v>15</v>
      </c>
      <c r="L37" s="9" t="s">
        <v>16</v>
      </c>
      <c r="M37" s="9">
        <f>tblTitanic[[#This Row],[SibSp]]+tblTitanic[[#This Row],[Parch]]</f>
        <v>1</v>
      </c>
      <c r="N37" s="9" t="str">
        <f>IF(tblTitanic[[#This Row],[FamilySize]]=0,"Alone", IF(tblTitanic[[#This Row],[FamilySize]]&lt;=3,"Small (1-3)", "Large (4+)"))</f>
        <v>Small (1-3)</v>
      </c>
      <c r="O37" s="9" t="str">
        <f>TRIM(MID(tblTitanic[[#This Row],[Name]], FIND(",",tblTitanic[[#This Row],[Name]])+1, FIND(".",tblTitanic[[#This Row],[Name]]) - FIND(",",tblTitanic[[#This Row],[Name]]) - 1))</f>
        <v>Mr</v>
      </c>
      <c r="P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 s="9" t="str">
        <f>IF(tblTitanic[[#This Row],[Cabin]]="","Unknown",LEFT(tblTitanic[[#This Row],[Cabin]],1))</f>
        <v>Unknown</v>
      </c>
      <c r="R37" s="9" t="str">
        <f>IF(tblTitanic[[#This Row],[Age]]="","Unknown", IF(tblTitanic[[#This Row],[Age]]&lt;13,"Child",IF(tblTitanic[[#This Row],[Age]]&lt;=18,"Teen", IF(tblTitanic[[#This Row],[Age]]&lt;=40,"Adult","Senior"))))</f>
        <v>Senior</v>
      </c>
      <c r="S37" s="9" t="str">
        <f>IF(tblTitanic[[#This Row],[Fare]]&lt;=$X$5,"Low",IF(tblTitanic[[#This Row],[Fare]]&lt;= $X$6,"Medium",IF(tblTitanic[[#This Row],[Fare]]&lt;= $X$7,"High","Very High")))</f>
        <v>Very High</v>
      </c>
      <c r="T37" s="9">
        <f>IF(tblTitanic[[#This Row],[Age]]="", $X$9, tblTitanic[[#This Row],[Age]])</f>
        <v>42</v>
      </c>
      <c r="U37" s="9" t="str">
        <f>IF(tblTitanic[[#This Row],[Embarked]]="", "S", tblTitanic[[#This Row],[Embarked]])</f>
        <v>S</v>
      </c>
    </row>
    <row r="38" spans="1:24">
      <c r="A38" s="9">
        <v>37</v>
      </c>
      <c r="B38" s="9">
        <v>1</v>
      </c>
      <c r="C38" s="9">
        <v>3</v>
      </c>
      <c r="D38" t="s">
        <v>98</v>
      </c>
      <c r="E38" s="9" t="s">
        <v>13</v>
      </c>
      <c r="F38" s="31"/>
      <c r="G38" s="9">
        <v>0</v>
      </c>
      <c r="H38" s="9">
        <v>0</v>
      </c>
      <c r="I38" t="s">
        <v>99</v>
      </c>
      <c r="J38">
        <v>7.2291999999999996</v>
      </c>
      <c r="K38" s="9" t="s">
        <v>15</v>
      </c>
      <c r="L38" s="9" t="s">
        <v>21</v>
      </c>
      <c r="M38" s="9">
        <f>tblTitanic[[#This Row],[SibSp]]+tblTitanic[[#This Row],[Parch]]</f>
        <v>0</v>
      </c>
      <c r="N38" s="9" t="str">
        <f>IF(tblTitanic[[#This Row],[FamilySize]]=0,"Alone", IF(tblTitanic[[#This Row],[FamilySize]]&lt;=3,"Small (1-3)", "Large (4+)"))</f>
        <v>Alone</v>
      </c>
      <c r="O38" s="9" t="str">
        <f>TRIM(MID(tblTitanic[[#This Row],[Name]], FIND(",",tblTitanic[[#This Row],[Name]])+1, FIND(".",tblTitanic[[#This Row],[Name]]) - FIND(",",tblTitanic[[#This Row],[Name]]) - 1))</f>
        <v>Mr</v>
      </c>
      <c r="P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 s="9" t="str">
        <f>IF(tblTitanic[[#This Row],[Cabin]]="","Unknown",LEFT(tblTitanic[[#This Row],[Cabin]],1))</f>
        <v>Unknown</v>
      </c>
      <c r="R38" s="9" t="str">
        <f>IF(tblTitanic[[#This Row],[Age]]="","Unknown", IF(tblTitanic[[#This Row],[Age]]&lt;13,"Child",IF(tblTitanic[[#This Row],[Age]]&lt;=18,"Teen", IF(tblTitanic[[#This Row],[Age]]&lt;=40,"Adult","Senior"))))</f>
        <v>Unknown</v>
      </c>
      <c r="S38" s="9" t="str">
        <f>IF(tblTitanic[[#This Row],[Fare]]&lt;=$X$5,"Low",IF(tblTitanic[[#This Row],[Fare]]&lt;= $X$6,"Medium",IF(tblTitanic[[#This Row],[Fare]]&lt;= $X$7,"High","Very High")))</f>
        <v>Low</v>
      </c>
      <c r="T38" s="9">
        <f>IF(tblTitanic[[#This Row],[Age]]="", $X$9, tblTitanic[[#This Row],[Age]])</f>
        <v>28</v>
      </c>
      <c r="U38" s="9" t="str">
        <f>IF(tblTitanic[[#This Row],[Embarked]]="", "S", tblTitanic[[#This Row],[Embarked]])</f>
        <v>C</v>
      </c>
    </row>
    <row r="39" spans="1:24">
      <c r="A39" s="9">
        <v>38</v>
      </c>
      <c r="B39" s="9">
        <v>0</v>
      </c>
      <c r="C39" s="9">
        <v>3</v>
      </c>
      <c r="D39" t="s">
        <v>100</v>
      </c>
      <c r="E39" s="9" t="s">
        <v>13</v>
      </c>
      <c r="F39" s="31">
        <v>21</v>
      </c>
      <c r="G39" s="9">
        <v>0</v>
      </c>
      <c r="H39" s="9">
        <v>0</v>
      </c>
      <c r="I39" t="s">
        <v>101</v>
      </c>
      <c r="J39">
        <v>8.0500000000000007</v>
      </c>
      <c r="K39" s="9" t="s">
        <v>15</v>
      </c>
      <c r="L39" s="9" t="s">
        <v>16</v>
      </c>
      <c r="M39" s="9">
        <f>tblTitanic[[#This Row],[SibSp]]+tblTitanic[[#This Row],[Parch]]</f>
        <v>0</v>
      </c>
      <c r="N39" s="9" t="str">
        <f>IF(tblTitanic[[#This Row],[FamilySize]]=0,"Alone", IF(tblTitanic[[#This Row],[FamilySize]]&lt;=3,"Small (1-3)", "Large (4+)"))</f>
        <v>Alone</v>
      </c>
      <c r="O39" s="9" t="str">
        <f>TRIM(MID(tblTitanic[[#This Row],[Name]], FIND(",",tblTitanic[[#This Row],[Name]])+1, FIND(".",tblTitanic[[#This Row],[Name]]) - FIND(",",tblTitanic[[#This Row],[Name]]) - 1))</f>
        <v>Mr</v>
      </c>
      <c r="P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 s="9" t="str">
        <f>IF(tblTitanic[[#This Row],[Cabin]]="","Unknown",LEFT(tblTitanic[[#This Row],[Cabin]],1))</f>
        <v>Unknown</v>
      </c>
      <c r="R39" s="9" t="str">
        <f>IF(tblTitanic[[#This Row],[Age]]="","Unknown", IF(tblTitanic[[#This Row],[Age]]&lt;13,"Child",IF(tblTitanic[[#This Row],[Age]]&lt;=18,"Teen", IF(tblTitanic[[#This Row],[Age]]&lt;=40,"Adult","Senior"))))</f>
        <v>Adult</v>
      </c>
      <c r="S39" s="9" t="str">
        <f>IF(tblTitanic[[#This Row],[Fare]]&lt;=$X$5,"Low",IF(tblTitanic[[#This Row],[Fare]]&lt;= $X$6,"Medium",IF(tblTitanic[[#This Row],[Fare]]&lt;= $X$7,"High","Very High")))</f>
        <v>Medium</v>
      </c>
      <c r="T39" s="9">
        <f>IF(tblTitanic[[#This Row],[Age]]="", $X$9, tblTitanic[[#This Row],[Age]])</f>
        <v>21</v>
      </c>
      <c r="U39" s="9" t="str">
        <f>IF(tblTitanic[[#This Row],[Embarked]]="", "S", tblTitanic[[#This Row],[Embarked]])</f>
        <v>S</v>
      </c>
    </row>
    <row r="40" spans="1:24">
      <c r="A40" s="9">
        <v>39</v>
      </c>
      <c r="B40" s="9">
        <v>0</v>
      </c>
      <c r="C40" s="9">
        <v>3</v>
      </c>
      <c r="D40" t="s">
        <v>102</v>
      </c>
      <c r="E40" s="9" t="s">
        <v>18</v>
      </c>
      <c r="F40" s="31">
        <v>18</v>
      </c>
      <c r="G40" s="9">
        <v>2</v>
      </c>
      <c r="H40" s="9">
        <v>0</v>
      </c>
      <c r="I40" t="s">
        <v>103</v>
      </c>
      <c r="J40">
        <v>18</v>
      </c>
      <c r="K40" s="9" t="s">
        <v>15</v>
      </c>
      <c r="L40" s="9" t="s">
        <v>16</v>
      </c>
      <c r="M40" s="9">
        <f>tblTitanic[[#This Row],[SibSp]]+tblTitanic[[#This Row],[Parch]]</f>
        <v>2</v>
      </c>
      <c r="N40" s="9" t="str">
        <f>IF(tblTitanic[[#This Row],[FamilySize]]=0,"Alone", IF(tblTitanic[[#This Row],[FamilySize]]&lt;=3,"Small (1-3)", "Large (4+)"))</f>
        <v>Small (1-3)</v>
      </c>
      <c r="O40" s="9" t="str">
        <f>TRIM(MID(tblTitanic[[#This Row],[Name]], FIND(",",tblTitanic[[#This Row],[Name]])+1, FIND(".",tblTitanic[[#This Row],[Name]]) - FIND(",",tblTitanic[[#This Row],[Name]]) - 1))</f>
        <v>Miss</v>
      </c>
      <c r="P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0" s="9" t="str">
        <f>IF(tblTitanic[[#This Row],[Cabin]]="","Unknown",LEFT(tblTitanic[[#This Row],[Cabin]],1))</f>
        <v>Unknown</v>
      </c>
      <c r="R40" s="9" t="str">
        <f>IF(tblTitanic[[#This Row],[Age]]="","Unknown", IF(tblTitanic[[#This Row],[Age]]&lt;13,"Child",IF(tblTitanic[[#This Row],[Age]]&lt;=18,"Teen", IF(tblTitanic[[#This Row],[Age]]&lt;=40,"Adult","Senior"))))</f>
        <v>Teen</v>
      </c>
      <c r="S40" s="9" t="str">
        <f>IF(tblTitanic[[#This Row],[Fare]]&lt;=$X$5,"Low",IF(tblTitanic[[#This Row],[Fare]]&lt;= $X$6,"Medium",IF(tblTitanic[[#This Row],[Fare]]&lt;= $X$7,"High","Very High")))</f>
        <v>High</v>
      </c>
      <c r="T40" s="9">
        <f>IF(tblTitanic[[#This Row],[Age]]="", $X$9, tblTitanic[[#This Row],[Age]])</f>
        <v>18</v>
      </c>
      <c r="U40" s="9" t="str">
        <f>IF(tblTitanic[[#This Row],[Embarked]]="", "S", tblTitanic[[#This Row],[Embarked]])</f>
        <v>S</v>
      </c>
    </row>
    <row r="41" spans="1:24">
      <c r="A41" s="9">
        <v>40</v>
      </c>
      <c r="B41" s="9">
        <v>1</v>
      </c>
      <c r="C41" s="9">
        <v>3</v>
      </c>
      <c r="D41" t="s">
        <v>104</v>
      </c>
      <c r="E41" s="9" t="s">
        <v>18</v>
      </c>
      <c r="F41" s="31">
        <v>14</v>
      </c>
      <c r="G41" s="9">
        <v>1</v>
      </c>
      <c r="H41" s="9">
        <v>0</v>
      </c>
      <c r="I41" t="s">
        <v>105</v>
      </c>
      <c r="J41">
        <v>11.2417</v>
      </c>
      <c r="K41" s="9" t="s">
        <v>15</v>
      </c>
      <c r="L41" s="9" t="s">
        <v>21</v>
      </c>
      <c r="M41" s="9">
        <f>tblTitanic[[#This Row],[SibSp]]+tblTitanic[[#This Row],[Parch]]</f>
        <v>1</v>
      </c>
      <c r="N41" s="9" t="str">
        <f>IF(tblTitanic[[#This Row],[FamilySize]]=0,"Alone", IF(tblTitanic[[#This Row],[FamilySize]]&lt;=3,"Small (1-3)", "Large (4+)"))</f>
        <v>Small (1-3)</v>
      </c>
      <c r="O41" s="9" t="str">
        <f>TRIM(MID(tblTitanic[[#This Row],[Name]], FIND(",",tblTitanic[[#This Row],[Name]])+1, FIND(".",tblTitanic[[#This Row],[Name]]) - FIND(",",tblTitanic[[#This Row],[Name]]) - 1))</f>
        <v>Miss</v>
      </c>
      <c r="P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1" s="9" t="str">
        <f>IF(tblTitanic[[#This Row],[Cabin]]="","Unknown",LEFT(tblTitanic[[#This Row],[Cabin]],1))</f>
        <v>Unknown</v>
      </c>
      <c r="R41" s="9" t="str">
        <f>IF(tblTitanic[[#This Row],[Age]]="","Unknown", IF(tblTitanic[[#This Row],[Age]]&lt;13,"Child",IF(tblTitanic[[#This Row],[Age]]&lt;=18,"Teen", IF(tblTitanic[[#This Row],[Age]]&lt;=40,"Adult","Senior"))))</f>
        <v>Teen</v>
      </c>
      <c r="S41" s="9" t="str">
        <f>IF(tblTitanic[[#This Row],[Fare]]&lt;=$X$5,"Low",IF(tblTitanic[[#This Row],[Fare]]&lt;= $X$6,"Medium",IF(tblTitanic[[#This Row],[Fare]]&lt;= $X$7,"High","Very High")))</f>
        <v>Medium</v>
      </c>
      <c r="T41" s="9">
        <f>IF(tblTitanic[[#This Row],[Age]]="", $X$9, tblTitanic[[#This Row],[Age]])</f>
        <v>14</v>
      </c>
      <c r="U41" s="9" t="str">
        <f>IF(tblTitanic[[#This Row],[Embarked]]="", "S", tblTitanic[[#This Row],[Embarked]])</f>
        <v>C</v>
      </c>
    </row>
    <row r="42" spans="1:24">
      <c r="A42" s="9">
        <v>41</v>
      </c>
      <c r="B42" s="9">
        <v>0</v>
      </c>
      <c r="C42" s="9">
        <v>3</v>
      </c>
      <c r="D42" t="s">
        <v>106</v>
      </c>
      <c r="E42" s="9" t="s">
        <v>18</v>
      </c>
      <c r="F42" s="31">
        <v>40</v>
      </c>
      <c r="G42" s="9">
        <v>1</v>
      </c>
      <c r="H42" s="9">
        <v>0</v>
      </c>
      <c r="I42" t="s">
        <v>107</v>
      </c>
      <c r="J42">
        <v>9.4749999999999996</v>
      </c>
      <c r="K42" s="9" t="s">
        <v>15</v>
      </c>
      <c r="L42" s="9" t="s">
        <v>16</v>
      </c>
      <c r="M42" s="9">
        <f>tblTitanic[[#This Row],[SibSp]]+tblTitanic[[#This Row],[Parch]]</f>
        <v>1</v>
      </c>
      <c r="N42" s="9" t="str">
        <f>IF(tblTitanic[[#This Row],[FamilySize]]=0,"Alone", IF(tblTitanic[[#This Row],[FamilySize]]&lt;=3,"Small (1-3)", "Large (4+)"))</f>
        <v>Small (1-3)</v>
      </c>
      <c r="O42" s="9" t="str">
        <f>TRIM(MID(tblTitanic[[#This Row],[Name]], FIND(",",tblTitanic[[#This Row],[Name]])+1, FIND(".",tblTitanic[[#This Row],[Name]]) - FIND(",",tblTitanic[[#This Row],[Name]]) - 1))</f>
        <v>Mrs</v>
      </c>
      <c r="P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2" s="9" t="str">
        <f>IF(tblTitanic[[#This Row],[Cabin]]="","Unknown",LEFT(tblTitanic[[#This Row],[Cabin]],1))</f>
        <v>Unknown</v>
      </c>
      <c r="R42" s="9" t="str">
        <f>IF(tblTitanic[[#This Row],[Age]]="","Unknown", IF(tblTitanic[[#This Row],[Age]]&lt;13,"Child",IF(tblTitanic[[#This Row],[Age]]&lt;=18,"Teen", IF(tblTitanic[[#This Row],[Age]]&lt;=40,"Adult","Senior"))))</f>
        <v>Adult</v>
      </c>
      <c r="S42" s="9" t="str">
        <f>IF(tblTitanic[[#This Row],[Fare]]&lt;=$X$5,"Low",IF(tblTitanic[[#This Row],[Fare]]&lt;= $X$6,"Medium",IF(tblTitanic[[#This Row],[Fare]]&lt;= $X$7,"High","Very High")))</f>
        <v>Medium</v>
      </c>
      <c r="T42" s="9">
        <f>IF(tblTitanic[[#This Row],[Age]]="", $X$9, tblTitanic[[#This Row],[Age]])</f>
        <v>40</v>
      </c>
      <c r="U42" s="9" t="str">
        <f>IF(tblTitanic[[#This Row],[Embarked]]="", "S", tblTitanic[[#This Row],[Embarked]])</f>
        <v>S</v>
      </c>
    </row>
    <row r="43" spans="1:24">
      <c r="A43" s="9">
        <v>42</v>
      </c>
      <c r="B43" s="9">
        <v>0</v>
      </c>
      <c r="C43" s="9">
        <v>2</v>
      </c>
      <c r="D43" t="s">
        <v>108</v>
      </c>
      <c r="E43" s="9" t="s">
        <v>18</v>
      </c>
      <c r="F43" s="31">
        <v>27</v>
      </c>
      <c r="G43" s="9">
        <v>1</v>
      </c>
      <c r="H43" s="9">
        <v>0</v>
      </c>
      <c r="I43" t="s">
        <v>109</v>
      </c>
      <c r="J43">
        <v>21</v>
      </c>
      <c r="K43" s="9" t="s">
        <v>15</v>
      </c>
      <c r="L43" s="9" t="s">
        <v>16</v>
      </c>
      <c r="M43" s="9">
        <f>tblTitanic[[#This Row],[SibSp]]+tblTitanic[[#This Row],[Parch]]</f>
        <v>1</v>
      </c>
      <c r="N43" s="9" t="str">
        <f>IF(tblTitanic[[#This Row],[FamilySize]]=0,"Alone", IF(tblTitanic[[#This Row],[FamilySize]]&lt;=3,"Small (1-3)", "Large (4+)"))</f>
        <v>Small (1-3)</v>
      </c>
      <c r="O43" s="9" t="str">
        <f>TRIM(MID(tblTitanic[[#This Row],[Name]], FIND(",",tblTitanic[[#This Row],[Name]])+1, FIND(".",tblTitanic[[#This Row],[Name]]) - FIND(",",tblTitanic[[#This Row],[Name]]) - 1))</f>
        <v>Mrs</v>
      </c>
      <c r="P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3" s="9" t="str">
        <f>IF(tblTitanic[[#This Row],[Cabin]]="","Unknown",LEFT(tblTitanic[[#This Row],[Cabin]],1))</f>
        <v>Unknown</v>
      </c>
      <c r="R43" s="9" t="str">
        <f>IF(tblTitanic[[#This Row],[Age]]="","Unknown", IF(tblTitanic[[#This Row],[Age]]&lt;13,"Child",IF(tblTitanic[[#This Row],[Age]]&lt;=18,"Teen", IF(tblTitanic[[#This Row],[Age]]&lt;=40,"Adult","Senior"))))</f>
        <v>Adult</v>
      </c>
      <c r="S43" s="9" t="str">
        <f>IF(tblTitanic[[#This Row],[Fare]]&lt;=$X$5,"Low",IF(tblTitanic[[#This Row],[Fare]]&lt;= $X$6,"Medium",IF(tblTitanic[[#This Row],[Fare]]&lt;= $X$7,"High","Very High")))</f>
        <v>High</v>
      </c>
      <c r="T43" s="9">
        <f>IF(tblTitanic[[#This Row],[Age]]="", $X$9, tblTitanic[[#This Row],[Age]])</f>
        <v>27</v>
      </c>
      <c r="U43" s="9" t="str">
        <f>IF(tblTitanic[[#This Row],[Embarked]]="", "S", tblTitanic[[#This Row],[Embarked]])</f>
        <v>S</v>
      </c>
    </row>
    <row r="44" spans="1:24">
      <c r="A44" s="9">
        <v>43</v>
      </c>
      <c r="B44" s="9">
        <v>0</v>
      </c>
      <c r="C44" s="9">
        <v>3</v>
      </c>
      <c r="D44" t="s">
        <v>110</v>
      </c>
      <c r="E44" s="9" t="s">
        <v>13</v>
      </c>
      <c r="F44" s="31"/>
      <c r="G44" s="9">
        <v>0</v>
      </c>
      <c r="H44" s="9">
        <v>0</v>
      </c>
      <c r="I44" t="s">
        <v>111</v>
      </c>
      <c r="J44">
        <v>7.8958000000000004</v>
      </c>
      <c r="K44" s="9" t="s">
        <v>15</v>
      </c>
      <c r="L44" s="9" t="s">
        <v>21</v>
      </c>
      <c r="M44" s="9">
        <f>tblTitanic[[#This Row],[SibSp]]+tblTitanic[[#This Row],[Parch]]</f>
        <v>0</v>
      </c>
      <c r="N44" s="9" t="str">
        <f>IF(tblTitanic[[#This Row],[FamilySize]]=0,"Alone", IF(tblTitanic[[#This Row],[FamilySize]]&lt;=3,"Small (1-3)", "Large (4+)"))</f>
        <v>Alone</v>
      </c>
      <c r="O44" s="9" t="str">
        <f>TRIM(MID(tblTitanic[[#This Row],[Name]], FIND(",",tblTitanic[[#This Row],[Name]])+1, FIND(".",tblTitanic[[#This Row],[Name]]) - FIND(",",tblTitanic[[#This Row],[Name]]) - 1))</f>
        <v>Mr</v>
      </c>
      <c r="P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 s="9" t="str">
        <f>IF(tblTitanic[[#This Row],[Cabin]]="","Unknown",LEFT(tblTitanic[[#This Row],[Cabin]],1))</f>
        <v>Unknown</v>
      </c>
      <c r="R44" s="9" t="str">
        <f>IF(tblTitanic[[#This Row],[Age]]="","Unknown", IF(tblTitanic[[#This Row],[Age]]&lt;13,"Child",IF(tblTitanic[[#This Row],[Age]]&lt;=18,"Teen", IF(tblTitanic[[#This Row],[Age]]&lt;=40,"Adult","Senior"))))</f>
        <v>Unknown</v>
      </c>
      <c r="S44" s="9" t="str">
        <f>IF(tblTitanic[[#This Row],[Fare]]&lt;=$X$5,"Low",IF(tblTitanic[[#This Row],[Fare]]&lt;= $X$6,"Medium",IF(tblTitanic[[#This Row],[Fare]]&lt;= $X$7,"High","Very High")))</f>
        <v>Low</v>
      </c>
      <c r="T44" s="9">
        <f>IF(tblTitanic[[#This Row],[Age]]="", $X$9, tblTitanic[[#This Row],[Age]])</f>
        <v>28</v>
      </c>
      <c r="U44" s="9" t="str">
        <f>IF(tblTitanic[[#This Row],[Embarked]]="", "S", tblTitanic[[#This Row],[Embarked]])</f>
        <v>C</v>
      </c>
    </row>
    <row r="45" spans="1:24">
      <c r="A45" s="9">
        <v>44</v>
      </c>
      <c r="B45" s="9">
        <v>1</v>
      </c>
      <c r="C45" s="9">
        <v>2</v>
      </c>
      <c r="D45" t="s">
        <v>112</v>
      </c>
      <c r="E45" s="9" t="s">
        <v>18</v>
      </c>
      <c r="F45" s="31">
        <v>3</v>
      </c>
      <c r="G45" s="9">
        <v>1</v>
      </c>
      <c r="H45" s="9">
        <v>2</v>
      </c>
      <c r="I45" t="s">
        <v>113</v>
      </c>
      <c r="J45">
        <v>41.5792</v>
      </c>
      <c r="K45" s="9" t="s">
        <v>15</v>
      </c>
      <c r="L45" s="9" t="s">
        <v>21</v>
      </c>
      <c r="M45" s="9">
        <f>tblTitanic[[#This Row],[SibSp]]+tblTitanic[[#This Row],[Parch]]</f>
        <v>3</v>
      </c>
      <c r="N45" s="9" t="str">
        <f>IF(tblTitanic[[#This Row],[FamilySize]]=0,"Alone", IF(tblTitanic[[#This Row],[FamilySize]]&lt;=3,"Small (1-3)", "Large (4+)"))</f>
        <v>Small (1-3)</v>
      </c>
      <c r="O45" s="9" t="str">
        <f>TRIM(MID(tblTitanic[[#This Row],[Name]], FIND(",",tblTitanic[[#This Row],[Name]])+1, FIND(".",tblTitanic[[#This Row],[Name]]) - FIND(",",tblTitanic[[#This Row],[Name]]) - 1))</f>
        <v>Miss</v>
      </c>
      <c r="P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5" s="9" t="str">
        <f>IF(tblTitanic[[#This Row],[Cabin]]="","Unknown",LEFT(tblTitanic[[#This Row],[Cabin]],1))</f>
        <v>Unknown</v>
      </c>
      <c r="R45" s="9" t="str">
        <f>IF(tblTitanic[[#This Row],[Age]]="","Unknown", IF(tblTitanic[[#This Row],[Age]]&lt;13,"Child",IF(tblTitanic[[#This Row],[Age]]&lt;=18,"Teen", IF(tblTitanic[[#This Row],[Age]]&lt;=40,"Adult","Senior"))))</f>
        <v>Child</v>
      </c>
      <c r="S45" s="9" t="str">
        <f>IF(tblTitanic[[#This Row],[Fare]]&lt;=$X$5,"Low",IF(tblTitanic[[#This Row],[Fare]]&lt;= $X$6,"Medium",IF(tblTitanic[[#This Row],[Fare]]&lt;= $X$7,"High","Very High")))</f>
        <v>Very High</v>
      </c>
      <c r="T45" s="9">
        <f>IF(tblTitanic[[#This Row],[Age]]="", $X$9, tblTitanic[[#This Row],[Age]])</f>
        <v>3</v>
      </c>
      <c r="U45" s="9" t="str">
        <f>IF(tblTitanic[[#This Row],[Embarked]]="", "S", tblTitanic[[#This Row],[Embarked]])</f>
        <v>C</v>
      </c>
    </row>
    <row r="46" spans="1:24">
      <c r="A46" s="9">
        <v>45</v>
      </c>
      <c r="B46" s="9">
        <v>1</v>
      </c>
      <c r="C46" s="9">
        <v>3</v>
      </c>
      <c r="D46" t="s">
        <v>114</v>
      </c>
      <c r="E46" s="9" t="s">
        <v>18</v>
      </c>
      <c r="F46" s="31">
        <v>19</v>
      </c>
      <c r="G46" s="9">
        <v>0</v>
      </c>
      <c r="H46" s="9">
        <v>0</v>
      </c>
      <c r="I46" t="s">
        <v>115</v>
      </c>
      <c r="J46">
        <v>7.8792</v>
      </c>
      <c r="K46" s="9" t="s">
        <v>15</v>
      </c>
      <c r="L46" s="9" t="s">
        <v>31</v>
      </c>
      <c r="M46" s="9">
        <f>tblTitanic[[#This Row],[SibSp]]+tblTitanic[[#This Row],[Parch]]</f>
        <v>0</v>
      </c>
      <c r="N46" s="9" t="str">
        <f>IF(tblTitanic[[#This Row],[FamilySize]]=0,"Alone", IF(tblTitanic[[#This Row],[FamilySize]]&lt;=3,"Small (1-3)", "Large (4+)"))</f>
        <v>Alone</v>
      </c>
      <c r="O46" s="9" t="str">
        <f>TRIM(MID(tblTitanic[[#This Row],[Name]], FIND(",",tblTitanic[[#This Row],[Name]])+1, FIND(".",tblTitanic[[#This Row],[Name]]) - FIND(",",tblTitanic[[#This Row],[Name]]) - 1))</f>
        <v>Miss</v>
      </c>
      <c r="P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6" s="9" t="str">
        <f>IF(tblTitanic[[#This Row],[Cabin]]="","Unknown",LEFT(tblTitanic[[#This Row],[Cabin]],1))</f>
        <v>Unknown</v>
      </c>
      <c r="R46" s="9" t="str">
        <f>IF(tblTitanic[[#This Row],[Age]]="","Unknown", IF(tblTitanic[[#This Row],[Age]]&lt;13,"Child",IF(tblTitanic[[#This Row],[Age]]&lt;=18,"Teen", IF(tblTitanic[[#This Row],[Age]]&lt;=40,"Adult","Senior"))))</f>
        <v>Adult</v>
      </c>
      <c r="S46" s="9" t="str">
        <f>IF(tblTitanic[[#This Row],[Fare]]&lt;=$X$5,"Low",IF(tblTitanic[[#This Row],[Fare]]&lt;= $X$6,"Medium",IF(tblTitanic[[#This Row],[Fare]]&lt;= $X$7,"High","Very High")))</f>
        <v>Low</v>
      </c>
      <c r="T46" s="9">
        <f>IF(tblTitanic[[#This Row],[Age]]="", $X$9, tblTitanic[[#This Row],[Age]])</f>
        <v>19</v>
      </c>
      <c r="U46" s="9" t="str">
        <f>IF(tblTitanic[[#This Row],[Embarked]]="", "S", tblTitanic[[#This Row],[Embarked]])</f>
        <v>Q</v>
      </c>
    </row>
    <row r="47" spans="1:24">
      <c r="A47" s="9">
        <v>46</v>
      </c>
      <c r="B47" s="9">
        <v>0</v>
      </c>
      <c r="C47" s="9">
        <v>3</v>
      </c>
      <c r="D47" t="s">
        <v>116</v>
      </c>
      <c r="E47" s="9" t="s">
        <v>13</v>
      </c>
      <c r="F47" s="31"/>
      <c r="G47" s="9">
        <v>0</v>
      </c>
      <c r="H47" s="9">
        <v>0</v>
      </c>
      <c r="I47" t="s">
        <v>117</v>
      </c>
      <c r="J47">
        <v>8.0500000000000007</v>
      </c>
      <c r="K47" s="9" t="s">
        <v>15</v>
      </c>
      <c r="L47" s="9" t="s">
        <v>16</v>
      </c>
      <c r="M47" s="9">
        <f>tblTitanic[[#This Row],[SibSp]]+tblTitanic[[#This Row],[Parch]]</f>
        <v>0</v>
      </c>
      <c r="N47" s="9" t="str">
        <f>IF(tblTitanic[[#This Row],[FamilySize]]=0,"Alone", IF(tblTitanic[[#This Row],[FamilySize]]&lt;=3,"Small (1-3)", "Large (4+)"))</f>
        <v>Alone</v>
      </c>
      <c r="O47" s="9" t="str">
        <f>TRIM(MID(tblTitanic[[#This Row],[Name]], FIND(",",tblTitanic[[#This Row],[Name]])+1, FIND(".",tblTitanic[[#This Row],[Name]]) - FIND(",",tblTitanic[[#This Row],[Name]]) - 1))</f>
        <v>Mr</v>
      </c>
      <c r="P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 s="9" t="str">
        <f>IF(tblTitanic[[#This Row],[Cabin]]="","Unknown",LEFT(tblTitanic[[#This Row],[Cabin]],1))</f>
        <v>Unknown</v>
      </c>
      <c r="R47" s="9" t="str">
        <f>IF(tblTitanic[[#This Row],[Age]]="","Unknown", IF(tblTitanic[[#This Row],[Age]]&lt;13,"Child",IF(tblTitanic[[#This Row],[Age]]&lt;=18,"Teen", IF(tblTitanic[[#This Row],[Age]]&lt;=40,"Adult","Senior"))))</f>
        <v>Unknown</v>
      </c>
      <c r="S47" s="9" t="str">
        <f>IF(tblTitanic[[#This Row],[Fare]]&lt;=$X$5,"Low",IF(tblTitanic[[#This Row],[Fare]]&lt;= $X$6,"Medium",IF(tblTitanic[[#This Row],[Fare]]&lt;= $X$7,"High","Very High")))</f>
        <v>Medium</v>
      </c>
      <c r="T47" s="9">
        <f>IF(tblTitanic[[#This Row],[Age]]="", $X$9, tblTitanic[[#This Row],[Age]])</f>
        <v>28</v>
      </c>
      <c r="U47" s="9" t="str">
        <f>IF(tblTitanic[[#This Row],[Embarked]]="", "S", tblTitanic[[#This Row],[Embarked]])</f>
        <v>S</v>
      </c>
    </row>
    <row r="48" spans="1:24">
      <c r="A48" s="9">
        <v>47</v>
      </c>
      <c r="B48" s="9">
        <v>0</v>
      </c>
      <c r="C48" s="9">
        <v>3</v>
      </c>
      <c r="D48" t="s">
        <v>118</v>
      </c>
      <c r="E48" s="9" t="s">
        <v>13</v>
      </c>
      <c r="F48" s="31"/>
      <c r="G48" s="9">
        <v>1</v>
      </c>
      <c r="H48" s="9">
        <v>0</v>
      </c>
      <c r="I48" t="s">
        <v>119</v>
      </c>
      <c r="J48">
        <v>15.5</v>
      </c>
      <c r="K48" s="9" t="s">
        <v>15</v>
      </c>
      <c r="L48" s="9" t="s">
        <v>31</v>
      </c>
      <c r="M48" s="9">
        <f>tblTitanic[[#This Row],[SibSp]]+tblTitanic[[#This Row],[Parch]]</f>
        <v>1</v>
      </c>
      <c r="N48" s="9" t="str">
        <f>IF(tblTitanic[[#This Row],[FamilySize]]=0,"Alone", IF(tblTitanic[[#This Row],[FamilySize]]&lt;=3,"Small (1-3)", "Large (4+)"))</f>
        <v>Small (1-3)</v>
      </c>
      <c r="O48" s="9" t="str">
        <f>TRIM(MID(tblTitanic[[#This Row],[Name]], FIND(",",tblTitanic[[#This Row],[Name]])+1, FIND(".",tblTitanic[[#This Row],[Name]]) - FIND(",",tblTitanic[[#This Row],[Name]]) - 1))</f>
        <v>Mr</v>
      </c>
      <c r="P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 s="9" t="str">
        <f>IF(tblTitanic[[#This Row],[Cabin]]="","Unknown",LEFT(tblTitanic[[#This Row],[Cabin]],1))</f>
        <v>Unknown</v>
      </c>
      <c r="R48" s="9" t="str">
        <f>IF(tblTitanic[[#This Row],[Age]]="","Unknown", IF(tblTitanic[[#This Row],[Age]]&lt;13,"Child",IF(tblTitanic[[#This Row],[Age]]&lt;=18,"Teen", IF(tblTitanic[[#This Row],[Age]]&lt;=40,"Adult","Senior"))))</f>
        <v>Unknown</v>
      </c>
      <c r="S48" s="9" t="str">
        <f>IF(tblTitanic[[#This Row],[Fare]]&lt;=$X$5,"Low",IF(tblTitanic[[#This Row],[Fare]]&lt;= $X$6,"Medium",IF(tblTitanic[[#This Row],[Fare]]&lt;= $X$7,"High","Very High")))</f>
        <v>High</v>
      </c>
      <c r="T48" s="9">
        <f>IF(tblTitanic[[#This Row],[Age]]="", $X$9, tblTitanic[[#This Row],[Age]])</f>
        <v>28</v>
      </c>
      <c r="U48" s="9" t="str">
        <f>IF(tblTitanic[[#This Row],[Embarked]]="", "S", tblTitanic[[#This Row],[Embarked]])</f>
        <v>Q</v>
      </c>
    </row>
    <row r="49" spans="1:21">
      <c r="A49" s="9">
        <v>48</v>
      </c>
      <c r="B49" s="9">
        <v>1</v>
      </c>
      <c r="C49" s="9">
        <v>3</v>
      </c>
      <c r="D49" t="s">
        <v>120</v>
      </c>
      <c r="E49" s="9" t="s">
        <v>18</v>
      </c>
      <c r="F49" s="31"/>
      <c r="G49" s="9">
        <v>0</v>
      </c>
      <c r="H49" s="9">
        <v>0</v>
      </c>
      <c r="I49" t="s">
        <v>121</v>
      </c>
      <c r="J49">
        <v>7.75</v>
      </c>
      <c r="K49" s="9" t="s">
        <v>15</v>
      </c>
      <c r="L49" s="9" t="s">
        <v>31</v>
      </c>
      <c r="M49" s="9">
        <f>tblTitanic[[#This Row],[SibSp]]+tblTitanic[[#This Row],[Parch]]</f>
        <v>0</v>
      </c>
      <c r="N49" s="9" t="str">
        <f>IF(tblTitanic[[#This Row],[FamilySize]]=0,"Alone", IF(tblTitanic[[#This Row],[FamilySize]]&lt;=3,"Small (1-3)", "Large (4+)"))</f>
        <v>Alone</v>
      </c>
      <c r="O49" s="9" t="str">
        <f>TRIM(MID(tblTitanic[[#This Row],[Name]], FIND(",",tblTitanic[[#This Row],[Name]])+1, FIND(".",tblTitanic[[#This Row],[Name]]) - FIND(",",tblTitanic[[#This Row],[Name]]) - 1))</f>
        <v>Miss</v>
      </c>
      <c r="P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9" s="9" t="str">
        <f>IF(tblTitanic[[#This Row],[Cabin]]="","Unknown",LEFT(tblTitanic[[#This Row],[Cabin]],1))</f>
        <v>Unknown</v>
      </c>
      <c r="R49" s="9" t="str">
        <f>IF(tblTitanic[[#This Row],[Age]]="","Unknown", IF(tblTitanic[[#This Row],[Age]]&lt;13,"Child",IF(tblTitanic[[#This Row],[Age]]&lt;=18,"Teen", IF(tblTitanic[[#This Row],[Age]]&lt;=40,"Adult","Senior"))))</f>
        <v>Unknown</v>
      </c>
      <c r="S49" s="9" t="str">
        <f>IF(tblTitanic[[#This Row],[Fare]]&lt;=$X$5,"Low",IF(tblTitanic[[#This Row],[Fare]]&lt;= $X$6,"Medium",IF(tblTitanic[[#This Row],[Fare]]&lt;= $X$7,"High","Very High")))</f>
        <v>Low</v>
      </c>
      <c r="T49" s="9">
        <f>IF(tblTitanic[[#This Row],[Age]]="", $X$9, tblTitanic[[#This Row],[Age]])</f>
        <v>28</v>
      </c>
      <c r="U49" s="9" t="str">
        <f>IF(tblTitanic[[#This Row],[Embarked]]="", "S", tblTitanic[[#This Row],[Embarked]])</f>
        <v>Q</v>
      </c>
    </row>
    <row r="50" spans="1:21">
      <c r="A50" s="9">
        <v>49</v>
      </c>
      <c r="B50" s="9">
        <v>0</v>
      </c>
      <c r="C50" s="9">
        <v>3</v>
      </c>
      <c r="D50" t="s">
        <v>122</v>
      </c>
      <c r="E50" s="9" t="s">
        <v>13</v>
      </c>
      <c r="F50" s="31"/>
      <c r="G50" s="9">
        <v>2</v>
      </c>
      <c r="H50" s="9">
        <v>0</v>
      </c>
      <c r="I50" t="s">
        <v>123</v>
      </c>
      <c r="J50">
        <v>21.679200000000002</v>
      </c>
      <c r="K50" s="9" t="s">
        <v>15</v>
      </c>
      <c r="L50" s="9" t="s">
        <v>21</v>
      </c>
      <c r="M50" s="9">
        <f>tblTitanic[[#This Row],[SibSp]]+tblTitanic[[#This Row],[Parch]]</f>
        <v>2</v>
      </c>
      <c r="N50" s="9" t="str">
        <f>IF(tblTitanic[[#This Row],[FamilySize]]=0,"Alone", IF(tblTitanic[[#This Row],[FamilySize]]&lt;=3,"Small (1-3)", "Large (4+)"))</f>
        <v>Small (1-3)</v>
      </c>
      <c r="O50" s="9" t="str">
        <f>TRIM(MID(tblTitanic[[#This Row],[Name]], FIND(",",tblTitanic[[#This Row],[Name]])+1, FIND(".",tblTitanic[[#This Row],[Name]]) - FIND(",",tblTitanic[[#This Row],[Name]]) - 1))</f>
        <v>Mr</v>
      </c>
      <c r="P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0" s="9" t="str">
        <f>IF(tblTitanic[[#This Row],[Cabin]]="","Unknown",LEFT(tblTitanic[[#This Row],[Cabin]],1))</f>
        <v>Unknown</v>
      </c>
      <c r="R50" s="9" t="str">
        <f>IF(tblTitanic[[#This Row],[Age]]="","Unknown", IF(tblTitanic[[#This Row],[Age]]&lt;13,"Child",IF(tblTitanic[[#This Row],[Age]]&lt;=18,"Teen", IF(tblTitanic[[#This Row],[Age]]&lt;=40,"Adult","Senior"))))</f>
        <v>Unknown</v>
      </c>
      <c r="S50" s="9" t="str">
        <f>IF(tblTitanic[[#This Row],[Fare]]&lt;=$X$5,"Low",IF(tblTitanic[[#This Row],[Fare]]&lt;= $X$6,"Medium",IF(tblTitanic[[#This Row],[Fare]]&lt;= $X$7,"High","Very High")))</f>
        <v>High</v>
      </c>
      <c r="T50" s="9">
        <f>IF(tblTitanic[[#This Row],[Age]]="", $X$9, tblTitanic[[#This Row],[Age]])</f>
        <v>28</v>
      </c>
      <c r="U50" s="9" t="str">
        <f>IF(tblTitanic[[#This Row],[Embarked]]="", "S", tblTitanic[[#This Row],[Embarked]])</f>
        <v>C</v>
      </c>
    </row>
    <row r="51" spans="1:21">
      <c r="A51" s="9">
        <v>50</v>
      </c>
      <c r="B51" s="9">
        <v>0</v>
      </c>
      <c r="C51" s="9">
        <v>3</v>
      </c>
      <c r="D51" t="s">
        <v>124</v>
      </c>
      <c r="E51" s="9" t="s">
        <v>18</v>
      </c>
      <c r="F51" s="31">
        <v>18</v>
      </c>
      <c r="G51" s="9">
        <v>1</v>
      </c>
      <c r="H51" s="9">
        <v>0</v>
      </c>
      <c r="I51" t="s">
        <v>125</v>
      </c>
      <c r="J51">
        <v>17.8</v>
      </c>
      <c r="K51" s="9" t="s">
        <v>15</v>
      </c>
      <c r="L51" s="9" t="s">
        <v>16</v>
      </c>
      <c r="M51" s="9">
        <f>tblTitanic[[#This Row],[SibSp]]+tblTitanic[[#This Row],[Parch]]</f>
        <v>1</v>
      </c>
      <c r="N51" s="9" t="str">
        <f>IF(tblTitanic[[#This Row],[FamilySize]]=0,"Alone", IF(tblTitanic[[#This Row],[FamilySize]]&lt;=3,"Small (1-3)", "Large (4+)"))</f>
        <v>Small (1-3)</v>
      </c>
      <c r="O51" s="9" t="str">
        <f>TRIM(MID(tblTitanic[[#This Row],[Name]], FIND(",",tblTitanic[[#This Row],[Name]])+1, FIND(".",tblTitanic[[#This Row],[Name]]) - FIND(",",tblTitanic[[#This Row],[Name]]) - 1))</f>
        <v>Mrs</v>
      </c>
      <c r="P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1" s="9" t="str">
        <f>IF(tblTitanic[[#This Row],[Cabin]]="","Unknown",LEFT(tblTitanic[[#This Row],[Cabin]],1))</f>
        <v>Unknown</v>
      </c>
      <c r="R51" s="9" t="str">
        <f>IF(tblTitanic[[#This Row],[Age]]="","Unknown", IF(tblTitanic[[#This Row],[Age]]&lt;13,"Child",IF(tblTitanic[[#This Row],[Age]]&lt;=18,"Teen", IF(tblTitanic[[#This Row],[Age]]&lt;=40,"Adult","Senior"))))</f>
        <v>Teen</v>
      </c>
      <c r="S51" s="9" t="str">
        <f>IF(tblTitanic[[#This Row],[Fare]]&lt;=$X$5,"Low",IF(tblTitanic[[#This Row],[Fare]]&lt;= $X$6,"Medium",IF(tblTitanic[[#This Row],[Fare]]&lt;= $X$7,"High","Very High")))</f>
        <v>High</v>
      </c>
      <c r="T51" s="9">
        <f>IF(tblTitanic[[#This Row],[Age]]="", $X$9, tblTitanic[[#This Row],[Age]])</f>
        <v>18</v>
      </c>
      <c r="U51" s="9" t="str">
        <f>IF(tblTitanic[[#This Row],[Embarked]]="", "S", tblTitanic[[#This Row],[Embarked]])</f>
        <v>S</v>
      </c>
    </row>
    <row r="52" spans="1:21">
      <c r="A52" s="9">
        <v>51</v>
      </c>
      <c r="B52" s="9">
        <v>0</v>
      </c>
      <c r="C52" s="9">
        <v>3</v>
      </c>
      <c r="D52" t="s">
        <v>126</v>
      </c>
      <c r="E52" s="9" t="s">
        <v>13</v>
      </c>
      <c r="F52" s="31">
        <v>7</v>
      </c>
      <c r="G52" s="9">
        <v>4</v>
      </c>
      <c r="H52" s="9">
        <v>1</v>
      </c>
      <c r="I52" t="s">
        <v>127</v>
      </c>
      <c r="J52">
        <v>39.6875</v>
      </c>
      <c r="K52" s="9" t="s">
        <v>15</v>
      </c>
      <c r="L52" s="9" t="s">
        <v>16</v>
      </c>
      <c r="M52" s="9">
        <f>tblTitanic[[#This Row],[SibSp]]+tblTitanic[[#This Row],[Parch]]</f>
        <v>5</v>
      </c>
      <c r="N52" s="9" t="str">
        <f>IF(tblTitanic[[#This Row],[FamilySize]]=0,"Alone", IF(tblTitanic[[#This Row],[FamilySize]]&lt;=3,"Small (1-3)", "Large (4+)"))</f>
        <v>Large (4+)</v>
      </c>
      <c r="O52" s="9" t="str">
        <f>TRIM(MID(tblTitanic[[#This Row],[Name]], FIND(",",tblTitanic[[#This Row],[Name]])+1, FIND(".",tblTitanic[[#This Row],[Name]]) - FIND(",",tblTitanic[[#This Row],[Name]]) - 1))</f>
        <v>Master</v>
      </c>
      <c r="P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52" s="9" t="str">
        <f>IF(tblTitanic[[#This Row],[Cabin]]="","Unknown",LEFT(tblTitanic[[#This Row],[Cabin]],1))</f>
        <v>Unknown</v>
      </c>
      <c r="R52" s="9" t="str">
        <f>IF(tblTitanic[[#This Row],[Age]]="","Unknown", IF(tblTitanic[[#This Row],[Age]]&lt;13,"Child",IF(tblTitanic[[#This Row],[Age]]&lt;=18,"Teen", IF(tblTitanic[[#This Row],[Age]]&lt;=40,"Adult","Senior"))))</f>
        <v>Child</v>
      </c>
      <c r="S52" s="9" t="str">
        <f>IF(tblTitanic[[#This Row],[Fare]]&lt;=$X$5,"Low",IF(tblTitanic[[#This Row],[Fare]]&lt;= $X$6,"Medium",IF(tblTitanic[[#This Row],[Fare]]&lt;= $X$7,"High","Very High")))</f>
        <v>Very High</v>
      </c>
      <c r="T52" s="9">
        <f>IF(tblTitanic[[#This Row],[Age]]="", $X$9, tblTitanic[[#This Row],[Age]])</f>
        <v>7</v>
      </c>
      <c r="U52" s="9" t="str">
        <f>IF(tblTitanic[[#This Row],[Embarked]]="", "S", tblTitanic[[#This Row],[Embarked]])</f>
        <v>S</v>
      </c>
    </row>
    <row r="53" spans="1:21">
      <c r="A53" s="9">
        <v>52</v>
      </c>
      <c r="B53" s="9">
        <v>0</v>
      </c>
      <c r="C53" s="9">
        <v>3</v>
      </c>
      <c r="D53" t="s">
        <v>128</v>
      </c>
      <c r="E53" s="9" t="s">
        <v>13</v>
      </c>
      <c r="F53" s="31">
        <v>21</v>
      </c>
      <c r="G53" s="9">
        <v>0</v>
      </c>
      <c r="H53" s="9">
        <v>0</v>
      </c>
      <c r="I53" t="s">
        <v>129</v>
      </c>
      <c r="J53">
        <v>7.8</v>
      </c>
      <c r="K53" s="9" t="s">
        <v>15</v>
      </c>
      <c r="L53" s="9" t="s">
        <v>16</v>
      </c>
      <c r="M53" s="9">
        <f>tblTitanic[[#This Row],[SibSp]]+tblTitanic[[#This Row],[Parch]]</f>
        <v>0</v>
      </c>
      <c r="N53" s="9" t="str">
        <f>IF(tblTitanic[[#This Row],[FamilySize]]=0,"Alone", IF(tblTitanic[[#This Row],[FamilySize]]&lt;=3,"Small (1-3)", "Large (4+)"))</f>
        <v>Alone</v>
      </c>
      <c r="O53" s="9" t="str">
        <f>TRIM(MID(tblTitanic[[#This Row],[Name]], FIND(",",tblTitanic[[#This Row],[Name]])+1, FIND(".",tblTitanic[[#This Row],[Name]]) - FIND(",",tblTitanic[[#This Row],[Name]]) - 1))</f>
        <v>Mr</v>
      </c>
      <c r="P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3" s="9" t="str">
        <f>IF(tblTitanic[[#This Row],[Cabin]]="","Unknown",LEFT(tblTitanic[[#This Row],[Cabin]],1))</f>
        <v>Unknown</v>
      </c>
      <c r="R53" s="9" t="str">
        <f>IF(tblTitanic[[#This Row],[Age]]="","Unknown", IF(tblTitanic[[#This Row],[Age]]&lt;13,"Child",IF(tblTitanic[[#This Row],[Age]]&lt;=18,"Teen", IF(tblTitanic[[#This Row],[Age]]&lt;=40,"Adult","Senior"))))</f>
        <v>Adult</v>
      </c>
      <c r="S53" s="9" t="str">
        <f>IF(tblTitanic[[#This Row],[Fare]]&lt;=$X$5,"Low",IF(tblTitanic[[#This Row],[Fare]]&lt;= $X$6,"Medium",IF(tblTitanic[[#This Row],[Fare]]&lt;= $X$7,"High","Very High")))</f>
        <v>Low</v>
      </c>
      <c r="T53" s="9">
        <f>IF(tblTitanic[[#This Row],[Age]]="", $X$9, tblTitanic[[#This Row],[Age]])</f>
        <v>21</v>
      </c>
      <c r="U53" s="9" t="str">
        <f>IF(tblTitanic[[#This Row],[Embarked]]="", "S", tblTitanic[[#This Row],[Embarked]])</f>
        <v>S</v>
      </c>
    </row>
    <row r="54" spans="1:21">
      <c r="A54" s="9">
        <v>53</v>
      </c>
      <c r="B54" s="9">
        <v>1</v>
      </c>
      <c r="C54" s="9">
        <v>1</v>
      </c>
      <c r="D54" t="s">
        <v>130</v>
      </c>
      <c r="E54" s="9" t="s">
        <v>18</v>
      </c>
      <c r="F54" s="31">
        <v>49</v>
      </c>
      <c r="G54" s="9">
        <v>1</v>
      </c>
      <c r="H54" s="9">
        <v>0</v>
      </c>
      <c r="I54" t="s">
        <v>131</v>
      </c>
      <c r="J54">
        <v>76.729200000000006</v>
      </c>
      <c r="K54" s="9" t="s">
        <v>132</v>
      </c>
      <c r="L54" s="9" t="s">
        <v>21</v>
      </c>
      <c r="M54" s="9">
        <f>tblTitanic[[#This Row],[SibSp]]+tblTitanic[[#This Row],[Parch]]</f>
        <v>1</v>
      </c>
      <c r="N54" s="9" t="str">
        <f>IF(tblTitanic[[#This Row],[FamilySize]]=0,"Alone", IF(tblTitanic[[#This Row],[FamilySize]]&lt;=3,"Small (1-3)", "Large (4+)"))</f>
        <v>Small (1-3)</v>
      </c>
      <c r="O54" s="9" t="str">
        <f>TRIM(MID(tblTitanic[[#This Row],[Name]], FIND(",",tblTitanic[[#This Row],[Name]])+1, FIND(".",tblTitanic[[#This Row],[Name]]) - FIND(",",tblTitanic[[#This Row],[Name]]) - 1))</f>
        <v>Mrs</v>
      </c>
      <c r="P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4" s="9" t="str">
        <f>IF(tblTitanic[[#This Row],[Cabin]]="","Unknown",LEFT(tblTitanic[[#This Row],[Cabin]],1))</f>
        <v>D</v>
      </c>
      <c r="R54" s="9" t="str">
        <f>IF(tblTitanic[[#This Row],[Age]]="","Unknown", IF(tblTitanic[[#This Row],[Age]]&lt;13,"Child",IF(tblTitanic[[#This Row],[Age]]&lt;=18,"Teen", IF(tblTitanic[[#This Row],[Age]]&lt;=40,"Adult","Senior"))))</f>
        <v>Senior</v>
      </c>
      <c r="S54" s="9" t="str">
        <f>IF(tblTitanic[[#This Row],[Fare]]&lt;=$X$5,"Low",IF(tblTitanic[[#This Row],[Fare]]&lt;= $X$6,"Medium",IF(tblTitanic[[#This Row],[Fare]]&lt;= $X$7,"High","Very High")))</f>
        <v>Very High</v>
      </c>
      <c r="T54" s="9">
        <f>IF(tblTitanic[[#This Row],[Age]]="", $X$9, tblTitanic[[#This Row],[Age]])</f>
        <v>49</v>
      </c>
      <c r="U54" s="9" t="str">
        <f>IF(tblTitanic[[#This Row],[Embarked]]="", "S", tblTitanic[[#This Row],[Embarked]])</f>
        <v>C</v>
      </c>
    </row>
    <row r="55" spans="1:21">
      <c r="A55" s="9">
        <v>54</v>
      </c>
      <c r="B55" s="9">
        <v>1</v>
      </c>
      <c r="C55" s="9">
        <v>2</v>
      </c>
      <c r="D55" t="s">
        <v>133</v>
      </c>
      <c r="E55" s="9" t="s">
        <v>18</v>
      </c>
      <c r="F55" s="31">
        <v>29</v>
      </c>
      <c r="G55" s="9">
        <v>1</v>
      </c>
      <c r="H55" s="9">
        <v>0</v>
      </c>
      <c r="I55" t="s">
        <v>134</v>
      </c>
      <c r="J55">
        <v>26</v>
      </c>
      <c r="K55" s="9" t="s">
        <v>15</v>
      </c>
      <c r="L55" s="9" t="s">
        <v>16</v>
      </c>
      <c r="M55" s="9">
        <f>tblTitanic[[#This Row],[SibSp]]+tblTitanic[[#This Row],[Parch]]</f>
        <v>1</v>
      </c>
      <c r="N55" s="9" t="str">
        <f>IF(tblTitanic[[#This Row],[FamilySize]]=0,"Alone", IF(tblTitanic[[#This Row],[FamilySize]]&lt;=3,"Small (1-3)", "Large (4+)"))</f>
        <v>Small (1-3)</v>
      </c>
      <c r="O55" s="9" t="str">
        <f>TRIM(MID(tblTitanic[[#This Row],[Name]], FIND(",",tblTitanic[[#This Row],[Name]])+1, FIND(".",tblTitanic[[#This Row],[Name]]) - FIND(",",tblTitanic[[#This Row],[Name]]) - 1))</f>
        <v>Mrs</v>
      </c>
      <c r="P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5" s="9" t="str">
        <f>IF(tblTitanic[[#This Row],[Cabin]]="","Unknown",LEFT(tblTitanic[[#This Row],[Cabin]],1))</f>
        <v>Unknown</v>
      </c>
      <c r="R55" s="9" t="str">
        <f>IF(tblTitanic[[#This Row],[Age]]="","Unknown", IF(tblTitanic[[#This Row],[Age]]&lt;13,"Child",IF(tblTitanic[[#This Row],[Age]]&lt;=18,"Teen", IF(tblTitanic[[#This Row],[Age]]&lt;=40,"Adult","Senior"))))</f>
        <v>Adult</v>
      </c>
      <c r="S55" s="9" t="str">
        <f>IF(tblTitanic[[#This Row],[Fare]]&lt;=$X$5,"Low",IF(tblTitanic[[#This Row],[Fare]]&lt;= $X$6,"Medium",IF(tblTitanic[[#This Row],[Fare]]&lt;= $X$7,"High","Very High")))</f>
        <v>High</v>
      </c>
      <c r="T55" s="9">
        <f>IF(tblTitanic[[#This Row],[Age]]="", $X$9, tblTitanic[[#This Row],[Age]])</f>
        <v>29</v>
      </c>
      <c r="U55" s="9" t="str">
        <f>IF(tblTitanic[[#This Row],[Embarked]]="", "S", tblTitanic[[#This Row],[Embarked]])</f>
        <v>S</v>
      </c>
    </row>
    <row r="56" spans="1:21">
      <c r="A56" s="9">
        <v>55</v>
      </c>
      <c r="B56" s="9">
        <v>0</v>
      </c>
      <c r="C56" s="9">
        <v>1</v>
      </c>
      <c r="D56" t="s">
        <v>135</v>
      </c>
      <c r="E56" s="9" t="s">
        <v>13</v>
      </c>
      <c r="F56" s="31">
        <v>65</v>
      </c>
      <c r="G56" s="9">
        <v>0</v>
      </c>
      <c r="H56" s="9">
        <v>1</v>
      </c>
      <c r="I56" t="s">
        <v>136</v>
      </c>
      <c r="J56">
        <v>61.979199999999999</v>
      </c>
      <c r="K56" s="9" t="s">
        <v>137</v>
      </c>
      <c r="L56" s="9" t="s">
        <v>21</v>
      </c>
      <c r="M56" s="9">
        <f>tblTitanic[[#This Row],[SibSp]]+tblTitanic[[#This Row],[Parch]]</f>
        <v>1</v>
      </c>
      <c r="N56" s="9" t="str">
        <f>IF(tblTitanic[[#This Row],[FamilySize]]=0,"Alone", IF(tblTitanic[[#This Row],[FamilySize]]&lt;=3,"Small (1-3)", "Large (4+)"))</f>
        <v>Small (1-3)</v>
      </c>
      <c r="O56" s="9" t="str">
        <f>TRIM(MID(tblTitanic[[#This Row],[Name]], FIND(",",tblTitanic[[#This Row],[Name]])+1, FIND(".",tblTitanic[[#This Row],[Name]]) - FIND(",",tblTitanic[[#This Row],[Name]]) - 1))</f>
        <v>Mr</v>
      </c>
      <c r="P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 s="9" t="str">
        <f>IF(tblTitanic[[#This Row],[Cabin]]="","Unknown",LEFT(tblTitanic[[#This Row],[Cabin]],1))</f>
        <v>B</v>
      </c>
      <c r="R56" s="9" t="str">
        <f>IF(tblTitanic[[#This Row],[Age]]="","Unknown", IF(tblTitanic[[#This Row],[Age]]&lt;13,"Child",IF(tblTitanic[[#This Row],[Age]]&lt;=18,"Teen", IF(tblTitanic[[#This Row],[Age]]&lt;=40,"Adult","Senior"))))</f>
        <v>Senior</v>
      </c>
      <c r="S56" s="9" t="str">
        <f>IF(tblTitanic[[#This Row],[Fare]]&lt;=$X$5,"Low",IF(tblTitanic[[#This Row],[Fare]]&lt;= $X$6,"Medium",IF(tblTitanic[[#This Row],[Fare]]&lt;= $X$7,"High","Very High")))</f>
        <v>Very High</v>
      </c>
      <c r="T56" s="9">
        <f>IF(tblTitanic[[#This Row],[Age]]="", $X$9, tblTitanic[[#This Row],[Age]])</f>
        <v>65</v>
      </c>
      <c r="U56" s="9" t="str">
        <f>IF(tblTitanic[[#This Row],[Embarked]]="", "S", tblTitanic[[#This Row],[Embarked]])</f>
        <v>C</v>
      </c>
    </row>
    <row r="57" spans="1:21">
      <c r="A57" s="9">
        <v>56</v>
      </c>
      <c r="B57" s="9">
        <v>1</v>
      </c>
      <c r="C57" s="9">
        <v>1</v>
      </c>
      <c r="D57" t="s">
        <v>138</v>
      </c>
      <c r="E57" s="9" t="s">
        <v>13</v>
      </c>
      <c r="F57" s="31"/>
      <c r="G57" s="9">
        <v>0</v>
      </c>
      <c r="H57" s="9">
        <v>0</v>
      </c>
      <c r="I57" t="s">
        <v>139</v>
      </c>
      <c r="J57">
        <v>35.5</v>
      </c>
      <c r="K57" s="9" t="s">
        <v>140</v>
      </c>
      <c r="L57" s="9" t="s">
        <v>16</v>
      </c>
      <c r="M57" s="9">
        <f>tblTitanic[[#This Row],[SibSp]]+tblTitanic[[#This Row],[Parch]]</f>
        <v>0</v>
      </c>
      <c r="N57" s="9" t="str">
        <f>IF(tblTitanic[[#This Row],[FamilySize]]=0,"Alone", IF(tblTitanic[[#This Row],[FamilySize]]&lt;=3,"Small (1-3)", "Large (4+)"))</f>
        <v>Alone</v>
      </c>
      <c r="O57" s="9" t="str">
        <f>TRIM(MID(tblTitanic[[#This Row],[Name]], FIND(",",tblTitanic[[#This Row],[Name]])+1, FIND(".",tblTitanic[[#This Row],[Name]]) - FIND(",",tblTitanic[[#This Row],[Name]]) - 1))</f>
        <v>Mr</v>
      </c>
      <c r="P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 s="9" t="str">
        <f>IF(tblTitanic[[#This Row],[Cabin]]="","Unknown",LEFT(tblTitanic[[#This Row],[Cabin]],1))</f>
        <v>C</v>
      </c>
      <c r="R57" s="9" t="str">
        <f>IF(tblTitanic[[#This Row],[Age]]="","Unknown", IF(tblTitanic[[#This Row],[Age]]&lt;13,"Child",IF(tblTitanic[[#This Row],[Age]]&lt;=18,"Teen", IF(tblTitanic[[#This Row],[Age]]&lt;=40,"Adult","Senior"))))</f>
        <v>Unknown</v>
      </c>
      <c r="S57" s="9" t="str">
        <f>IF(tblTitanic[[#This Row],[Fare]]&lt;=$X$5,"Low",IF(tblTitanic[[#This Row],[Fare]]&lt;= $X$6,"Medium",IF(tblTitanic[[#This Row],[Fare]]&lt;= $X$7,"High","Very High")))</f>
        <v>Very High</v>
      </c>
      <c r="T57" s="9">
        <f>IF(tblTitanic[[#This Row],[Age]]="", $X$9, tblTitanic[[#This Row],[Age]])</f>
        <v>28</v>
      </c>
      <c r="U57" s="9" t="str">
        <f>IF(tblTitanic[[#This Row],[Embarked]]="", "S", tblTitanic[[#This Row],[Embarked]])</f>
        <v>S</v>
      </c>
    </row>
    <row r="58" spans="1:21">
      <c r="A58" s="9">
        <v>57</v>
      </c>
      <c r="B58" s="9">
        <v>1</v>
      </c>
      <c r="C58" s="9">
        <v>2</v>
      </c>
      <c r="D58" t="s">
        <v>141</v>
      </c>
      <c r="E58" s="9" t="s">
        <v>18</v>
      </c>
      <c r="F58" s="31">
        <v>21</v>
      </c>
      <c r="G58" s="9">
        <v>0</v>
      </c>
      <c r="H58" s="9">
        <v>0</v>
      </c>
      <c r="I58" t="s">
        <v>142</v>
      </c>
      <c r="J58">
        <v>10.5</v>
      </c>
      <c r="K58" s="9" t="s">
        <v>15</v>
      </c>
      <c r="L58" s="9" t="s">
        <v>16</v>
      </c>
      <c r="M58" s="9">
        <f>tblTitanic[[#This Row],[SibSp]]+tblTitanic[[#This Row],[Parch]]</f>
        <v>0</v>
      </c>
      <c r="N58" s="9" t="str">
        <f>IF(tblTitanic[[#This Row],[FamilySize]]=0,"Alone", IF(tblTitanic[[#This Row],[FamilySize]]&lt;=3,"Small (1-3)", "Large (4+)"))</f>
        <v>Alone</v>
      </c>
      <c r="O58" s="9" t="str">
        <f>TRIM(MID(tblTitanic[[#This Row],[Name]], FIND(",",tblTitanic[[#This Row],[Name]])+1, FIND(".",tblTitanic[[#This Row],[Name]]) - FIND(",",tblTitanic[[#This Row],[Name]]) - 1))</f>
        <v>Miss</v>
      </c>
      <c r="P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8" s="9" t="str">
        <f>IF(tblTitanic[[#This Row],[Cabin]]="","Unknown",LEFT(tblTitanic[[#This Row],[Cabin]],1))</f>
        <v>Unknown</v>
      </c>
      <c r="R58" s="9" t="str">
        <f>IF(tblTitanic[[#This Row],[Age]]="","Unknown", IF(tblTitanic[[#This Row],[Age]]&lt;13,"Child",IF(tblTitanic[[#This Row],[Age]]&lt;=18,"Teen", IF(tblTitanic[[#This Row],[Age]]&lt;=40,"Adult","Senior"))))</f>
        <v>Adult</v>
      </c>
      <c r="S58" s="9" t="str">
        <f>IF(tblTitanic[[#This Row],[Fare]]&lt;=$X$5,"Low",IF(tblTitanic[[#This Row],[Fare]]&lt;= $X$6,"Medium",IF(tblTitanic[[#This Row],[Fare]]&lt;= $X$7,"High","Very High")))</f>
        <v>Medium</v>
      </c>
      <c r="T58" s="9">
        <f>IF(tblTitanic[[#This Row],[Age]]="", $X$9, tblTitanic[[#This Row],[Age]])</f>
        <v>21</v>
      </c>
      <c r="U58" s="9" t="str">
        <f>IF(tblTitanic[[#This Row],[Embarked]]="", "S", tblTitanic[[#This Row],[Embarked]])</f>
        <v>S</v>
      </c>
    </row>
    <row r="59" spans="1:21">
      <c r="A59" s="9">
        <v>58</v>
      </c>
      <c r="B59" s="9">
        <v>0</v>
      </c>
      <c r="C59" s="9">
        <v>3</v>
      </c>
      <c r="D59" t="s">
        <v>143</v>
      </c>
      <c r="E59" s="9" t="s">
        <v>13</v>
      </c>
      <c r="F59" s="31">
        <v>28.5</v>
      </c>
      <c r="G59" s="9">
        <v>0</v>
      </c>
      <c r="H59" s="9">
        <v>0</v>
      </c>
      <c r="I59" t="s">
        <v>144</v>
      </c>
      <c r="J59">
        <v>7.2291999999999996</v>
      </c>
      <c r="K59" s="9" t="s">
        <v>15</v>
      </c>
      <c r="L59" s="9" t="s">
        <v>21</v>
      </c>
      <c r="M59" s="9">
        <f>tblTitanic[[#This Row],[SibSp]]+tblTitanic[[#This Row],[Parch]]</f>
        <v>0</v>
      </c>
      <c r="N59" s="9" t="str">
        <f>IF(tblTitanic[[#This Row],[FamilySize]]=0,"Alone", IF(tblTitanic[[#This Row],[FamilySize]]&lt;=3,"Small (1-3)", "Large (4+)"))</f>
        <v>Alone</v>
      </c>
      <c r="O59" s="9" t="str">
        <f>TRIM(MID(tblTitanic[[#This Row],[Name]], FIND(",",tblTitanic[[#This Row],[Name]])+1, FIND(".",tblTitanic[[#This Row],[Name]]) - FIND(",",tblTitanic[[#This Row],[Name]]) - 1))</f>
        <v>Mr</v>
      </c>
      <c r="P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 s="9" t="str">
        <f>IF(tblTitanic[[#This Row],[Cabin]]="","Unknown",LEFT(tblTitanic[[#This Row],[Cabin]],1))</f>
        <v>Unknown</v>
      </c>
      <c r="R59" s="9" t="str">
        <f>IF(tblTitanic[[#This Row],[Age]]="","Unknown", IF(tblTitanic[[#This Row],[Age]]&lt;13,"Child",IF(tblTitanic[[#This Row],[Age]]&lt;=18,"Teen", IF(tblTitanic[[#This Row],[Age]]&lt;=40,"Adult","Senior"))))</f>
        <v>Adult</v>
      </c>
      <c r="S59" s="9" t="str">
        <f>IF(tblTitanic[[#This Row],[Fare]]&lt;=$X$5,"Low",IF(tblTitanic[[#This Row],[Fare]]&lt;= $X$6,"Medium",IF(tblTitanic[[#This Row],[Fare]]&lt;= $X$7,"High","Very High")))</f>
        <v>Low</v>
      </c>
      <c r="T59" s="9">
        <f>IF(tblTitanic[[#This Row],[Age]]="", $X$9, tblTitanic[[#This Row],[Age]])</f>
        <v>28.5</v>
      </c>
      <c r="U59" s="9" t="str">
        <f>IF(tblTitanic[[#This Row],[Embarked]]="", "S", tblTitanic[[#This Row],[Embarked]])</f>
        <v>C</v>
      </c>
    </row>
    <row r="60" spans="1:21">
      <c r="A60" s="9">
        <v>59</v>
      </c>
      <c r="B60" s="9">
        <v>1</v>
      </c>
      <c r="C60" s="9">
        <v>2</v>
      </c>
      <c r="D60" t="s">
        <v>145</v>
      </c>
      <c r="E60" s="9" t="s">
        <v>18</v>
      </c>
      <c r="F60" s="31">
        <v>5</v>
      </c>
      <c r="G60" s="9">
        <v>1</v>
      </c>
      <c r="H60" s="9">
        <v>2</v>
      </c>
      <c r="I60" t="s">
        <v>146</v>
      </c>
      <c r="J60">
        <v>27.75</v>
      </c>
      <c r="K60" s="9" t="s">
        <v>15</v>
      </c>
      <c r="L60" s="9" t="s">
        <v>16</v>
      </c>
      <c r="M60" s="9">
        <f>tblTitanic[[#This Row],[SibSp]]+tblTitanic[[#This Row],[Parch]]</f>
        <v>3</v>
      </c>
      <c r="N60" s="9" t="str">
        <f>IF(tblTitanic[[#This Row],[FamilySize]]=0,"Alone", IF(tblTitanic[[#This Row],[FamilySize]]&lt;=3,"Small (1-3)", "Large (4+)"))</f>
        <v>Small (1-3)</v>
      </c>
      <c r="O60" s="9" t="str">
        <f>TRIM(MID(tblTitanic[[#This Row],[Name]], FIND(",",tblTitanic[[#This Row],[Name]])+1, FIND(".",tblTitanic[[#This Row],[Name]]) - FIND(",",tblTitanic[[#This Row],[Name]]) - 1))</f>
        <v>Miss</v>
      </c>
      <c r="P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0" s="9" t="str">
        <f>IF(tblTitanic[[#This Row],[Cabin]]="","Unknown",LEFT(tblTitanic[[#This Row],[Cabin]],1))</f>
        <v>Unknown</v>
      </c>
      <c r="R60" s="9" t="str">
        <f>IF(tblTitanic[[#This Row],[Age]]="","Unknown", IF(tblTitanic[[#This Row],[Age]]&lt;13,"Child",IF(tblTitanic[[#This Row],[Age]]&lt;=18,"Teen", IF(tblTitanic[[#This Row],[Age]]&lt;=40,"Adult","Senior"))))</f>
        <v>Child</v>
      </c>
      <c r="S60" s="9" t="str">
        <f>IF(tblTitanic[[#This Row],[Fare]]&lt;=$X$5,"Low",IF(tblTitanic[[#This Row],[Fare]]&lt;= $X$6,"Medium",IF(tblTitanic[[#This Row],[Fare]]&lt;= $X$7,"High","Very High")))</f>
        <v>High</v>
      </c>
      <c r="T60" s="9">
        <f>IF(tblTitanic[[#This Row],[Age]]="", $X$9, tblTitanic[[#This Row],[Age]])</f>
        <v>5</v>
      </c>
      <c r="U60" s="9" t="str">
        <f>IF(tblTitanic[[#This Row],[Embarked]]="", "S", tblTitanic[[#This Row],[Embarked]])</f>
        <v>S</v>
      </c>
    </row>
    <row r="61" spans="1:21">
      <c r="A61" s="9">
        <v>60</v>
      </c>
      <c r="B61" s="9">
        <v>0</v>
      </c>
      <c r="C61" s="9">
        <v>3</v>
      </c>
      <c r="D61" t="s">
        <v>147</v>
      </c>
      <c r="E61" s="9" t="s">
        <v>13</v>
      </c>
      <c r="F61" s="31">
        <v>11</v>
      </c>
      <c r="G61" s="9">
        <v>5</v>
      </c>
      <c r="H61" s="9">
        <v>2</v>
      </c>
      <c r="I61" t="s">
        <v>148</v>
      </c>
      <c r="J61">
        <v>46.9</v>
      </c>
      <c r="K61" s="9" t="s">
        <v>15</v>
      </c>
      <c r="L61" s="9" t="s">
        <v>16</v>
      </c>
      <c r="M61" s="9">
        <f>tblTitanic[[#This Row],[SibSp]]+tblTitanic[[#This Row],[Parch]]</f>
        <v>7</v>
      </c>
      <c r="N61" s="9" t="str">
        <f>IF(tblTitanic[[#This Row],[FamilySize]]=0,"Alone", IF(tblTitanic[[#This Row],[FamilySize]]&lt;=3,"Small (1-3)", "Large (4+)"))</f>
        <v>Large (4+)</v>
      </c>
      <c r="O61" s="9" t="str">
        <f>TRIM(MID(tblTitanic[[#This Row],[Name]], FIND(",",tblTitanic[[#This Row],[Name]])+1, FIND(".",tblTitanic[[#This Row],[Name]]) - FIND(",",tblTitanic[[#This Row],[Name]]) - 1))</f>
        <v>Master</v>
      </c>
      <c r="P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61" s="9" t="str">
        <f>IF(tblTitanic[[#This Row],[Cabin]]="","Unknown",LEFT(tblTitanic[[#This Row],[Cabin]],1))</f>
        <v>Unknown</v>
      </c>
      <c r="R61" s="9" t="str">
        <f>IF(tblTitanic[[#This Row],[Age]]="","Unknown", IF(tblTitanic[[#This Row],[Age]]&lt;13,"Child",IF(tblTitanic[[#This Row],[Age]]&lt;=18,"Teen", IF(tblTitanic[[#This Row],[Age]]&lt;=40,"Adult","Senior"))))</f>
        <v>Child</v>
      </c>
      <c r="S61" s="9" t="str">
        <f>IF(tblTitanic[[#This Row],[Fare]]&lt;=$X$5,"Low",IF(tblTitanic[[#This Row],[Fare]]&lt;= $X$6,"Medium",IF(tblTitanic[[#This Row],[Fare]]&lt;= $X$7,"High","Very High")))</f>
        <v>Very High</v>
      </c>
      <c r="T61" s="9">
        <f>IF(tblTitanic[[#This Row],[Age]]="", $X$9, tblTitanic[[#This Row],[Age]])</f>
        <v>11</v>
      </c>
      <c r="U61" s="9" t="str">
        <f>IF(tblTitanic[[#This Row],[Embarked]]="", "S", tblTitanic[[#This Row],[Embarked]])</f>
        <v>S</v>
      </c>
    </row>
    <row r="62" spans="1:21">
      <c r="A62" s="9">
        <v>61</v>
      </c>
      <c r="B62" s="9">
        <v>0</v>
      </c>
      <c r="C62" s="9">
        <v>3</v>
      </c>
      <c r="D62" t="s">
        <v>149</v>
      </c>
      <c r="E62" s="9" t="s">
        <v>13</v>
      </c>
      <c r="F62" s="31">
        <v>22</v>
      </c>
      <c r="G62" s="9">
        <v>0</v>
      </c>
      <c r="H62" s="9">
        <v>0</v>
      </c>
      <c r="I62" t="s">
        <v>150</v>
      </c>
      <c r="J62">
        <v>7.2291999999999996</v>
      </c>
      <c r="K62" s="9" t="s">
        <v>15</v>
      </c>
      <c r="L62" s="9" t="s">
        <v>21</v>
      </c>
      <c r="M62" s="9">
        <f>tblTitanic[[#This Row],[SibSp]]+tblTitanic[[#This Row],[Parch]]</f>
        <v>0</v>
      </c>
      <c r="N62" s="9" t="str">
        <f>IF(tblTitanic[[#This Row],[FamilySize]]=0,"Alone", IF(tblTitanic[[#This Row],[FamilySize]]&lt;=3,"Small (1-3)", "Large (4+)"))</f>
        <v>Alone</v>
      </c>
      <c r="O62" s="9" t="str">
        <f>TRIM(MID(tblTitanic[[#This Row],[Name]], FIND(",",tblTitanic[[#This Row],[Name]])+1, FIND(".",tblTitanic[[#This Row],[Name]]) - FIND(",",tblTitanic[[#This Row],[Name]]) - 1))</f>
        <v>Mr</v>
      </c>
      <c r="P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 s="9" t="str">
        <f>IF(tblTitanic[[#This Row],[Cabin]]="","Unknown",LEFT(tblTitanic[[#This Row],[Cabin]],1))</f>
        <v>Unknown</v>
      </c>
      <c r="R62" s="9" t="str">
        <f>IF(tblTitanic[[#This Row],[Age]]="","Unknown", IF(tblTitanic[[#This Row],[Age]]&lt;13,"Child",IF(tblTitanic[[#This Row],[Age]]&lt;=18,"Teen", IF(tblTitanic[[#This Row],[Age]]&lt;=40,"Adult","Senior"))))</f>
        <v>Adult</v>
      </c>
      <c r="S62" s="9" t="str">
        <f>IF(tblTitanic[[#This Row],[Fare]]&lt;=$X$5,"Low",IF(tblTitanic[[#This Row],[Fare]]&lt;= $X$6,"Medium",IF(tblTitanic[[#This Row],[Fare]]&lt;= $X$7,"High","Very High")))</f>
        <v>Low</v>
      </c>
      <c r="T62" s="9">
        <f>IF(tblTitanic[[#This Row],[Age]]="", $X$9, tblTitanic[[#This Row],[Age]])</f>
        <v>22</v>
      </c>
      <c r="U62" s="9" t="str">
        <f>IF(tblTitanic[[#This Row],[Embarked]]="", "S", tblTitanic[[#This Row],[Embarked]])</f>
        <v>C</v>
      </c>
    </row>
    <row r="63" spans="1:21">
      <c r="A63" s="9">
        <v>62</v>
      </c>
      <c r="B63" s="9">
        <v>1</v>
      </c>
      <c r="C63" s="9">
        <v>1</v>
      </c>
      <c r="D63" t="s">
        <v>151</v>
      </c>
      <c r="E63" s="9" t="s">
        <v>18</v>
      </c>
      <c r="F63" s="31">
        <v>38</v>
      </c>
      <c r="G63" s="9">
        <v>0</v>
      </c>
      <c r="H63" s="9">
        <v>0</v>
      </c>
      <c r="I63" t="s">
        <v>152</v>
      </c>
      <c r="J63">
        <v>80</v>
      </c>
      <c r="K63" s="9" t="s">
        <v>153</v>
      </c>
      <c r="L63" s="9" t="s">
        <v>15</v>
      </c>
      <c r="M63" s="9">
        <f>tblTitanic[[#This Row],[SibSp]]+tblTitanic[[#This Row],[Parch]]</f>
        <v>0</v>
      </c>
      <c r="N63" s="9" t="str">
        <f>IF(tblTitanic[[#This Row],[FamilySize]]=0,"Alone", IF(tblTitanic[[#This Row],[FamilySize]]&lt;=3,"Small (1-3)", "Large (4+)"))</f>
        <v>Alone</v>
      </c>
      <c r="O63" s="9" t="str">
        <f>TRIM(MID(tblTitanic[[#This Row],[Name]], FIND(",",tblTitanic[[#This Row],[Name]])+1, FIND(".",tblTitanic[[#This Row],[Name]]) - FIND(",",tblTitanic[[#This Row],[Name]]) - 1))</f>
        <v>Miss</v>
      </c>
      <c r="P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3" s="9" t="str">
        <f>IF(tblTitanic[[#This Row],[Cabin]]="","Unknown",LEFT(tblTitanic[[#This Row],[Cabin]],1))</f>
        <v>B</v>
      </c>
      <c r="R63" s="9" t="str">
        <f>IF(tblTitanic[[#This Row],[Age]]="","Unknown", IF(tblTitanic[[#This Row],[Age]]&lt;13,"Child",IF(tblTitanic[[#This Row],[Age]]&lt;=18,"Teen", IF(tblTitanic[[#This Row],[Age]]&lt;=40,"Adult","Senior"))))</f>
        <v>Adult</v>
      </c>
      <c r="S63" s="9" t="str">
        <f>IF(tblTitanic[[#This Row],[Fare]]&lt;=$X$5,"Low",IF(tblTitanic[[#This Row],[Fare]]&lt;= $X$6,"Medium",IF(tblTitanic[[#This Row],[Fare]]&lt;= $X$7,"High","Very High")))</f>
        <v>Very High</v>
      </c>
      <c r="T63" s="9">
        <f>IF(tblTitanic[[#This Row],[Age]]="", $X$9, tblTitanic[[#This Row],[Age]])</f>
        <v>38</v>
      </c>
      <c r="U63" s="9" t="str">
        <f>IF(tblTitanic[[#This Row],[Embarked]]="", "S", tblTitanic[[#This Row],[Embarked]])</f>
        <v>S</v>
      </c>
    </row>
    <row r="64" spans="1:21">
      <c r="A64" s="9">
        <v>63</v>
      </c>
      <c r="B64" s="9">
        <v>0</v>
      </c>
      <c r="C64" s="9">
        <v>1</v>
      </c>
      <c r="D64" t="s">
        <v>154</v>
      </c>
      <c r="E64" s="9" t="s">
        <v>13</v>
      </c>
      <c r="F64" s="31">
        <v>45</v>
      </c>
      <c r="G64" s="9">
        <v>1</v>
      </c>
      <c r="H64" s="9">
        <v>0</v>
      </c>
      <c r="I64" t="s">
        <v>155</v>
      </c>
      <c r="J64">
        <v>83.474999999999994</v>
      </c>
      <c r="K64" s="9" t="s">
        <v>156</v>
      </c>
      <c r="L64" s="9" t="s">
        <v>16</v>
      </c>
      <c r="M64" s="9">
        <f>tblTitanic[[#This Row],[SibSp]]+tblTitanic[[#This Row],[Parch]]</f>
        <v>1</v>
      </c>
      <c r="N64" s="9" t="str">
        <f>IF(tblTitanic[[#This Row],[FamilySize]]=0,"Alone", IF(tblTitanic[[#This Row],[FamilySize]]&lt;=3,"Small (1-3)", "Large (4+)"))</f>
        <v>Small (1-3)</v>
      </c>
      <c r="O64" s="9" t="str">
        <f>TRIM(MID(tblTitanic[[#This Row],[Name]], FIND(",",tblTitanic[[#This Row],[Name]])+1, FIND(".",tblTitanic[[#This Row],[Name]]) - FIND(",",tblTitanic[[#This Row],[Name]]) - 1))</f>
        <v>Mr</v>
      </c>
      <c r="P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 s="9" t="str">
        <f>IF(tblTitanic[[#This Row],[Cabin]]="","Unknown",LEFT(tblTitanic[[#This Row],[Cabin]],1))</f>
        <v>C</v>
      </c>
      <c r="R64" s="9" t="str">
        <f>IF(tblTitanic[[#This Row],[Age]]="","Unknown", IF(tblTitanic[[#This Row],[Age]]&lt;13,"Child",IF(tblTitanic[[#This Row],[Age]]&lt;=18,"Teen", IF(tblTitanic[[#This Row],[Age]]&lt;=40,"Adult","Senior"))))</f>
        <v>Senior</v>
      </c>
      <c r="S64" s="9" t="str">
        <f>IF(tblTitanic[[#This Row],[Fare]]&lt;=$X$5,"Low",IF(tblTitanic[[#This Row],[Fare]]&lt;= $X$6,"Medium",IF(tblTitanic[[#This Row],[Fare]]&lt;= $X$7,"High","Very High")))</f>
        <v>Very High</v>
      </c>
      <c r="T64" s="9">
        <f>IF(tblTitanic[[#This Row],[Age]]="", $X$9, tblTitanic[[#This Row],[Age]])</f>
        <v>45</v>
      </c>
      <c r="U64" s="9" t="str">
        <f>IF(tblTitanic[[#This Row],[Embarked]]="", "S", tblTitanic[[#This Row],[Embarked]])</f>
        <v>S</v>
      </c>
    </row>
    <row r="65" spans="1:21">
      <c r="A65" s="9">
        <v>64</v>
      </c>
      <c r="B65" s="9">
        <v>0</v>
      </c>
      <c r="C65" s="9">
        <v>3</v>
      </c>
      <c r="D65" t="s">
        <v>157</v>
      </c>
      <c r="E65" s="9" t="s">
        <v>13</v>
      </c>
      <c r="F65" s="31">
        <v>4</v>
      </c>
      <c r="G65" s="9">
        <v>3</v>
      </c>
      <c r="H65" s="9">
        <v>2</v>
      </c>
      <c r="I65" t="s">
        <v>158</v>
      </c>
      <c r="J65">
        <v>27.9</v>
      </c>
      <c r="K65" s="9" t="s">
        <v>15</v>
      </c>
      <c r="L65" s="9" t="s">
        <v>16</v>
      </c>
      <c r="M65" s="9">
        <f>tblTitanic[[#This Row],[SibSp]]+tblTitanic[[#This Row],[Parch]]</f>
        <v>5</v>
      </c>
      <c r="N65" s="9" t="str">
        <f>IF(tblTitanic[[#This Row],[FamilySize]]=0,"Alone", IF(tblTitanic[[#This Row],[FamilySize]]&lt;=3,"Small (1-3)", "Large (4+)"))</f>
        <v>Large (4+)</v>
      </c>
      <c r="O65" s="9" t="str">
        <f>TRIM(MID(tblTitanic[[#This Row],[Name]], FIND(",",tblTitanic[[#This Row],[Name]])+1, FIND(".",tblTitanic[[#This Row],[Name]]) - FIND(",",tblTitanic[[#This Row],[Name]]) - 1))</f>
        <v>Master</v>
      </c>
      <c r="P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65" s="9" t="str">
        <f>IF(tblTitanic[[#This Row],[Cabin]]="","Unknown",LEFT(tblTitanic[[#This Row],[Cabin]],1))</f>
        <v>Unknown</v>
      </c>
      <c r="R65" s="9" t="str">
        <f>IF(tblTitanic[[#This Row],[Age]]="","Unknown", IF(tblTitanic[[#This Row],[Age]]&lt;13,"Child",IF(tblTitanic[[#This Row],[Age]]&lt;=18,"Teen", IF(tblTitanic[[#This Row],[Age]]&lt;=40,"Adult","Senior"))))</f>
        <v>Child</v>
      </c>
      <c r="S65" s="9" t="str">
        <f>IF(tblTitanic[[#This Row],[Fare]]&lt;=$X$5,"Low",IF(tblTitanic[[#This Row],[Fare]]&lt;= $X$6,"Medium",IF(tblTitanic[[#This Row],[Fare]]&lt;= $X$7,"High","Very High")))</f>
        <v>High</v>
      </c>
      <c r="T65" s="9">
        <f>IF(tblTitanic[[#This Row],[Age]]="", $X$9, tblTitanic[[#This Row],[Age]])</f>
        <v>4</v>
      </c>
      <c r="U65" s="9" t="str">
        <f>IF(tblTitanic[[#This Row],[Embarked]]="", "S", tblTitanic[[#This Row],[Embarked]])</f>
        <v>S</v>
      </c>
    </row>
    <row r="66" spans="1:21">
      <c r="A66" s="9">
        <v>65</v>
      </c>
      <c r="B66" s="9">
        <v>0</v>
      </c>
      <c r="C66" s="9">
        <v>1</v>
      </c>
      <c r="D66" t="s">
        <v>159</v>
      </c>
      <c r="E66" s="9" t="s">
        <v>13</v>
      </c>
      <c r="F66" s="31"/>
      <c r="G66" s="9">
        <v>0</v>
      </c>
      <c r="H66" s="9">
        <v>0</v>
      </c>
      <c r="I66" t="s">
        <v>160</v>
      </c>
      <c r="J66">
        <v>27.720800000000001</v>
      </c>
      <c r="K66" s="9" t="s">
        <v>15</v>
      </c>
      <c r="L66" s="9" t="s">
        <v>21</v>
      </c>
      <c r="M66" s="9">
        <f>tblTitanic[[#This Row],[SibSp]]+tblTitanic[[#This Row],[Parch]]</f>
        <v>0</v>
      </c>
      <c r="N66" s="9" t="str">
        <f>IF(tblTitanic[[#This Row],[FamilySize]]=0,"Alone", IF(tblTitanic[[#This Row],[FamilySize]]&lt;=3,"Small (1-3)", "Large (4+)"))</f>
        <v>Alone</v>
      </c>
      <c r="O66" s="9" t="str">
        <f>TRIM(MID(tblTitanic[[#This Row],[Name]], FIND(",",tblTitanic[[#This Row],[Name]])+1, FIND(".",tblTitanic[[#This Row],[Name]]) - FIND(",",tblTitanic[[#This Row],[Name]]) - 1))</f>
        <v>Mr</v>
      </c>
      <c r="P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 s="9" t="str">
        <f>IF(tblTitanic[[#This Row],[Cabin]]="","Unknown",LEFT(tblTitanic[[#This Row],[Cabin]],1))</f>
        <v>Unknown</v>
      </c>
      <c r="R66" s="9" t="str">
        <f>IF(tblTitanic[[#This Row],[Age]]="","Unknown", IF(tblTitanic[[#This Row],[Age]]&lt;13,"Child",IF(tblTitanic[[#This Row],[Age]]&lt;=18,"Teen", IF(tblTitanic[[#This Row],[Age]]&lt;=40,"Adult","Senior"))))</f>
        <v>Unknown</v>
      </c>
      <c r="S66" s="9" t="str">
        <f>IF(tblTitanic[[#This Row],[Fare]]&lt;=$X$5,"Low",IF(tblTitanic[[#This Row],[Fare]]&lt;= $X$6,"Medium",IF(tblTitanic[[#This Row],[Fare]]&lt;= $X$7,"High","Very High")))</f>
        <v>High</v>
      </c>
      <c r="T66" s="9">
        <f>IF(tblTitanic[[#This Row],[Age]]="", $X$9, tblTitanic[[#This Row],[Age]])</f>
        <v>28</v>
      </c>
      <c r="U66" s="9" t="str">
        <f>IF(tblTitanic[[#This Row],[Embarked]]="", "S", tblTitanic[[#This Row],[Embarked]])</f>
        <v>C</v>
      </c>
    </row>
    <row r="67" spans="1:21">
      <c r="A67" s="9">
        <v>66</v>
      </c>
      <c r="B67" s="9">
        <v>1</v>
      </c>
      <c r="C67" s="9">
        <v>3</v>
      </c>
      <c r="D67" t="s">
        <v>161</v>
      </c>
      <c r="E67" s="9" t="s">
        <v>13</v>
      </c>
      <c r="F67" s="31"/>
      <c r="G67" s="9">
        <v>1</v>
      </c>
      <c r="H67" s="9">
        <v>1</v>
      </c>
      <c r="I67" t="s">
        <v>162</v>
      </c>
      <c r="J67">
        <v>15.245799999999999</v>
      </c>
      <c r="K67" s="9" t="s">
        <v>15</v>
      </c>
      <c r="L67" s="9" t="s">
        <v>21</v>
      </c>
      <c r="M67" s="9">
        <f>tblTitanic[[#This Row],[SibSp]]+tblTitanic[[#This Row],[Parch]]</f>
        <v>2</v>
      </c>
      <c r="N67" s="9" t="str">
        <f>IF(tblTitanic[[#This Row],[FamilySize]]=0,"Alone", IF(tblTitanic[[#This Row],[FamilySize]]&lt;=3,"Small (1-3)", "Large (4+)"))</f>
        <v>Small (1-3)</v>
      </c>
      <c r="O67" s="9" t="str">
        <f>TRIM(MID(tblTitanic[[#This Row],[Name]], FIND(",",tblTitanic[[#This Row],[Name]])+1, FIND(".",tblTitanic[[#This Row],[Name]]) - FIND(",",tblTitanic[[#This Row],[Name]]) - 1))</f>
        <v>Master</v>
      </c>
      <c r="P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67" s="9" t="str">
        <f>IF(tblTitanic[[#This Row],[Cabin]]="","Unknown",LEFT(tblTitanic[[#This Row],[Cabin]],1))</f>
        <v>Unknown</v>
      </c>
      <c r="R67" s="9" t="str">
        <f>IF(tblTitanic[[#This Row],[Age]]="","Unknown", IF(tblTitanic[[#This Row],[Age]]&lt;13,"Child",IF(tblTitanic[[#This Row],[Age]]&lt;=18,"Teen", IF(tblTitanic[[#This Row],[Age]]&lt;=40,"Adult","Senior"))))</f>
        <v>Unknown</v>
      </c>
      <c r="S67" s="9" t="str">
        <f>IF(tblTitanic[[#This Row],[Fare]]&lt;=$X$5,"Low",IF(tblTitanic[[#This Row],[Fare]]&lt;= $X$6,"Medium",IF(tblTitanic[[#This Row],[Fare]]&lt;= $X$7,"High","Very High")))</f>
        <v>High</v>
      </c>
      <c r="T67" s="9">
        <f>IF(tblTitanic[[#This Row],[Age]]="", $X$9, tblTitanic[[#This Row],[Age]])</f>
        <v>28</v>
      </c>
      <c r="U67" s="9" t="str">
        <f>IF(tblTitanic[[#This Row],[Embarked]]="", "S", tblTitanic[[#This Row],[Embarked]])</f>
        <v>C</v>
      </c>
    </row>
    <row r="68" spans="1:21">
      <c r="A68" s="9">
        <v>67</v>
      </c>
      <c r="B68" s="9">
        <v>1</v>
      </c>
      <c r="C68" s="9">
        <v>2</v>
      </c>
      <c r="D68" t="s">
        <v>163</v>
      </c>
      <c r="E68" s="9" t="s">
        <v>18</v>
      </c>
      <c r="F68" s="31">
        <v>29</v>
      </c>
      <c r="G68" s="9">
        <v>0</v>
      </c>
      <c r="H68" s="9">
        <v>0</v>
      </c>
      <c r="I68" t="s">
        <v>164</v>
      </c>
      <c r="J68">
        <v>10.5</v>
      </c>
      <c r="K68" s="9" t="s">
        <v>165</v>
      </c>
      <c r="L68" s="9" t="s">
        <v>16</v>
      </c>
      <c r="M68" s="9">
        <f>tblTitanic[[#This Row],[SibSp]]+tblTitanic[[#This Row],[Parch]]</f>
        <v>0</v>
      </c>
      <c r="N68" s="9" t="str">
        <f>IF(tblTitanic[[#This Row],[FamilySize]]=0,"Alone", IF(tblTitanic[[#This Row],[FamilySize]]&lt;=3,"Small (1-3)", "Large (4+)"))</f>
        <v>Alone</v>
      </c>
      <c r="O68" s="9" t="str">
        <f>TRIM(MID(tblTitanic[[#This Row],[Name]], FIND(",",tblTitanic[[#This Row],[Name]])+1, FIND(".",tblTitanic[[#This Row],[Name]]) - FIND(",",tblTitanic[[#This Row],[Name]]) - 1))</f>
        <v>Mrs</v>
      </c>
      <c r="P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8" s="9" t="str">
        <f>IF(tblTitanic[[#This Row],[Cabin]]="","Unknown",LEFT(tblTitanic[[#This Row],[Cabin]],1))</f>
        <v>F</v>
      </c>
      <c r="R68" s="9" t="str">
        <f>IF(tblTitanic[[#This Row],[Age]]="","Unknown", IF(tblTitanic[[#This Row],[Age]]&lt;13,"Child",IF(tblTitanic[[#This Row],[Age]]&lt;=18,"Teen", IF(tblTitanic[[#This Row],[Age]]&lt;=40,"Adult","Senior"))))</f>
        <v>Adult</v>
      </c>
      <c r="S68" s="9" t="str">
        <f>IF(tblTitanic[[#This Row],[Fare]]&lt;=$X$5,"Low",IF(tblTitanic[[#This Row],[Fare]]&lt;= $X$6,"Medium",IF(tblTitanic[[#This Row],[Fare]]&lt;= $X$7,"High","Very High")))</f>
        <v>Medium</v>
      </c>
      <c r="T68" s="9">
        <f>IF(tblTitanic[[#This Row],[Age]]="", $X$9, tblTitanic[[#This Row],[Age]])</f>
        <v>29</v>
      </c>
      <c r="U68" s="9" t="str">
        <f>IF(tblTitanic[[#This Row],[Embarked]]="", "S", tblTitanic[[#This Row],[Embarked]])</f>
        <v>S</v>
      </c>
    </row>
    <row r="69" spans="1:21">
      <c r="A69" s="9">
        <v>68</v>
      </c>
      <c r="B69" s="9">
        <v>0</v>
      </c>
      <c r="C69" s="9">
        <v>3</v>
      </c>
      <c r="D69" t="s">
        <v>166</v>
      </c>
      <c r="E69" s="9" t="s">
        <v>13</v>
      </c>
      <c r="F69" s="31">
        <v>19</v>
      </c>
      <c r="G69" s="9">
        <v>0</v>
      </c>
      <c r="H69" s="9">
        <v>0</v>
      </c>
      <c r="I69" t="s">
        <v>167</v>
      </c>
      <c r="J69">
        <v>8.1583000000000006</v>
      </c>
      <c r="K69" s="9" t="s">
        <v>15</v>
      </c>
      <c r="L69" s="9" t="s">
        <v>16</v>
      </c>
      <c r="M69" s="9">
        <f>tblTitanic[[#This Row],[SibSp]]+tblTitanic[[#This Row],[Parch]]</f>
        <v>0</v>
      </c>
      <c r="N69" s="9" t="str">
        <f>IF(tblTitanic[[#This Row],[FamilySize]]=0,"Alone", IF(tblTitanic[[#This Row],[FamilySize]]&lt;=3,"Small (1-3)", "Large (4+)"))</f>
        <v>Alone</v>
      </c>
      <c r="O69" s="9" t="str">
        <f>TRIM(MID(tblTitanic[[#This Row],[Name]], FIND(",",tblTitanic[[#This Row],[Name]])+1, FIND(".",tblTitanic[[#This Row],[Name]]) - FIND(",",tblTitanic[[#This Row],[Name]]) - 1))</f>
        <v>Mr</v>
      </c>
      <c r="P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 s="9" t="str">
        <f>IF(tblTitanic[[#This Row],[Cabin]]="","Unknown",LEFT(tblTitanic[[#This Row],[Cabin]],1))</f>
        <v>Unknown</v>
      </c>
      <c r="R69" s="9" t="str">
        <f>IF(tblTitanic[[#This Row],[Age]]="","Unknown", IF(tblTitanic[[#This Row],[Age]]&lt;13,"Child",IF(tblTitanic[[#This Row],[Age]]&lt;=18,"Teen", IF(tblTitanic[[#This Row],[Age]]&lt;=40,"Adult","Senior"))))</f>
        <v>Adult</v>
      </c>
      <c r="S69" s="9" t="str">
        <f>IF(tblTitanic[[#This Row],[Fare]]&lt;=$X$5,"Low",IF(tblTitanic[[#This Row],[Fare]]&lt;= $X$6,"Medium",IF(tblTitanic[[#This Row],[Fare]]&lt;= $X$7,"High","Very High")))</f>
        <v>Medium</v>
      </c>
      <c r="T69" s="9">
        <f>IF(tblTitanic[[#This Row],[Age]]="", $X$9, tblTitanic[[#This Row],[Age]])</f>
        <v>19</v>
      </c>
      <c r="U69" s="9" t="str">
        <f>IF(tblTitanic[[#This Row],[Embarked]]="", "S", tblTitanic[[#This Row],[Embarked]])</f>
        <v>S</v>
      </c>
    </row>
    <row r="70" spans="1:21">
      <c r="A70" s="9">
        <v>69</v>
      </c>
      <c r="B70" s="9">
        <v>1</v>
      </c>
      <c r="C70" s="9">
        <v>3</v>
      </c>
      <c r="D70" t="s">
        <v>168</v>
      </c>
      <c r="E70" s="9" t="s">
        <v>18</v>
      </c>
      <c r="F70" s="31">
        <v>17</v>
      </c>
      <c r="G70" s="9">
        <v>4</v>
      </c>
      <c r="H70" s="9">
        <v>2</v>
      </c>
      <c r="I70" t="s">
        <v>169</v>
      </c>
      <c r="J70">
        <v>7.9249999999999998</v>
      </c>
      <c r="K70" s="9" t="s">
        <v>15</v>
      </c>
      <c r="L70" s="9" t="s">
        <v>16</v>
      </c>
      <c r="M70" s="9">
        <f>tblTitanic[[#This Row],[SibSp]]+tblTitanic[[#This Row],[Parch]]</f>
        <v>6</v>
      </c>
      <c r="N70" s="9" t="str">
        <f>IF(tblTitanic[[#This Row],[FamilySize]]=0,"Alone", IF(tblTitanic[[#This Row],[FamilySize]]&lt;=3,"Small (1-3)", "Large (4+)"))</f>
        <v>Large (4+)</v>
      </c>
      <c r="O70" s="9" t="str">
        <f>TRIM(MID(tblTitanic[[#This Row],[Name]], FIND(",",tblTitanic[[#This Row],[Name]])+1, FIND(".",tblTitanic[[#This Row],[Name]]) - FIND(",",tblTitanic[[#This Row],[Name]]) - 1))</f>
        <v>Miss</v>
      </c>
      <c r="P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0" s="9" t="str">
        <f>IF(tblTitanic[[#This Row],[Cabin]]="","Unknown",LEFT(tblTitanic[[#This Row],[Cabin]],1))</f>
        <v>Unknown</v>
      </c>
      <c r="R70" s="9" t="str">
        <f>IF(tblTitanic[[#This Row],[Age]]="","Unknown", IF(tblTitanic[[#This Row],[Age]]&lt;13,"Child",IF(tblTitanic[[#This Row],[Age]]&lt;=18,"Teen", IF(tblTitanic[[#This Row],[Age]]&lt;=40,"Adult","Senior"))))</f>
        <v>Teen</v>
      </c>
      <c r="S70" s="9" t="str">
        <f>IF(tblTitanic[[#This Row],[Fare]]&lt;=$X$5,"Low",IF(tblTitanic[[#This Row],[Fare]]&lt;= $X$6,"Medium",IF(tblTitanic[[#This Row],[Fare]]&lt;= $X$7,"High","Very High")))</f>
        <v>Medium</v>
      </c>
      <c r="T70" s="9">
        <f>IF(tblTitanic[[#This Row],[Age]]="", $X$9, tblTitanic[[#This Row],[Age]])</f>
        <v>17</v>
      </c>
      <c r="U70" s="9" t="str">
        <f>IF(tblTitanic[[#This Row],[Embarked]]="", "S", tblTitanic[[#This Row],[Embarked]])</f>
        <v>S</v>
      </c>
    </row>
    <row r="71" spans="1:21">
      <c r="A71" s="9">
        <v>70</v>
      </c>
      <c r="B71" s="9">
        <v>0</v>
      </c>
      <c r="C71" s="9">
        <v>3</v>
      </c>
      <c r="D71" t="s">
        <v>170</v>
      </c>
      <c r="E71" s="9" t="s">
        <v>13</v>
      </c>
      <c r="F71" s="31">
        <v>26</v>
      </c>
      <c r="G71" s="9">
        <v>2</v>
      </c>
      <c r="H71" s="9">
        <v>0</v>
      </c>
      <c r="I71" t="s">
        <v>171</v>
      </c>
      <c r="J71">
        <v>8.6624999999999996</v>
      </c>
      <c r="K71" s="9" t="s">
        <v>15</v>
      </c>
      <c r="L71" s="9" t="s">
        <v>16</v>
      </c>
      <c r="M71" s="9">
        <f>tblTitanic[[#This Row],[SibSp]]+tblTitanic[[#This Row],[Parch]]</f>
        <v>2</v>
      </c>
      <c r="N71" s="9" t="str">
        <f>IF(tblTitanic[[#This Row],[FamilySize]]=0,"Alone", IF(tblTitanic[[#This Row],[FamilySize]]&lt;=3,"Small (1-3)", "Large (4+)"))</f>
        <v>Small (1-3)</v>
      </c>
      <c r="O71" s="9" t="str">
        <f>TRIM(MID(tblTitanic[[#This Row],[Name]], FIND(",",tblTitanic[[#This Row],[Name]])+1, FIND(".",tblTitanic[[#This Row],[Name]]) - FIND(",",tblTitanic[[#This Row],[Name]]) - 1))</f>
        <v>Mr</v>
      </c>
      <c r="P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 s="9" t="str">
        <f>IF(tblTitanic[[#This Row],[Cabin]]="","Unknown",LEFT(tblTitanic[[#This Row],[Cabin]],1))</f>
        <v>Unknown</v>
      </c>
      <c r="R71" s="9" t="str">
        <f>IF(tblTitanic[[#This Row],[Age]]="","Unknown", IF(tblTitanic[[#This Row],[Age]]&lt;13,"Child",IF(tblTitanic[[#This Row],[Age]]&lt;=18,"Teen", IF(tblTitanic[[#This Row],[Age]]&lt;=40,"Adult","Senior"))))</f>
        <v>Adult</v>
      </c>
      <c r="S71" s="9" t="str">
        <f>IF(tblTitanic[[#This Row],[Fare]]&lt;=$X$5,"Low",IF(tblTitanic[[#This Row],[Fare]]&lt;= $X$6,"Medium",IF(tblTitanic[[#This Row],[Fare]]&lt;= $X$7,"High","Very High")))</f>
        <v>Medium</v>
      </c>
      <c r="T71" s="9">
        <f>IF(tblTitanic[[#This Row],[Age]]="", $X$9, tblTitanic[[#This Row],[Age]])</f>
        <v>26</v>
      </c>
      <c r="U71" s="9" t="str">
        <f>IF(tblTitanic[[#This Row],[Embarked]]="", "S", tblTitanic[[#This Row],[Embarked]])</f>
        <v>S</v>
      </c>
    </row>
    <row r="72" spans="1:21">
      <c r="A72" s="9">
        <v>71</v>
      </c>
      <c r="B72" s="9">
        <v>0</v>
      </c>
      <c r="C72" s="9">
        <v>2</v>
      </c>
      <c r="D72" t="s">
        <v>172</v>
      </c>
      <c r="E72" s="9" t="s">
        <v>13</v>
      </c>
      <c r="F72" s="31">
        <v>32</v>
      </c>
      <c r="G72" s="9">
        <v>0</v>
      </c>
      <c r="H72" s="9">
        <v>0</v>
      </c>
      <c r="I72" t="s">
        <v>173</v>
      </c>
      <c r="J72">
        <v>10.5</v>
      </c>
      <c r="K72" s="9" t="s">
        <v>15</v>
      </c>
      <c r="L72" s="9" t="s">
        <v>16</v>
      </c>
      <c r="M72" s="9">
        <f>tblTitanic[[#This Row],[SibSp]]+tblTitanic[[#This Row],[Parch]]</f>
        <v>0</v>
      </c>
      <c r="N72" s="9" t="str">
        <f>IF(tblTitanic[[#This Row],[FamilySize]]=0,"Alone", IF(tblTitanic[[#This Row],[FamilySize]]&lt;=3,"Small (1-3)", "Large (4+)"))</f>
        <v>Alone</v>
      </c>
      <c r="O72" s="9" t="str">
        <f>TRIM(MID(tblTitanic[[#This Row],[Name]], FIND(",",tblTitanic[[#This Row],[Name]])+1, FIND(".",tblTitanic[[#This Row],[Name]]) - FIND(",",tblTitanic[[#This Row],[Name]]) - 1))</f>
        <v>Mr</v>
      </c>
      <c r="P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 s="9" t="str">
        <f>IF(tblTitanic[[#This Row],[Cabin]]="","Unknown",LEFT(tblTitanic[[#This Row],[Cabin]],1))</f>
        <v>Unknown</v>
      </c>
      <c r="R72" s="9" t="str">
        <f>IF(tblTitanic[[#This Row],[Age]]="","Unknown", IF(tblTitanic[[#This Row],[Age]]&lt;13,"Child",IF(tblTitanic[[#This Row],[Age]]&lt;=18,"Teen", IF(tblTitanic[[#This Row],[Age]]&lt;=40,"Adult","Senior"))))</f>
        <v>Adult</v>
      </c>
      <c r="S72" s="9" t="str">
        <f>IF(tblTitanic[[#This Row],[Fare]]&lt;=$X$5,"Low",IF(tblTitanic[[#This Row],[Fare]]&lt;= $X$6,"Medium",IF(tblTitanic[[#This Row],[Fare]]&lt;= $X$7,"High","Very High")))</f>
        <v>Medium</v>
      </c>
      <c r="T72" s="9">
        <f>IF(tblTitanic[[#This Row],[Age]]="", $X$9, tblTitanic[[#This Row],[Age]])</f>
        <v>32</v>
      </c>
      <c r="U72" s="9" t="str">
        <f>IF(tblTitanic[[#This Row],[Embarked]]="", "S", tblTitanic[[#This Row],[Embarked]])</f>
        <v>S</v>
      </c>
    </row>
    <row r="73" spans="1:21">
      <c r="A73" s="9">
        <v>72</v>
      </c>
      <c r="B73" s="9">
        <v>0</v>
      </c>
      <c r="C73" s="9">
        <v>3</v>
      </c>
      <c r="D73" t="s">
        <v>174</v>
      </c>
      <c r="E73" s="9" t="s">
        <v>18</v>
      </c>
      <c r="F73" s="31">
        <v>16</v>
      </c>
      <c r="G73" s="9">
        <v>5</v>
      </c>
      <c r="H73" s="9">
        <v>2</v>
      </c>
      <c r="I73" t="s">
        <v>148</v>
      </c>
      <c r="J73">
        <v>46.9</v>
      </c>
      <c r="K73" s="9" t="s">
        <v>15</v>
      </c>
      <c r="L73" s="9" t="s">
        <v>16</v>
      </c>
      <c r="M73" s="9">
        <f>tblTitanic[[#This Row],[SibSp]]+tblTitanic[[#This Row],[Parch]]</f>
        <v>7</v>
      </c>
      <c r="N73" s="9" t="str">
        <f>IF(tblTitanic[[#This Row],[FamilySize]]=0,"Alone", IF(tblTitanic[[#This Row],[FamilySize]]&lt;=3,"Small (1-3)", "Large (4+)"))</f>
        <v>Large (4+)</v>
      </c>
      <c r="O73" s="9" t="str">
        <f>TRIM(MID(tblTitanic[[#This Row],[Name]], FIND(",",tblTitanic[[#This Row],[Name]])+1, FIND(".",tblTitanic[[#This Row],[Name]]) - FIND(",",tblTitanic[[#This Row],[Name]]) - 1))</f>
        <v>Miss</v>
      </c>
      <c r="P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3" s="9" t="str">
        <f>IF(tblTitanic[[#This Row],[Cabin]]="","Unknown",LEFT(tblTitanic[[#This Row],[Cabin]],1))</f>
        <v>Unknown</v>
      </c>
      <c r="R73" s="9" t="str">
        <f>IF(tblTitanic[[#This Row],[Age]]="","Unknown", IF(tblTitanic[[#This Row],[Age]]&lt;13,"Child",IF(tblTitanic[[#This Row],[Age]]&lt;=18,"Teen", IF(tblTitanic[[#This Row],[Age]]&lt;=40,"Adult","Senior"))))</f>
        <v>Teen</v>
      </c>
      <c r="S73" s="9" t="str">
        <f>IF(tblTitanic[[#This Row],[Fare]]&lt;=$X$5,"Low",IF(tblTitanic[[#This Row],[Fare]]&lt;= $X$6,"Medium",IF(tblTitanic[[#This Row],[Fare]]&lt;= $X$7,"High","Very High")))</f>
        <v>Very High</v>
      </c>
      <c r="T73" s="9">
        <f>IF(tblTitanic[[#This Row],[Age]]="", $X$9, tblTitanic[[#This Row],[Age]])</f>
        <v>16</v>
      </c>
      <c r="U73" s="9" t="str">
        <f>IF(tblTitanic[[#This Row],[Embarked]]="", "S", tblTitanic[[#This Row],[Embarked]])</f>
        <v>S</v>
      </c>
    </row>
    <row r="74" spans="1:21">
      <c r="A74" s="9">
        <v>73</v>
      </c>
      <c r="B74" s="9">
        <v>0</v>
      </c>
      <c r="C74" s="9">
        <v>2</v>
      </c>
      <c r="D74" t="s">
        <v>175</v>
      </c>
      <c r="E74" s="9" t="s">
        <v>13</v>
      </c>
      <c r="F74" s="31">
        <v>21</v>
      </c>
      <c r="G74" s="9">
        <v>0</v>
      </c>
      <c r="H74" s="9">
        <v>0</v>
      </c>
      <c r="I74" t="s">
        <v>176</v>
      </c>
      <c r="J74">
        <v>73.5</v>
      </c>
      <c r="K74" s="9" t="s">
        <v>15</v>
      </c>
      <c r="L74" s="9" t="s">
        <v>16</v>
      </c>
      <c r="M74" s="9">
        <f>tblTitanic[[#This Row],[SibSp]]+tblTitanic[[#This Row],[Parch]]</f>
        <v>0</v>
      </c>
      <c r="N74" s="9" t="str">
        <f>IF(tblTitanic[[#This Row],[FamilySize]]=0,"Alone", IF(tblTitanic[[#This Row],[FamilySize]]&lt;=3,"Small (1-3)", "Large (4+)"))</f>
        <v>Alone</v>
      </c>
      <c r="O74" s="9" t="str">
        <f>TRIM(MID(tblTitanic[[#This Row],[Name]], FIND(",",tblTitanic[[#This Row],[Name]])+1, FIND(".",tblTitanic[[#This Row],[Name]]) - FIND(",",tblTitanic[[#This Row],[Name]]) - 1))</f>
        <v>Mr</v>
      </c>
      <c r="P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 s="9" t="str">
        <f>IF(tblTitanic[[#This Row],[Cabin]]="","Unknown",LEFT(tblTitanic[[#This Row],[Cabin]],1))</f>
        <v>Unknown</v>
      </c>
      <c r="R74" s="9" t="str">
        <f>IF(tblTitanic[[#This Row],[Age]]="","Unknown", IF(tblTitanic[[#This Row],[Age]]&lt;13,"Child",IF(tblTitanic[[#This Row],[Age]]&lt;=18,"Teen", IF(tblTitanic[[#This Row],[Age]]&lt;=40,"Adult","Senior"))))</f>
        <v>Adult</v>
      </c>
      <c r="S74" s="9" t="str">
        <f>IF(tblTitanic[[#This Row],[Fare]]&lt;=$X$5,"Low",IF(tblTitanic[[#This Row],[Fare]]&lt;= $X$6,"Medium",IF(tblTitanic[[#This Row],[Fare]]&lt;= $X$7,"High","Very High")))</f>
        <v>Very High</v>
      </c>
      <c r="T74" s="9">
        <f>IF(tblTitanic[[#This Row],[Age]]="", $X$9, tblTitanic[[#This Row],[Age]])</f>
        <v>21</v>
      </c>
      <c r="U74" s="9" t="str">
        <f>IF(tblTitanic[[#This Row],[Embarked]]="", "S", tblTitanic[[#This Row],[Embarked]])</f>
        <v>S</v>
      </c>
    </row>
    <row r="75" spans="1:21">
      <c r="A75" s="9">
        <v>74</v>
      </c>
      <c r="B75" s="9">
        <v>0</v>
      </c>
      <c r="C75" s="9">
        <v>3</v>
      </c>
      <c r="D75" t="s">
        <v>177</v>
      </c>
      <c r="E75" s="9" t="s">
        <v>13</v>
      </c>
      <c r="F75" s="31">
        <v>26</v>
      </c>
      <c r="G75" s="9">
        <v>1</v>
      </c>
      <c r="H75" s="9">
        <v>0</v>
      </c>
      <c r="I75" t="s">
        <v>178</v>
      </c>
      <c r="J75">
        <v>14.4542</v>
      </c>
      <c r="K75" s="9" t="s">
        <v>15</v>
      </c>
      <c r="L75" s="9" t="s">
        <v>21</v>
      </c>
      <c r="M75" s="9">
        <f>tblTitanic[[#This Row],[SibSp]]+tblTitanic[[#This Row],[Parch]]</f>
        <v>1</v>
      </c>
      <c r="N75" s="9" t="str">
        <f>IF(tblTitanic[[#This Row],[FamilySize]]=0,"Alone", IF(tblTitanic[[#This Row],[FamilySize]]&lt;=3,"Small (1-3)", "Large (4+)"))</f>
        <v>Small (1-3)</v>
      </c>
      <c r="O75" s="9" t="str">
        <f>TRIM(MID(tblTitanic[[#This Row],[Name]], FIND(",",tblTitanic[[#This Row],[Name]])+1, FIND(".",tblTitanic[[#This Row],[Name]]) - FIND(",",tblTitanic[[#This Row],[Name]]) - 1))</f>
        <v>Mr</v>
      </c>
      <c r="P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 s="9" t="str">
        <f>IF(tblTitanic[[#This Row],[Cabin]]="","Unknown",LEFT(tblTitanic[[#This Row],[Cabin]],1))</f>
        <v>Unknown</v>
      </c>
      <c r="R75" s="9" t="str">
        <f>IF(tblTitanic[[#This Row],[Age]]="","Unknown", IF(tblTitanic[[#This Row],[Age]]&lt;13,"Child",IF(tblTitanic[[#This Row],[Age]]&lt;=18,"Teen", IF(tblTitanic[[#This Row],[Age]]&lt;=40,"Adult","Senior"))))</f>
        <v>Adult</v>
      </c>
      <c r="S75" s="9" t="str">
        <f>IF(tblTitanic[[#This Row],[Fare]]&lt;=$X$5,"Low",IF(tblTitanic[[#This Row],[Fare]]&lt;= $X$6,"Medium",IF(tblTitanic[[#This Row],[Fare]]&lt;= $X$7,"High","Very High")))</f>
        <v>Medium</v>
      </c>
      <c r="T75" s="9">
        <f>IF(tblTitanic[[#This Row],[Age]]="", $X$9, tblTitanic[[#This Row],[Age]])</f>
        <v>26</v>
      </c>
      <c r="U75" s="9" t="str">
        <f>IF(tblTitanic[[#This Row],[Embarked]]="", "S", tblTitanic[[#This Row],[Embarked]])</f>
        <v>C</v>
      </c>
    </row>
    <row r="76" spans="1:21">
      <c r="A76" s="9">
        <v>75</v>
      </c>
      <c r="B76" s="9">
        <v>1</v>
      </c>
      <c r="C76" s="9">
        <v>3</v>
      </c>
      <c r="D76" t="s">
        <v>179</v>
      </c>
      <c r="E76" s="9" t="s">
        <v>13</v>
      </c>
      <c r="F76" s="31">
        <v>32</v>
      </c>
      <c r="G76" s="9">
        <v>0</v>
      </c>
      <c r="H76" s="9">
        <v>0</v>
      </c>
      <c r="I76" t="s">
        <v>180</v>
      </c>
      <c r="J76">
        <v>56.495800000000003</v>
      </c>
      <c r="K76" s="9" t="s">
        <v>15</v>
      </c>
      <c r="L76" s="9" t="s">
        <v>16</v>
      </c>
      <c r="M76" s="9">
        <f>tblTitanic[[#This Row],[SibSp]]+tblTitanic[[#This Row],[Parch]]</f>
        <v>0</v>
      </c>
      <c r="N76" s="9" t="str">
        <f>IF(tblTitanic[[#This Row],[FamilySize]]=0,"Alone", IF(tblTitanic[[#This Row],[FamilySize]]&lt;=3,"Small (1-3)", "Large (4+)"))</f>
        <v>Alone</v>
      </c>
      <c r="O76" s="9" t="str">
        <f>TRIM(MID(tblTitanic[[#This Row],[Name]], FIND(",",tblTitanic[[#This Row],[Name]])+1, FIND(".",tblTitanic[[#This Row],[Name]]) - FIND(",",tblTitanic[[#This Row],[Name]]) - 1))</f>
        <v>Mr</v>
      </c>
      <c r="P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 s="9" t="str">
        <f>IF(tblTitanic[[#This Row],[Cabin]]="","Unknown",LEFT(tblTitanic[[#This Row],[Cabin]],1))</f>
        <v>Unknown</v>
      </c>
      <c r="R76" s="9" t="str">
        <f>IF(tblTitanic[[#This Row],[Age]]="","Unknown", IF(tblTitanic[[#This Row],[Age]]&lt;13,"Child",IF(tblTitanic[[#This Row],[Age]]&lt;=18,"Teen", IF(tblTitanic[[#This Row],[Age]]&lt;=40,"Adult","Senior"))))</f>
        <v>Adult</v>
      </c>
      <c r="S76" s="9" t="str">
        <f>IF(tblTitanic[[#This Row],[Fare]]&lt;=$X$5,"Low",IF(tblTitanic[[#This Row],[Fare]]&lt;= $X$6,"Medium",IF(tblTitanic[[#This Row],[Fare]]&lt;= $X$7,"High","Very High")))</f>
        <v>Very High</v>
      </c>
      <c r="T76" s="9">
        <f>IF(tblTitanic[[#This Row],[Age]]="", $X$9, tblTitanic[[#This Row],[Age]])</f>
        <v>32</v>
      </c>
      <c r="U76" s="9" t="str">
        <f>IF(tblTitanic[[#This Row],[Embarked]]="", "S", tblTitanic[[#This Row],[Embarked]])</f>
        <v>S</v>
      </c>
    </row>
    <row r="77" spans="1:21">
      <c r="A77" s="9">
        <v>76</v>
      </c>
      <c r="B77" s="9">
        <v>0</v>
      </c>
      <c r="C77" s="9">
        <v>3</v>
      </c>
      <c r="D77" t="s">
        <v>181</v>
      </c>
      <c r="E77" s="9" t="s">
        <v>13</v>
      </c>
      <c r="F77" s="31">
        <v>25</v>
      </c>
      <c r="G77" s="9">
        <v>0</v>
      </c>
      <c r="H77" s="9">
        <v>0</v>
      </c>
      <c r="I77" t="s">
        <v>182</v>
      </c>
      <c r="J77">
        <v>7.65</v>
      </c>
      <c r="K77" s="9" t="s">
        <v>183</v>
      </c>
      <c r="L77" s="9" t="s">
        <v>16</v>
      </c>
      <c r="M77" s="9">
        <f>tblTitanic[[#This Row],[SibSp]]+tblTitanic[[#This Row],[Parch]]</f>
        <v>0</v>
      </c>
      <c r="N77" s="9" t="str">
        <f>IF(tblTitanic[[#This Row],[FamilySize]]=0,"Alone", IF(tblTitanic[[#This Row],[FamilySize]]&lt;=3,"Small (1-3)", "Large (4+)"))</f>
        <v>Alone</v>
      </c>
      <c r="O77" s="9" t="str">
        <f>TRIM(MID(tblTitanic[[#This Row],[Name]], FIND(",",tblTitanic[[#This Row],[Name]])+1, FIND(".",tblTitanic[[#This Row],[Name]]) - FIND(",",tblTitanic[[#This Row],[Name]]) - 1))</f>
        <v>Mr</v>
      </c>
      <c r="P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 s="9" t="str">
        <f>IF(tblTitanic[[#This Row],[Cabin]]="","Unknown",LEFT(tblTitanic[[#This Row],[Cabin]],1))</f>
        <v>F</v>
      </c>
      <c r="R77" s="9" t="str">
        <f>IF(tblTitanic[[#This Row],[Age]]="","Unknown", IF(tblTitanic[[#This Row],[Age]]&lt;13,"Child",IF(tblTitanic[[#This Row],[Age]]&lt;=18,"Teen", IF(tblTitanic[[#This Row],[Age]]&lt;=40,"Adult","Senior"))))</f>
        <v>Adult</v>
      </c>
      <c r="S77" s="9" t="str">
        <f>IF(tblTitanic[[#This Row],[Fare]]&lt;=$X$5,"Low",IF(tblTitanic[[#This Row],[Fare]]&lt;= $X$6,"Medium",IF(tblTitanic[[#This Row],[Fare]]&lt;= $X$7,"High","Very High")))</f>
        <v>Low</v>
      </c>
      <c r="T77" s="9">
        <f>IF(tblTitanic[[#This Row],[Age]]="", $X$9, tblTitanic[[#This Row],[Age]])</f>
        <v>25</v>
      </c>
      <c r="U77" s="9" t="str">
        <f>IF(tblTitanic[[#This Row],[Embarked]]="", "S", tblTitanic[[#This Row],[Embarked]])</f>
        <v>S</v>
      </c>
    </row>
    <row r="78" spans="1:21">
      <c r="A78" s="9">
        <v>77</v>
      </c>
      <c r="B78" s="9">
        <v>0</v>
      </c>
      <c r="C78" s="9">
        <v>3</v>
      </c>
      <c r="D78" t="s">
        <v>184</v>
      </c>
      <c r="E78" s="9" t="s">
        <v>13</v>
      </c>
      <c r="F78" s="31"/>
      <c r="G78" s="9">
        <v>0</v>
      </c>
      <c r="H78" s="9">
        <v>0</v>
      </c>
      <c r="I78" t="s">
        <v>185</v>
      </c>
      <c r="J78">
        <v>7.8958000000000004</v>
      </c>
      <c r="K78" s="9" t="s">
        <v>15</v>
      </c>
      <c r="L78" s="9" t="s">
        <v>16</v>
      </c>
      <c r="M78" s="9">
        <f>tblTitanic[[#This Row],[SibSp]]+tblTitanic[[#This Row],[Parch]]</f>
        <v>0</v>
      </c>
      <c r="N78" s="9" t="str">
        <f>IF(tblTitanic[[#This Row],[FamilySize]]=0,"Alone", IF(tblTitanic[[#This Row],[FamilySize]]&lt;=3,"Small (1-3)", "Large (4+)"))</f>
        <v>Alone</v>
      </c>
      <c r="O78" s="9" t="str">
        <f>TRIM(MID(tblTitanic[[#This Row],[Name]], FIND(",",tblTitanic[[#This Row],[Name]])+1, FIND(".",tblTitanic[[#This Row],[Name]]) - FIND(",",tblTitanic[[#This Row],[Name]]) - 1))</f>
        <v>Mr</v>
      </c>
      <c r="P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 s="9" t="str">
        <f>IF(tblTitanic[[#This Row],[Cabin]]="","Unknown",LEFT(tblTitanic[[#This Row],[Cabin]],1))</f>
        <v>Unknown</v>
      </c>
      <c r="R78" s="9" t="str">
        <f>IF(tblTitanic[[#This Row],[Age]]="","Unknown", IF(tblTitanic[[#This Row],[Age]]&lt;13,"Child",IF(tblTitanic[[#This Row],[Age]]&lt;=18,"Teen", IF(tblTitanic[[#This Row],[Age]]&lt;=40,"Adult","Senior"))))</f>
        <v>Unknown</v>
      </c>
      <c r="S78" s="9" t="str">
        <f>IF(tblTitanic[[#This Row],[Fare]]&lt;=$X$5,"Low",IF(tblTitanic[[#This Row],[Fare]]&lt;= $X$6,"Medium",IF(tblTitanic[[#This Row],[Fare]]&lt;= $X$7,"High","Very High")))</f>
        <v>Low</v>
      </c>
      <c r="T78" s="9">
        <f>IF(tblTitanic[[#This Row],[Age]]="", $X$9, tblTitanic[[#This Row],[Age]])</f>
        <v>28</v>
      </c>
      <c r="U78" s="9" t="str">
        <f>IF(tblTitanic[[#This Row],[Embarked]]="", "S", tblTitanic[[#This Row],[Embarked]])</f>
        <v>S</v>
      </c>
    </row>
    <row r="79" spans="1:21">
      <c r="A79" s="9">
        <v>78</v>
      </c>
      <c r="B79" s="9">
        <v>0</v>
      </c>
      <c r="C79" s="9">
        <v>3</v>
      </c>
      <c r="D79" t="s">
        <v>186</v>
      </c>
      <c r="E79" s="9" t="s">
        <v>13</v>
      </c>
      <c r="F79" s="31"/>
      <c r="G79" s="9">
        <v>0</v>
      </c>
      <c r="H79" s="9">
        <v>0</v>
      </c>
      <c r="I79" t="s">
        <v>187</v>
      </c>
      <c r="J79">
        <v>8.0500000000000007</v>
      </c>
      <c r="K79" s="9" t="s">
        <v>15</v>
      </c>
      <c r="L79" s="9" t="s">
        <v>16</v>
      </c>
      <c r="M79" s="9">
        <f>tblTitanic[[#This Row],[SibSp]]+tblTitanic[[#This Row],[Parch]]</f>
        <v>0</v>
      </c>
      <c r="N79" s="9" t="str">
        <f>IF(tblTitanic[[#This Row],[FamilySize]]=0,"Alone", IF(tblTitanic[[#This Row],[FamilySize]]&lt;=3,"Small (1-3)", "Large (4+)"))</f>
        <v>Alone</v>
      </c>
      <c r="O79" s="9" t="str">
        <f>TRIM(MID(tblTitanic[[#This Row],[Name]], FIND(",",tblTitanic[[#This Row],[Name]])+1, FIND(".",tblTitanic[[#This Row],[Name]]) - FIND(",",tblTitanic[[#This Row],[Name]]) - 1))</f>
        <v>Mr</v>
      </c>
      <c r="P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 s="9" t="str">
        <f>IF(tblTitanic[[#This Row],[Cabin]]="","Unknown",LEFT(tblTitanic[[#This Row],[Cabin]],1))</f>
        <v>Unknown</v>
      </c>
      <c r="R79" s="9" t="str">
        <f>IF(tblTitanic[[#This Row],[Age]]="","Unknown", IF(tblTitanic[[#This Row],[Age]]&lt;13,"Child",IF(tblTitanic[[#This Row],[Age]]&lt;=18,"Teen", IF(tblTitanic[[#This Row],[Age]]&lt;=40,"Adult","Senior"))))</f>
        <v>Unknown</v>
      </c>
      <c r="S79" s="9" t="str">
        <f>IF(tblTitanic[[#This Row],[Fare]]&lt;=$X$5,"Low",IF(tblTitanic[[#This Row],[Fare]]&lt;= $X$6,"Medium",IF(tblTitanic[[#This Row],[Fare]]&lt;= $X$7,"High","Very High")))</f>
        <v>Medium</v>
      </c>
      <c r="T79" s="9">
        <f>IF(tblTitanic[[#This Row],[Age]]="", $X$9, tblTitanic[[#This Row],[Age]])</f>
        <v>28</v>
      </c>
      <c r="U79" s="9" t="str">
        <f>IF(tblTitanic[[#This Row],[Embarked]]="", "S", tblTitanic[[#This Row],[Embarked]])</f>
        <v>S</v>
      </c>
    </row>
    <row r="80" spans="1:21">
      <c r="A80" s="9">
        <v>79</v>
      </c>
      <c r="B80" s="9">
        <v>1</v>
      </c>
      <c r="C80" s="9">
        <v>2</v>
      </c>
      <c r="D80" t="s">
        <v>188</v>
      </c>
      <c r="E80" s="9" t="s">
        <v>13</v>
      </c>
      <c r="F80" s="31">
        <v>0.83</v>
      </c>
      <c r="G80" s="9">
        <v>0</v>
      </c>
      <c r="H80" s="9">
        <v>2</v>
      </c>
      <c r="I80" t="s">
        <v>189</v>
      </c>
      <c r="J80">
        <v>29</v>
      </c>
      <c r="K80" s="9" t="s">
        <v>15</v>
      </c>
      <c r="L80" s="9" t="s">
        <v>16</v>
      </c>
      <c r="M80" s="9">
        <f>tblTitanic[[#This Row],[SibSp]]+tblTitanic[[#This Row],[Parch]]</f>
        <v>2</v>
      </c>
      <c r="N80" s="9" t="str">
        <f>IF(tblTitanic[[#This Row],[FamilySize]]=0,"Alone", IF(tblTitanic[[#This Row],[FamilySize]]&lt;=3,"Small (1-3)", "Large (4+)"))</f>
        <v>Small (1-3)</v>
      </c>
      <c r="O80" s="9" t="str">
        <f>TRIM(MID(tblTitanic[[#This Row],[Name]], FIND(",",tblTitanic[[#This Row],[Name]])+1, FIND(".",tblTitanic[[#This Row],[Name]]) - FIND(",",tblTitanic[[#This Row],[Name]]) - 1))</f>
        <v>Master</v>
      </c>
      <c r="P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0" s="9" t="str">
        <f>IF(tblTitanic[[#This Row],[Cabin]]="","Unknown",LEFT(tblTitanic[[#This Row],[Cabin]],1))</f>
        <v>Unknown</v>
      </c>
      <c r="R80" s="9" t="str">
        <f>IF(tblTitanic[[#This Row],[Age]]="","Unknown", IF(tblTitanic[[#This Row],[Age]]&lt;13,"Child",IF(tblTitanic[[#This Row],[Age]]&lt;=18,"Teen", IF(tblTitanic[[#This Row],[Age]]&lt;=40,"Adult","Senior"))))</f>
        <v>Child</v>
      </c>
      <c r="S80" s="9" t="str">
        <f>IF(tblTitanic[[#This Row],[Fare]]&lt;=$X$5,"Low",IF(tblTitanic[[#This Row],[Fare]]&lt;= $X$6,"Medium",IF(tblTitanic[[#This Row],[Fare]]&lt;= $X$7,"High","Very High")))</f>
        <v>High</v>
      </c>
      <c r="T80" s="9">
        <f>IF(tblTitanic[[#This Row],[Age]]="", $X$9, tblTitanic[[#This Row],[Age]])</f>
        <v>0.83</v>
      </c>
      <c r="U80" s="9" t="str">
        <f>IF(tblTitanic[[#This Row],[Embarked]]="", "S", tblTitanic[[#This Row],[Embarked]])</f>
        <v>S</v>
      </c>
    </row>
    <row r="81" spans="1:21">
      <c r="A81" s="9">
        <v>80</v>
      </c>
      <c r="B81" s="9">
        <v>1</v>
      </c>
      <c r="C81" s="9">
        <v>3</v>
      </c>
      <c r="D81" t="s">
        <v>190</v>
      </c>
      <c r="E81" s="9" t="s">
        <v>18</v>
      </c>
      <c r="F81" s="31">
        <v>30</v>
      </c>
      <c r="G81" s="9">
        <v>0</v>
      </c>
      <c r="H81" s="9">
        <v>0</v>
      </c>
      <c r="I81" t="s">
        <v>191</v>
      </c>
      <c r="J81">
        <v>12.475</v>
      </c>
      <c r="K81" s="9" t="s">
        <v>15</v>
      </c>
      <c r="L81" s="9" t="s">
        <v>16</v>
      </c>
      <c r="M81" s="9">
        <f>tblTitanic[[#This Row],[SibSp]]+tblTitanic[[#This Row],[Parch]]</f>
        <v>0</v>
      </c>
      <c r="N81" s="9" t="str">
        <f>IF(tblTitanic[[#This Row],[FamilySize]]=0,"Alone", IF(tblTitanic[[#This Row],[FamilySize]]&lt;=3,"Small (1-3)", "Large (4+)"))</f>
        <v>Alone</v>
      </c>
      <c r="O81" s="9" t="str">
        <f>TRIM(MID(tblTitanic[[#This Row],[Name]], FIND(",",tblTitanic[[#This Row],[Name]])+1, FIND(".",tblTitanic[[#This Row],[Name]]) - FIND(",",tblTitanic[[#This Row],[Name]]) - 1))</f>
        <v>Miss</v>
      </c>
      <c r="P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1" s="9" t="str">
        <f>IF(tblTitanic[[#This Row],[Cabin]]="","Unknown",LEFT(tblTitanic[[#This Row],[Cabin]],1))</f>
        <v>Unknown</v>
      </c>
      <c r="R81" s="9" t="str">
        <f>IF(tblTitanic[[#This Row],[Age]]="","Unknown", IF(tblTitanic[[#This Row],[Age]]&lt;13,"Child",IF(tblTitanic[[#This Row],[Age]]&lt;=18,"Teen", IF(tblTitanic[[#This Row],[Age]]&lt;=40,"Adult","Senior"))))</f>
        <v>Adult</v>
      </c>
      <c r="S81" s="9" t="str">
        <f>IF(tblTitanic[[#This Row],[Fare]]&lt;=$X$5,"Low",IF(tblTitanic[[#This Row],[Fare]]&lt;= $X$6,"Medium",IF(tblTitanic[[#This Row],[Fare]]&lt;= $X$7,"High","Very High")))</f>
        <v>Medium</v>
      </c>
      <c r="T81" s="9">
        <f>IF(tblTitanic[[#This Row],[Age]]="", $X$9, tblTitanic[[#This Row],[Age]])</f>
        <v>30</v>
      </c>
      <c r="U81" s="9" t="str">
        <f>IF(tblTitanic[[#This Row],[Embarked]]="", "S", tblTitanic[[#This Row],[Embarked]])</f>
        <v>S</v>
      </c>
    </row>
    <row r="82" spans="1:21">
      <c r="A82" s="9">
        <v>81</v>
      </c>
      <c r="B82" s="9">
        <v>0</v>
      </c>
      <c r="C82" s="9">
        <v>3</v>
      </c>
      <c r="D82" t="s">
        <v>192</v>
      </c>
      <c r="E82" s="9" t="s">
        <v>13</v>
      </c>
      <c r="F82" s="31">
        <v>22</v>
      </c>
      <c r="G82" s="9">
        <v>0</v>
      </c>
      <c r="H82" s="9">
        <v>0</v>
      </c>
      <c r="I82" t="s">
        <v>193</v>
      </c>
      <c r="J82">
        <v>9</v>
      </c>
      <c r="K82" s="9" t="s">
        <v>15</v>
      </c>
      <c r="L82" s="9" t="s">
        <v>16</v>
      </c>
      <c r="M82" s="9">
        <f>tblTitanic[[#This Row],[SibSp]]+tblTitanic[[#This Row],[Parch]]</f>
        <v>0</v>
      </c>
      <c r="N82" s="9" t="str">
        <f>IF(tblTitanic[[#This Row],[FamilySize]]=0,"Alone", IF(tblTitanic[[#This Row],[FamilySize]]&lt;=3,"Small (1-3)", "Large (4+)"))</f>
        <v>Alone</v>
      </c>
      <c r="O82" s="9" t="str">
        <f>TRIM(MID(tblTitanic[[#This Row],[Name]], FIND(",",tblTitanic[[#This Row],[Name]])+1, FIND(".",tblTitanic[[#This Row],[Name]]) - FIND(",",tblTitanic[[#This Row],[Name]]) - 1))</f>
        <v>Mr</v>
      </c>
      <c r="P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2" s="9" t="str">
        <f>IF(tblTitanic[[#This Row],[Cabin]]="","Unknown",LEFT(tblTitanic[[#This Row],[Cabin]],1))</f>
        <v>Unknown</v>
      </c>
      <c r="R82" s="9" t="str">
        <f>IF(tblTitanic[[#This Row],[Age]]="","Unknown", IF(tblTitanic[[#This Row],[Age]]&lt;13,"Child",IF(tblTitanic[[#This Row],[Age]]&lt;=18,"Teen", IF(tblTitanic[[#This Row],[Age]]&lt;=40,"Adult","Senior"))))</f>
        <v>Adult</v>
      </c>
      <c r="S82" s="9" t="str">
        <f>IF(tblTitanic[[#This Row],[Fare]]&lt;=$X$5,"Low",IF(tblTitanic[[#This Row],[Fare]]&lt;= $X$6,"Medium",IF(tblTitanic[[#This Row],[Fare]]&lt;= $X$7,"High","Very High")))</f>
        <v>Medium</v>
      </c>
      <c r="T82" s="9">
        <f>IF(tblTitanic[[#This Row],[Age]]="", $X$9, tblTitanic[[#This Row],[Age]])</f>
        <v>22</v>
      </c>
      <c r="U82" s="9" t="str">
        <f>IF(tblTitanic[[#This Row],[Embarked]]="", "S", tblTitanic[[#This Row],[Embarked]])</f>
        <v>S</v>
      </c>
    </row>
    <row r="83" spans="1:21">
      <c r="A83" s="9">
        <v>82</v>
      </c>
      <c r="B83" s="9">
        <v>1</v>
      </c>
      <c r="C83" s="9">
        <v>3</v>
      </c>
      <c r="D83" t="s">
        <v>194</v>
      </c>
      <c r="E83" s="9" t="s">
        <v>13</v>
      </c>
      <c r="F83" s="31">
        <v>29</v>
      </c>
      <c r="G83" s="9">
        <v>0</v>
      </c>
      <c r="H83" s="9">
        <v>0</v>
      </c>
      <c r="I83" t="s">
        <v>195</v>
      </c>
      <c r="J83">
        <v>9.5</v>
      </c>
      <c r="K83" s="9" t="s">
        <v>15</v>
      </c>
      <c r="L83" s="9" t="s">
        <v>16</v>
      </c>
      <c r="M83" s="9">
        <f>tblTitanic[[#This Row],[SibSp]]+tblTitanic[[#This Row],[Parch]]</f>
        <v>0</v>
      </c>
      <c r="N83" s="9" t="str">
        <f>IF(tblTitanic[[#This Row],[FamilySize]]=0,"Alone", IF(tblTitanic[[#This Row],[FamilySize]]&lt;=3,"Small (1-3)", "Large (4+)"))</f>
        <v>Alone</v>
      </c>
      <c r="O83" s="9" t="str">
        <f>TRIM(MID(tblTitanic[[#This Row],[Name]], FIND(",",tblTitanic[[#This Row],[Name]])+1, FIND(".",tblTitanic[[#This Row],[Name]]) - FIND(",",tblTitanic[[#This Row],[Name]]) - 1))</f>
        <v>Mr</v>
      </c>
      <c r="P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 s="9" t="str">
        <f>IF(tblTitanic[[#This Row],[Cabin]]="","Unknown",LEFT(tblTitanic[[#This Row],[Cabin]],1))</f>
        <v>Unknown</v>
      </c>
      <c r="R83" s="9" t="str">
        <f>IF(tblTitanic[[#This Row],[Age]]="","Unknown", IF(tblTitanic[[#This Row],[Age]]&lt;13,"Child",IF(tblTitanic[[#This Row],[Age]]&lt;=18,"Teen", IF(tblTitanic[[#This Row],[Age]]&lt;=40,"Adult","Senior"))))</f>
        <v>Adult</v>
      </c>
      <c r="S83" s="9" t="str">
        <f>IF(tblTitanic[[#This Row],[Fare]]&lt;=$X$5,"Low",IF(tblTitanic[[#This Row],[Fare]]&lt;= $X$6,"Medium",IF(tblTitanic[[#This Row],[Fare]]&lt;= $X$7,"High","Very High")))</f>
        <v>Medium</v>
      </c>
      <c r="T83" s="9">
        <f>IF(tblTitanic[[#This Row],[Age]]="", $X$9, tblTitanic[[#This Row],[Age]])</f>
        <v>29</v>
      </c>
      <c r="U83" s="9" t="str">
        <f>IF(tblTitanic[[#This Row],[Embarked]]="", "S", tblTitanic[[#This Row],[Embarked]])</f>
        <v>S</v>
      </c>
    </row>
    <row r="84" spans="1:21">
      <c r="A84" s="9">
        <v>83</v>
      </c>
      <c r="B84" s="9">
        <v>1</v>
      </c>
      <c r="C84" s="9">
        <v>3</v>
      </c>
      <c r="D84" t="s">
        <v>196</v>
      </c>
      <c r="E84" s="9" t="s">
        <v>18</v>
      </c>
      <c r="F84" s="31"/>
      <c r="G84" s="9">
        <v>0</v>
      </c>
      <c r="H84" s="9">
        <v>0</v>
      </c>
      <c r="I84" t="s">
        <v>197</v>
      </c>
      <c r="J84">
        <v>7.7874999999999996</v>
      </c>
      <c r="K84" s="9" t="s">
        <v>15</v>
      </c>
      <c r="L84" s="9" t="s">
        <v>31</v>
      </c>
      <c r="M84" s="9">
        <f>tblTitanic[[#This Row],[SibSp]]+tblTitanic[[#This Row],[Parch]]</f>
        <v>0</v>
      </c>
      <c r="N84" s="9" t="str">
        <f>IF(tblTitanic[[#This Row],[FamilySize]]=0,"Alone", IF(tblTitanic[[#This Row],[FamilySize]]&lt;=3,"Small (1-3)", "Large (4+)"))</f>
        <v>Alone</v>
      </c>
      <c r="O84" s="9" t="str">
        <f>TRIM(MID(tblTitanic[[#This Row],[Name]], FIND(",",tblTitanic[[#This Row],[Name]])+1, FIND(".",tblTitanic[[#This Row],[Name]]) - FIND(",",tblTitanic[[#This Row],[Name]]) - 1))</f>
        <v>Miss</v>
      </c>
      <c r="P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4" s="9" t="str">
        <f>IF(tblTitanic[[#This Row],[Cabin]]="","Unknown",LEFT(tblTitanic[[#This Row],[Cabin]],1))</f>
        <v>Unknown</v>
      </c>
      <c r="R84" s="9" t="str">
        <f>IF(tblTitanic[[#This Row],[Age]]="","Unknown", IF(tblTitanic[[#This Row],[Age]]&lt;13,"Child",IF(tblTitanic[[#This Row],[Age]]&lt;=18,"Teen", IF(tblTitanic[[#This Row],[Age]]&lt;=40,"Adult","Senior"))))</f>
        <v>Unknown</v>
      </c>
      <c r="S84" s="9" t="str">
        <f>IF(tblTitanic[[#This Row],[Fare]]&lt;=$X$5,"Low",IF(tblTitanic[[#This Row],[Fare]]&lt;= $X$6,"Medium",IF(tblTitanic[[#This Row],[Fare]]&lt;= $X$7,"High","Very High")))</f>
        <v>Low</v>
      </c>
      <c r="T84" s="9">
        <f>IF(tblTitanic[[#This Row],[Age]]="", $X$9, tblTitanic[[#This Row],[Age]])</f>
        <v>28</v>
      </c>
      <c r="U84" s="9" t="str">
        <f>IF(tblTitanic[[#This Row],[Embarked]]="", "S", tblTitanic[[#This Row],[Embarked]])</f>
        <v>Q</v>
      </c>
    </row>
    <row r="85" spans="1:21">
      <c r="A85" s="9">
        <v>84</v>
      </c>
      <c r="B85" s="9">
        <v>0</v>
      </c>
      <c r="C85" s="9">
        <v>1</v>
      </c>
      <c r="D85" t="s">
        <v>198</v>
      </c>
      <c r="E85" s="9" t="s">
        <v>13</v>
      </c>
      <c r="F85" s="31">
        <v>28</v>
      </c>
      <c r="G85" s="9">
        <v>0</v>
      </c>
      <c r="H85" s="9">
        <v>0</v>
      </c>
      <c r="I85" t="s">
        <v>199</v>
      </c>
      <c r="J85">
        <v>47.1</v>
      </c>
      <c r="K85" s="9" t="s">
        <v>15</v>
      </c>
      <c r="L85" s="9" t="s">
        <v>16</v>
      </c>
      <c r="M85" s="9">
        <f>tblTitanic[[#This Row],[SibSp]]+tblTitanic[[#This Row],[Parch]]</f>
        <v>0</v>
      </c>
      <c r="N85" s="9" t="str">
        <f>IF(tblTitanic[[#This Row],[FamilySize]]=0,"Alone", IF(tblTitanic[[#This Row],[FamilySize]]&lt;=3,"Small (1-3)", "Large (4+)"))</f>
        <v>Alone</v>
      </c>
      <c r="O85" s="9" t="str">
        <f>TRIM(MID(tblTitanic[[#This Row],[Name]], FIND(",",tblTitanic[[#This Row],[Name]])+1, FIND(".",tblTitanic[[#This Row],[Name]]) - FIND(",",tblTitanic[[#This Row],[Name]]) - 1))</f>
        <v>Mr</v>
      </c>
      <c r="P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5" s="9" t="str">
        <f>IF(tblTitanic[[#This Row],[Cabin]]="","Unknown",LEFT(tblTitanic[[#This Row],[Cabin]],1))</f>
        <v>Unknown</v>
      </c>
      <c r="R85" s="9" t="str">
        <f>IF(tblTitanic[[#This Row],[Age]]="","Unknown", IF(tblTitanic[[#This Row],[Age]]&lt;13,"Child",IF(tblTitanic[[#This Row],[Age]]&lt;=18,"Teen", IF(tblTitanic[[#This Row],[Age]]&lt;=40,"Adult","Senior"))))</f>
        <v>Adult</v>
      </c>
      <c r="S85" s="9" t="str">
        <f>IF(tblTitanic[[#This Row],[Fare]]&lt;=$X$5,"Low",IF(tblTitanic[[#This Row],[Fare]]&lt;= $X$6,"Medium",IF(tblTitanic[[#This Row],[Fare]]&lt;= $X$7,"High","Very High")))</f>
        <v>Very High</v>
      </c>
      <c r="T85" s="9">
        <f>IF(tblTitanic[[#This Row],[Age]]="", $X$9, tblTitanic[[#This Row],[Age]])</f>
        <v>28</v>
      </c>
      <c r="U85" s="9" t="str">
        <f>IF(tblTitanic[[#This Row],[Embarked]]="", "S", tblTitanic[[#This Row],[Embarked]])</f>
        <v>S</v>
      </c>
    </row>
    <row r="86" spans="1:21">
      <c r="A86" s="9">
        <v>85</v>
      </c>
      <c r="B86" s="9">
        <v>1</v>
      </c>
      <c r="C86" s="9">
        <v>2</v>
      </c>
      <c r="D86" t="s">
        <v>200</v>
      </c>
      <c r="E86" s="9" t="s">
        <v>18</v>
      </c>
      <c r="F86" s="31">
        <v>17</v>
      </c>
      <c r="G86" s="9">
        <v>0</v>
      </c>
      <c r="H86" s="9">
        <v>0</v>
      </c>
      <c r="I86" t="s">
        <v>201</v>
      </c>
      <c r="J86">
        <v>10.5</v>
      </c>
      <c r="K86" s="9" t="s">
        <v>15</v>
      </c>
      <c r="L86" s="9" t="s">
        <v>16</v>
      </c>
      <c r="M86" s="9">
        <f>tblTitanic[[#This Row],[SibSp]]+tblTitanic[[#This Row],[Parch]]</f>
        <v>0</v>
      </c>
      <c r="N86" s="9" t="str">
        <f>IF(tblTitanic[[#This Row],[FamilySize]]=0,"Alone", IF(tblTitanic[[#This Row],[FamilySize]]&lt;=3,"Small (1-3)", "Large (4+)"))</f>
        <v>Alone</v>
      </c>
      <c r="O86" s="9" t="str">
        <f>TRIM(MID(tblTitanic[[#This Row],[Name]], FIND(",",tblTitanic[[#This Row],[Name]])+1, FIND(".",tblTitanic[[#This Row],[Name]]) - FIND(",",tblTitanic[[#This Row],[Name]]) - 1))</f>
        <v>Miss</v>
      </c>
      <c r="P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6" s="9" t="str">
        <f>IF(tblTitanic[[#This Row],[Cabin]]="","Unknown",LEFT(tblTitanic[[#This Row],[Cabin]],1))</f>
        <v>Unknown</v>
      </c>
      <c r="R86" s="9" t="str">
        <f>IF(tblTitanic[[#This Row],[Age]]="","Unknown", IF(tblTitanic[[#This Row],[Age]]&lt;13,"Child",IF(tblTitanic[[#This Row],[Age]]&lt;=18,"Teen", IF(tblTitanic[[#This Row],[Age]]&lt;=40,"Adult","Senior"))))</f>
        <v>Teen</v>
      </c>
      <c r="S86" s="9" t="str">
        <f>IF(tblTitanic[[#This Row],[Fare]]&lt;=$X$5,"Low",IF(tblTitanic[[#This Row],[Fare]]&lt;= $X$6,"Medium",IF(tblTitanic[[#This Row],[Fare]]&lt;= $X$7,"High","Very High")))</f>
        <v>Medium</v>
      </c>
      <c r="T86" s="9">
        <f>IF(tblTitanic[[#This Row],[Age]]="", $X$9, tblTitanic[[#This Row],[Age]])</f>
        <v>17</v>
      </c>
      <c r="U86" s="9" t="str">
        <f>IF(tblTitanic[[#This Row],[Embarked]]="", "S", tblTitanic[[#This Row],[Embarked]])</f>
        <v>S</v>
      </c>
    </row>
    <row r="87" spans="1:21">
      <c r="A87" s="9">
        <v>86</v>
      </c>
      <c r="B87" s="9">
        <v>1</v>
      </c>
      <c r="C87" s="9">
        <v>3</v>
      </c>
      <c r="D87" t="s">
        <v>202</v>
      </c>
      <c r="E87" s="9" t="s">
        <v>18</v>
      </c>
      <c r="F87" s="31">
        <v>33</v>
      </c>
      <c r="G87" s="9">
        <v>3</v>
      </c>
      <c r="H87" s="9">
        <v>0</v>
      </c>
      <c r="I87" t="s">
        <v>203</v>
      </c>
      <c r="J87">
        <v>15.85</v>
      </c>
      <c r="K87" s="9" t="s">
        <v>15</v>
      </c>
      <c r="L87" s="9" t="s">
        <v>16</v>
      </c>
      <c r="M87" s="9">
        <f>tblTitanic[[#This Row],[SibSp]]+tblTitanic[[#This Row],[Parch]]</f>
        <v>3</v>
      </c>
      <c r="N87" s="9" t="str">
        <f>IF(tblTitanic[[#This Row],[FamilySize]]=0,"Alone", IF(tblTitanic[[#This Row],[FamilySize]]&lt;=3,"Small (1-3)", "Large (4+)"))</f>
        <v>Small (1-3)</v>
      </c>
      <c r="O87" s="9" t="str">
        <f>TRIM(MID(tblTitanic[[#This Row],[Name]], FIND(",",tblTitanic[[#This Row],[Name]])+1, FIND(".",tblTitanic[[#This Row],[Name]]) - FIND(",",tblTitanic[[#This Row],[Name]]) - 1))</f>
        <v>Mrs</v>
      </c>
      <c r="P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7" s="9" t="str">
        <f>IF(tblTitanic[[#This Row],[Cabin]]="","Unknown",LEFT(tblTitanic[[#This Row],[Cabin]],1))</f>
        <v>Unknown</v>
      </c>
      <c r="R87" s="9" t="str">
        <f>IF(tblTitanic[[#This Row],[Age]]="","Unknown", IF(tblTitanic[[#This Row],[Age]]&lt;13,"Child",IF(tblTitanic[[#This Row],[Age]]&lt;=18,"Teen", IF(tblTitanic[[#This Row],[Age]]&lt;=40,"Adult","Senior"))))</f>
        <v>Adult</v>
      </c>
      <c r="S87" s="9" t="str">
        <f>IF(tblTitanic[[#This Row],[Fare]]&lt;=$X$5,"Low",IF(tblTitanic[[#This Row],[Fare]]&lt;= $X$6,"Medium",IF(tblTitanic[[#This Row],[Fare]]&lt;= $X$7,"High","Very High")))</f>
        <v>High</v>
      </c>
      <c r="T87" s="9">
        <f>IF(tblTitanic[[#This Row],[Age]]="", $X$9, tblTitanic[[#This Row],[Age]])</f>
        <v>33</v>
      </c>
      <c r="U87" s="9" t="str">
        <f>IF(tblTitanic[[#This Row],[Embarked]]="", "S", tblTitanic[[#This Row],[Embarked]])</f>
        <v>S</v>
      </c>
    </row>
    <row r="88" spans="1:21">
      <c r="A88" s="9">
        <v>87</v>
      </c>
      <c r="B88" s="9">
        <v>0</v>
      </c>
      <c r="C88" s="9">
        <v>3</v>
      </c>
      <c r="D88" t="s">
        <v>204</v>
      </c>
      <c r="E88" s="9" t="s">
        <v>13</v>
      </c>
      <c r="F88" s="31">
        <v>16</v>
      </c>
      <c r="G88" s="9">
        <v>1</v>
      </c>
      <c r="H88" s="9">
        <v>3</v>
      </c>
      <c r="I88" t="s">
        <v>205</v>
      </c>
      <c r="J88">
        <v>34.375</v>
      </c>
      <c r="K88" s="9" t="s">
        <v>15</v>
      </c>
      <c r="L88" s="9" t="s">
        <v>16</v>
      </c>
      <c r="M88" s="9">
        <f>tblTitanic[[#This Row],[SibSp]]+tblTitanic[[#This Row],[Parch]]</f>
        <v>4</v>
      </c>
      <c r="N88" s="9" t="str">
        <f>IF(tblTitanic[[#This Row],[FamilySize]]=0,"Alone", IF(tblTitanic[[#This Row],[FamilySize]]&lt;=3,"Small (1-3)", "Large (4+)"))</f>
        <v>Large (4+)</v>
      </c>
      <c r="O88" s="9" t="str">
        <f>TRIM(MID(tblTitanic[[#This Row],[Name]], FIND(",",tblTitanic[[#This Row],[Name]])+1, FIND(".",tblTitanic[[#This Row],[Name]]) - FIND(",",tblTitanic[[#This Row],[Name]]) - 1))</f>
        <v>Mr</v>
      </c>
      <c r="P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8" s="9" t="str">
        <f>IF(tblTitanic[[#This Row],[Cabin]]="","Unknown",LEFT(tblTitanic[[#This Row],[Cabin]],1))</f>
        <v>Unknown</v>
      </c>
      <c r="R88" s="9" t="str">
        <f>IF(tblTitanic[[#This Row],[Age]]="","Unknown", IF(tblTitanic[[#This Row],[Age]]&lt;13,"Child",IF(tblTitanic[[#This Row],[Age]]&lt;=18,"Teen", IF(tblTitanic[[#This Row],[Age]]&lt;=40,"Adult","Senior"))))</f>
        <v>Teen</v>
      </c>
      <c r="S88" s="9" t="str">
        <f>IF(tblTitanic[[#This Row],[Fare]]&lt;=$X$5,"Low",IF(tblTitanic[[#This Row],[Fare]]&lt;= $X$6,"Medium",IF(tblTitanic[[#This Row],[Fare]]&lt;= $X$7,"High","Very High")))</f>
        <v>Very High</v>
      </c>
      <c r="T88" s="9">
        <f>IF(tblTitanic[[#This Row],[Age]]="", $X$9, tblTitanic[[#This Row],[Age]])</f>
        <v>16</v>
      </c>
      <c r="U88" s="9" t="str">
        <f>IF(tblTitanic[[#This Row],[Embarked]]="", "S", tblTitanic[[#This Row],[Embarked]])</f>
        <v>S</v>
      </c>
    </row>
    <row r="89" spans="1:21">
      <c r="A89" s="9">
        <v>88</v>
      </c>
      <c r="B89" s="9">
        <v>0</v>
      </c>
      <c r="C89" s="9">
        <v>3</v>
      </c>
      <c r="D89" t="s">
        <v>206</v>
      </c>
      <c r="E89" s="9" t="s">
        <v>13</v>
      </c>
      <c r="F89" s="31"/>
      <c r="G89" s="9">
        <v>0</v>
      </c>
      <c r="H89" s="9">
        <v>0</v>
      </c>
      <c r="I89" t="s">
        <v>207</v>
      </c>
      <c r="J89">
        <v>8.0500000000000007</v>
      </c>
      <c r="K89" s="9" t="s">
        <v>15</v>
      </c>
      <c r="L89" s="9" t="s">
        <v>16</v>
      </c>
      <c r="M89" s="9">
        <f>tblTitanic[[#This Row],[SibSp]]+tblTitanic[[#This Row],[Parch]]</f>
        <v>0</v>
      </c>
      <c r="N89" s="9" t="str">
        <f>IF(tblTitanic[[#This Row],[FamilySize]]=0,"Alone", IF(tblTitanic[[#This Row],[FamilySize]]&lt;=3,"Small (1-3)", "Large (4+)"))</f>
        <v>Alone</v>
      </c>
      <c r="O89" s="9" t="str">
        <f>TRIM(MID(tblTitanic[[#This Row],[Name]], FIND(",",tblTitanic[[#This Row],[Name]])+1, FIND(".",tblTitanic[[#This Row],[Name]]) - FIND(",",tblTitanic[[#This Row],[Name]]) - 1))</f>
        <v>Mr</v>
      </c>
      <c r="P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9" s="9" t="str">
        <f>IF(tblTitanic[[#This Row],[Cabin]]="","Unknown",LEFT(tblTitanic[[#This Row],[Cabin]],1))</f>
        <v>Unknown</v>
      </c>
      <c r="R89" s="9" t="str">
        <f>IF(tblTitanic[[#This Row],[Age]]="","Unknown", IF(tblTitanic[[#This Row],[Age]]&lt;13,"Child",IF(tblTitanic[[#This Row],[Age]]&lt;=18,"Teen", IF(tblTitanic[[#This Row],[Age]]&lt;=40,"Adult","Senior"))))</f>
        <v>Unknown</v>
      </c>
      <c r="S89" s="9" t="str">
        <f>IF(tblTitanic[[#This Row],[Fare]]&lt;=$X$5,"Low",IF(tblTitanic[[#This Row],[Fare]]&lt;= $X$6,"Medium",IF(tblTitanic[[#This Row],[Fare]]&lt;= $X$7,"High","Very High")))</f>
        <v>Medium</v>
      </c>
      <c r="T89" s="9">
        <f>IF(tblTitanic[[#This Row],[Age]]="", $X$9, tblTitanic[[#This Row],[Age]])</f>
        <v>28</v>
      </c>
      <c r="U89" s="9" t="str">
        <f>IF(tblTitanic[[#This Row],[Embarked]]="", "S", tblTitanic[[#This Row],[Embarked]])</f>
        <v>S</v>
      </c>
    </row>
    <row r="90" spans="1:21">
      <c r="A90" s="9">
        <v>89</v>
      </c>
      <c r="B90" s="9">
        <v>1</v>
      </c>
      <c r="C90" s="9">
        <v>1</v>
      </c>
      <c r="D90" t="s">
        <v>208</v>
      </c>
      <c r="E90" s="9" t="s">
        <v>18</v>
      </c>
      <c r="F90" s="31">
        <v>23</v>
      </c>
      <c r="G90" s="9">
        <v>3</v>
      </c>
      <c r="H90" s="9">
        <v>2</v>
      </c>
      <c r="I90" t="s">
        <v>79</v>
      </c>
      <c r="J90">
        <v>263</v>
      </c>
      <c r="K90" s="9" t="s">
        <v>80</v>
      </c>
      <c r="L90" s="9" t="s">
        <v>16</v>
      </c>
      <c r="M90" s="9">
        <f>tblTitanic[[#This Row],[SibSp]]+tblTitanic[[#This Row],[Parch]]</f>
        <v>5</v>
      </c>
      <c r="N90" s="9" t="str">
        <f>IF(tblTitanic[[#This Row],[FamilySize]]=0,"Alone", IF(tblTitanic[[#This Row],[FamilySize]]&lt;=3,"Small (1-3)", "Large (4+)"))</f>
        <v>Large (4+)</v>
      </c>
      <c r="O90" s="9" t="str">
        <f>TRIM(MID(tblTitanic[[#This Row],[Name]], FIND(",",tblTitanic[[#This Row],[Name]])+1, FIND(".",tblTitanic[[#This Row],[Name]]) - FIND(",",tblTitanic[[#This Row],[Name]]) - 1))</f>
        <v>Miss</v>
      </c>
      <c r="P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90" s="9" t="str">
        <f>IF(tblTitanic[[#This Row],[Cabin]]="","Unknown",LEFT(tblTitanic[[#This Row],[Cabin]],1))</f>
        <v>C</v>
      </c>
      <c r="R90" s="9" t="str">
        <f>IF(tblTitanic[[#This Row],[Age]]="","Unknown", IF(tblTitanic[[#This Row],[Age]]&lt;13,"Child",IF(tblTitanic[[#This Row],[Age]]&lt;=18,"Teen", IF(tblTitanic[[#This Row],[Age]]&lt;=40,"Adult","Senior"))))</f>
        <v>Adult</v>
      </c>
      <c r="S90" s="9" t="str">
        <f>IF(tblTitanic[[#This Row],[Fare]]&lt;=$X$5,"Low",IF(tblTitanic[[#This Row],[Fare]]&lt;= $X$6,"Medium",IF(tblTitanic[[#This Row],[Fare]]&lt;= $X$7,"High","Very High")))</f>
        <v>Very High</v>
      </c>
      <c r="T90" s="9">
        <f>IF(tblTitanic[[#This Row],[Age]]="", $X$9, tblTitanic[[#This Row],[Age]])</f>
        <v>23</v>
      </c>
      <c r="U90" s="9" t="str">
        <f>IF(tblTitanic[[#This Row],[Embarked]]="", "S", tblTitanic[[#This Row],[Embarked]])</f>
        <v>S</v>
      </c>
    </row>
    <row r="91" spans="1:21">
      <c r="A91" s="9">
        <v>90</v>
      </c>
      <c r="B91" s="9">
        <v>0</v>
      </c>
      <c r="C91" s="9">
        <v>3</v>
      </c>
      <c r="D91" t="s">
        <v>209</v>
      </c>
      <c r="E91" s="9" t="s">
        <v>13</v>
      </c>
      <c r="F91" s="31">
        <v>24</v>
      </c>
      <c r="G91" s="9">
        <v>0</v>
      </c>
      <c r="H91" s="9">
        <v>0</v>
      </c>
      <c r="I91" t="s">
        <v>210</v>
      </c>
      <c r="J91">
        <v>8.0500000000000007</v>
      </c>
      <c r="K91" s="9" t="s">
        <v>15</v>
      </c>
      <c r="L91" s="9" t="s">
        <v>16</v>
      </c>
      <c r="M91" s="9">
        <f>tblTitanic[[#This Row],[SibSp]]+tblTitanic[[#This Row],[Parch]]</f>
        <v>0</v>
      </c>
      <c r="N91" s="9" t="str">
        <f>IF(tblTitanic[[#This Row],[FamilySize]]=0,"Alone", IF(tblTitanic[[#This Row],[FamilySize]]&lt;=3,"Small (1-3)", "Large (4+)"))</f>
        <v>Alone</v>
      </c>
      <c r="O91" s="9" t="str">
        <f>TRIM(MID(tblTitanic[[#This Row],[Name]], FIND(",",tblTitanic[[#This Row],[Name]])+1, FIND(".",tblTitanic[[#This Row],[Name]]) - FIND(",",tblTitanic[[#This Row],[Name]]) - 1))</f>
        <v>Mr</v>
      </c>
      <c r="P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1" s="9" t="str">
        <f>IF(tblTitanic[[#This Row],[Cabin]]="","Unknown",LEFT(tblTitanic[[#This Row],[Cabin]],1))</f>
        <v>Unknown</v>
      </c>
      <c r="R91" s="9" t="str">
        <f>IF(tblTitanic[[#This Row],[Age]]="","Unknown", IF(tblTitanic[[#This Row],[Age]]&lt;13,"Child",IF(tblTitanic[[#This Row],[Age]]&lt;=18,"Teen", IF(tblTitanic[[#This Row],[Age]]&lt;=40,"Adult","Senior"))))</f>
        <v>Adult</v>
      </c>
      <c r="S91" s="9" t="str">
        <f>IF(tblTitanic[[#This Row],[Fare]]&lt;=$X$5,"Low",IF(tblTitanic[[#This Row],[Fare]]&lt;= $X$6,"Medium",IF(tblTitanic[[#This Row],[Fare]]&lt;= $X$7,"High","Very High")))</f>
        <v>Medium</v>
      </c>
      <c r="T91" s="9">
        <f>IF(tblTitanic[[#This Row],[Age]]="", $X$9, tblTitanic[[#This Row],[Age]])</f>
        <v>24</v>
      </c>
      <c r="U91" s="9" t="str">
        <f>IF(tblTitanic[[#This Row],[Embarked]]="", "S", tblTitanic[[#This Row],[Embarked]])</f>
        <v>S</v>
      </c>
    </row>
    <row r="92" spans="1:21">
      <c r="A92" s="9">
        <v>91</v>
      </c>
      <c r="B92" s="9">
        <v>0</v>
      </c>
      <c r="C92" s="9">
        <v>3</v>
      </c>
      <c r="D92" t="s">
        <v>211</v>
      </c>
      <c r="E92" s="9" t="s">
        <v>13</v>
      </c>
      <c r="F92" s="31">
        <v>29</v>
      </c>
      <c r="G92" s="9">
        <v>0</v>
      </c>
      <c r="H92" s="9">
        <v>0</v>
      </c>
      <c r="I92" t="s">
        <v>212</v>
      </c>
      <c r="J92">
        <v>8.0500000000000007</v>
      </c>
      <c r="K92" s="9" t="s">
        <v>15</v>
      </c>
      <c r="L92" s="9" t="s">
        <v>16</v>
      </c>
      <c r="M92" s="9">
        <f>tblTitanic[[#This Row],[SibSp]]+tblTitanic[[#This Row],[Parch]]</f>
        <v>0</v>
      </c>
      <c r="N92" s="9" t="str">
        <f>IF(tblTitanic[[#This Row],[FamilySize]]=0,"Alone", IF(tblTitanic[[#This Row],[FamilySize]]&lt;=3,"Small (1-3)", "Large (4+)"))</f>
        <v>Alone</v>
      </c>
      <c r="O92" s="9" t="str">
        <f>TRIM(MID(tblTitanic[[#This Row],[Name]], FIND(",",tblTitanic[[#This Row],[Name]])+1, FIND(".",tblTitanic[[#This Row],[Name]]) - FIND(",",tblTitanic[[#This Row],[Name]]) - 1))</f>
        <v>Mr</v>
      </c>
      <c r="P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2" s="9" t="str">
        <f>IF(tblTitanic[[#This Row],[Cabin]]="","Unknown",LEFT(tblTitanic[[#This Row],[Cabin]],1))</f>
        <v>Unknown</v>
      </c>
      <c r="R92" s="9" t="str">
        <f>IF(tblTitanic[[#This Row],[Age]]="","Unknown", IF(tblTitanic[[#This Row],[Age]]&lt;13,"Child",IF(tblTitanic[[#This Row],[Age]]&lt;=18,"Teen", IF(tblTitanic[[#This Row],[Age]]&lt;=40,"Adult","Senior"))))</f>
        <v>Adult</v>
      </c>
      <c r="S92" s="9" t="str">
        <f>IF(tblTitanic[[#This Row],[Fare]]&lt;=$X$5,"Low",IF(tblTitanic[[#This Row],[Fare]]&lt;= $X$6,"Medium",IF(tblTitanic[[#This Row],[Fare]]&lt;= $X$7,"High","Very High")))</f>
        <v>Medium</v>
      </c>
      <c r="T92" s="9">
        <f>IF(tblTitanic[[#This Row],[Age]]="", $X$9, tblTitanic[[#This Row],[Age]])</f>
        <v>29</v>
      </c>
      <c r="U92" s="9" t="str">
        <f>IF(tblTitanic[[#This Row],[Embarked]]="", "S", tblTitanic[[#This Row],[Embarked]])</f>
        <v>S</v>
      </c>
    </row>
    <row r="93" spans="1:21">
      <c r="A93" s="9">
        <v>92</v>
      </c>
      <c r="B93" s="9">
        <v>0</v>
      </c>
      <c r="C93" s="9">
        <v>3</v>
      </c>
      <c r="D93" t="s">
        <v>213</v>
      </c>
      <c r="E93" s="9" t="s">
        <v>13</v>
      </c>
      <c r="F93" s="31">
        <v>20</v>
      </c>
      <c r="G93" s="9">
        <v>0</v>
      </c>
      <c r="H93" s="9">
        <v>0</v>
      </c>
      <c r="I93" t="s">
        <v>214</v>
      </c>
      <c r="J93">
        <v>7.8541999999999996</v>
      </c>
      <c r="K93" s="9" t="s">
        <v>15</v>
      </c>
      <c r="L93" s="9" t="s">
        <v>16</v>
      </c>
      <c r="M93" s="9">
        <f>tblTitanic[[#This Row],[SibSp]]+tblTitanic[[#This Row],[Parch]]</f>
        <v>0</v>
      </c>
      <c r="N93" s="9" t="str">
        <f>IF(tblTitanic[[#This Row],[FamilySize]]=0,"Alone", IF(tblTitanic[[#This Row],[FamilySize]]&lt;=3,"Small (1-3)", "Large (4+)"))</f>
        <v>Alone</v>
      </c>
      <c r="O93" s="9" t="str">
        <f>TRIM(MID(tblTitanic[[#This Row],[Name]], FIND(",",tblTitanic[[#This Row],[Name]])+1, FIND(".",tblTitanic[[#This Row],[Name]]) - FIND(",",tblTitanic[[#This Row],[Name]]) - 1))</f>
        <v>Mr</v>
      </c>
      <c r="P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3" s="9" t="str">
        <f>IF(tblTitanic[[#This Row],[Cabin]]="","Unknown",LEFT(tblTitanic[[#This Row],[Cabin]],1))</f>
        <v>Unknown</v>
      </c>
      <c r="R93" s="9" t="str">
        <f>IF(tblTitanic[[#This Row],[Age]]="","Unknown", IF(tblTitanic[[#This Row],[Age]]&lt;13,"Child",IF(tblTitanic[[#This Row],[Age]]&lt;=18,"Teen", IF(tblTitanic[[#This Row],[Age]]&lt;=40,"Adult","Senior"))))</f>
        <v>Adult</v>
      </c>
      <c r="S93" s="9" t="str">
        <f>IF(tblTitanic[[#This Row],[Fare]]&lt;=$X$5,"Low",IF(tblTitanic[[#This Row],[Fare]]&lt;= $X$6,"Medium",IF(tblTitanic[[#This Row],[Fare]]&lt;= $X$7,"High","Very High")))</f>
        <v>Low</v>
      </c>
      <c r="T93" s="9">
        <f>IF(tblTitanic[[#This Row],[Age]]="", $X$9, tblTitanic[[#This Row],[Age]])</f>
        <v>20</v>
      </c>
      <c r="U93" s="9" t="str">
        <f>IF(tblTitanic[[#This Row],[Embarked]]="", "S", tblTitanic[[#This Row],[Embarked]])</f>
        <v>S</v>
      </c>
    </row>
    <row r="94" spans="1:21">
      <c r="A94" s="9">
        <v>93</v>
      </c>
      <c r="B94" s="9">
        <v>0</v>
      </c>
      <c r="C94" s="9">
        <v>1</v>
      </c>
      <c r="D94" t="s">
        <v>215</v>
      </c>
      <c r="E94" s="9" t="s">
        <v>13</v>
      </c>
      <c r="F94" s="31">
        <v>46</v>
      </c>
      <c r="G94" s="9">
        <v>1</v>
      </c>
      <c r="H94" s="9">
        <v>0</v>
      </c>
      <c r="I94" t="s">
        <v>216</v>
      </c>
      <c r="J94">
        <v>61.174999999999997</v>
      </c>
      <c r="K94" s="9" t="s">
        <v>217</v>
      </c>
      <c r="L94" s="9" t="s">
        <v>16</v>
      </c>
      <c r="M94" s="9">
        <f>tblTitanic[[#This Row],[SibSp]]+tblTitanic[[#This Row],[Parch]]</f>
        <v>1</v>
      </c>
      <c r="N94" s="9" t="str">
        <f>IF(tblTitanic[[#This Row],[FamilySize]]=0,"Alone", IF(tblTitanic[[#This Row],[FamilySize]]&lt;=3,"Small (1-3)", "Large (4+)"))</f>
        <v>Small (1-3)</v>
      </c>
      <c r="O94" s="9" t="str">
        <f>TRIM(MID(tblTitanic[[#This Row],[Name]], FIND(",",tblTitanic[[#This Row],[Name]])+1, FIND(".",tblTitanic[[#This Row],[Name]]) - FIND(",",tblTitanic[[#This Row],[Name]]) - 1))</f>
        <v>Mr</v>
      </c>
      <c r="P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4" s="9" t="str">
        <f>IF(tblTitanic[[#This Row],[Cabin]]="","Unknown",LEFT(tblTitanic[[#This Row],[Cabin]],1))</f>
        <v>E</v>
      </c>
      <c r="R94" s="9" t="str">
        <f>IF(tblTitanic[[#This Row],[Age]]="","Unknown", IF(tblTitanic[[#This Row],[Age]]&lt;13,"Child",IF(tblTitanic[[#This Row],[Age]]&lt;=18,"Teen", IF(tblTitanic[[#This Row],[Age]]&lt;=40,"Adult","Senior"))))</f>
        <v>Senior</v>
      </c>
      <c r="S94" s="9" t="str">
        <f>IF(tblTitanic[[#This Row],[Fare]]&lt;=$X$5,"Low",IF(tblTitanic[[#This Row],[Fare]]&lt;= $X$6,"Medium",IF(tblTitanic[[#This Row],[Fare]]&lt;= $X$7,"High","Very High")))</f>
        <v>Very High</v>
      </c>
      <c r="T94" s="9">
        <f>IF(tblTitanic[[#This Row],[Age]]="", $X$9, tblTitanic[[#This Row],[Age]])</f>
        <v>46</v>
      </c>
      <c r="U94" s="9" t="str">
        <f>IF(tblTitanic[[#This Row],[Embarked]]="", "S", tblTitanic[[#This Row],[Embarked]])</f>
        <v>S</v>
      </c>
    </row>
    <row r="95" spans="1:21">
      <c r="A95" s="9">
        <v>94</v>
      </c>
      <c r="B95" s="9">
        <v>0</v>
      </c>
      <c r="C95" s="9">
        <v>3</v>
      </c>
      <c r="D95" t="s">
        <v>218</v>
      </c>
      <c r="E95" s="9" t="s">
        <v>13</v>
      </c>
      <c r="F95" s="31">
        <v>26</v>
      </c>
      <c r="G95" s="9">
        <v>1</v>
      </c>
      <c r="H95" s="9">
        <v>2</v>
      </c>
      <c r="I95" t="s">
        <v>219</v>
      </c>
      <c r="J95">
        <v>20.574999999999999</v>
      </c>
      <c r="K95" s="9" t="s">
        <v>15</v>
      </c>
      <c r="L95" s="9" t="s">
        <v>16</v>
      </c>
      <c r="M95" s="9">
        <f>tblTitanic[[#This Row],[SibSp]]+tblTitanic[[#This Row],[Parch]]</f>
        <v>3</v>
      </c>
      <c r="N95" s="9" t="str">
        <f>IF(tblTitanic[[#This Row],[FamilySize]]=0,"Alone", IF(tblTitanic[[#This Row],[FamilySize]]&lt;=3,"Small (1-3)", "Large (4+)"))</f>
        <v>Small (1-3)</v>
      </c>
      <c r="O95" s="9" t="str">
        <f>TRIM(MID(tblTitanic[[#This Row],[Name]], FIND(",",tblTitanic[[#This Row],[Name]])+1, FIND(".",tblTitanic[[#This Row],[Name]]) - FIND(",",tblTitanic[[#This Row],[Name]]) - 1))</f>
        <v>Mr</v>
      </c>
      <c r="P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5" s="9" t="str">
        <f>IF(tblTitanic[[#This Row],[Cabin]]="","Unknown",LEFT(tblTitanic[[#This Row],[Cabin]],1))</f>
        <v>Unknown</v>
      </c>
      <c r="R95" s="9" t="str">
        <f>IF(tblTitanic[[#This Row],[Age]]="","Unknown", IF(tblTitanic[[#This Row],[Age]]&lt;13,"Child",IF(tblTitanic[[#This Row],[Age]]&lt;=18,"Teen", IF(tblTitanic[[#This Row],[Age]]&lt;=40,"Adult","Senior"))))</f>
        <v>Adult</v>
      </c>
      <c r="S95" s="9" t="str">
        <f>IF(tblTitanic[[#This Row],[Fare]]&lt;=$X$5,"Low",IF(tblTitanic[[#This Row],[Fare]]&lt;= $X$6,"Medium",IF(tblTitanic[[#This Row],[Fare]]&lt;= $X$7,"High","Very High")))</f>
        <v>High</v>
      </c>
      <c r="T95" s="9">
        <f>IF(tblTitanic[[#This Row],[Age]]="", $X$9, tblTitanic[[#This Row],[Age]])</f>
        <v>26</v>
      </c>
      <c r="U95" s="9" t="str">
        <f>IF(tblTitanic[[#This Row],[Embarked]]="", "S", tblTitanic[[#This Row],[Embarked]])</f>
        <v>S</v>
      </c>
    </row>
    <row r="96" spans="1:21">
      <c r="A96" s="9">
        <v>95</v>
      </c>
      <c r="B96" s="9">
        <v>0</v>
      </c>
      <c r="C96" s="9">
        <v>3</v>
      </c>
      <c r="D96" t="s">
        <v>220</v>
      </c>
      <c r="E96" s="9" t="s">
        <v>13</v>
      </c>
      <c r="F96" s="31">
        <v>59</v>
      </c>
      <c r="G96" s="9">
        <v>0</v>
      </c>
      <c r="H96" s="9">
        <v>0</v>
      </c>
      <c r="I96" t="s">
        <v>221</v>
      </c>
      <c r="J96">
        <v>7.25</v>
      </c>
      <c r="K96" s="9" t="s">
        <v>15</v>
      </c>
      <c r="L96" s="9" t="s">
        <v>16</v>
      </c>
      <c r="M96" s="9">
        <f>tblTitanic[[#This Row],[SibSp]]+tblTitanic[[#This Row],[Parch]]</f>
        <v>0</v>
      </c>
      <c r="N96" s="9" t="str">
        <f>IF(tblTitanic[[#This Row],[FamilySize]]=0,"Alone", IF(tblTitanic[[#This Row],[FamilySize]]&lt;=3,"Small (1-3)", "Large (4+)"))</f>
        <v>Alone</v>
      </c>
      <c r="O96" s="9" t="str">
        <f>TRIM(MID(tblTitanic[[#This Row],[Name]], FIND(",",tblTitanic[[#This Row],[Name]])+1, FIND(".",tblTitanic[[#This Row],[Name]]) - FIND(",",tblTitanic[[#This Row],[Name]]) - 1))</f>
        <v>Mr</v>
      </c>
      <c r="P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6" s="9" t="str">
        <f>IF(tblTitanic[[#This Row],[Cabin]]="","Unknown",LEFT(tblTitanic[[#This Row],[Cabin]],1))</f>
        <v>Unknown</v>
      </c>
      <c r="R96" s="9" t="str">
        <f>IF(tblTitanic[[#This Row],[Age]]="","Unknown", IF(tblTitanic[[#This Row],[Age]]&lt;13,"Child",IF(tblTitanic[[#This Row],[Age]]&lt;=18,"Teen", IF(tblTitanic[[#This Row],[Age]]&lt;=40,"Adult","Senior"))))</f>
        <v>Senior</v>
      </c>
      <c r="S96" s="9" t="str">
        <f>IF(tblTitanic[[#This Row],[Fare]]&lt;=$X$5,"Low",IF(tblTitanic[[#This Row],[Fare]]&lt;= $X$6,"Medium",IF(tblTitanic[[#This Row],[Fare]]&lt;= $X$7,"High","Very High")))</f>
        <v>Low</v>
      </c>
      <c r="T96" s="9">
        <f>IF(tblTitanic[[#This Row],[Age]]="", $X$9, tblTitanic[[#This Row],[Age]])</f>
        <v>59</v>
      </c>
      <c r="U96" s="9" t="str">
        <f>IF(tblTitanic[[#This Row],[Embarked]]="", "S", tblTitanic[[#This Row],[Embarked]])</f>
        <v>S</v>
      </c>
    </row>
    <row r="97" spans="1:21">
      <c r="A97" s="9">
        <v>96</v>
      </c>
      <c r="B97" s="9">
        <v>0</v>
      </c>
      <c r="C97" s="9">
        <v>3</v>
      </c>
      <c r="D97" t="s">
        <v>222</v>
      </c>
      <c r="E97" s="9" t="s">
        <v>13</v>
      </c>
      <c r="F97" s="31"/>
      <c r="G97" s="9">
        <v>0</v>
      </c>
      <c r="H97" s="9">
        <v>0</v>
      </c>
      <c r="I97" t="s">
        <v>223</v>
      </c>
      <c r="J97">
        <v>8.0500000000000007</v>
      </c>
      <c r="K97" s="9" t="s">
        <v>15</v>
      </c>
      <c r="L97" s="9" t="s">
        <v>16</v>
      </c>
      <c r="M97" s="9">
        <f>tblTitanic[[#This Row],[SibSp]]+tblTitanic[[#This Row],[Parch]]</f>
        <v>0</v>
      </c>
      <c r="N97" s="9" t="str">
        <f>IF(tblTitanic[[#This Row],[FamilySize]]=0,"Alone", IF(tblTitanic[[#This Row],[FamilySize]]&lt;=3,"Small (1-3)", "Large (4+)"))</f>
        <v>Alone</v>
      </c>
      <c r="O97" s="9" t="str">
        <f>TRIM(MID(tblTitanic[[#This Row],[Name]], FIND(",",tblTitanic[[#This Row],[Name]])+1, FIND(".",tblTitanic[[#This Row],[Name]]) - FIND(",",tblTitanic[[#This Row],[Name]]) - 1))</f>
        <v>Mr</v>
      </c>
      <c r="P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7" s="9" t="str">
        <f>IF(tblTitanic[[#This Row],[Cabin]]="","Unknown",LEFT(tblTitanic[[#This Row],[Cabin]],1))</f>
        <v>Unknown</v>
      </c>
      <c r="R97" s="9" t="str">
        <f>IF(tblTitanic[[#This Row],[Age]]="","Unknown", IF(tblTitanic[[#This Row],[Age]]&lt;13,"Child",IF(tblTitanic[[#This Row],[Age]]&lt;=18,"Teen", IF(tblTitanic[[#This Row],[Age]]&lt;=40,"Adult","Senior"))))</f>
        <v>Unknown</v>
      </c>
      <c r="S97" s="9" t="str">
        <f>IF(tblTitanic[[#This Row],[Fare]]&lt;=$X$5,"Low",IF(tblTitanic[[#This Row],[Fare]]&lt;= $X$6,"Medium",IF(tblTitanic[[#This Row],[Fare]]&lt;= $X$7,"High","Very High")))</f>
        <v>Medium</v>
      </c>
      <c r="T97" s="9">
        <f>IF(tblTitanic[[#This Row],[Age]]="", $X$9, tblTitanic[[#This Row],[Age]])</f>
        <v>28</v>
      </c>
      <c r="U97" s="9" t="str">
        <f>IF(tblTitanic[[#This Row],[Embarked]]="", "S", tblTitanic[[#This Row],[Embarked]])</f>
        <v>S</v>
      </c>
    </row>
    <row r="98" spans="1:21">
      <c r="A98" s="9">
        <v>97</v>
      </c>
      <c r="B98" s="9">
        <v>0</v>
      </c>
      <c r="C98" s="9">
        <v>1</v>
      </c>
      <c r="D98" t="s">
        <v>224</v>
      </c>
      <c r="E98" s="9" t="s">
        <v>13</v>
      </c>
      <c r="F98" s="31">
        <v>71</v>
      </c>
      <c r="G98" s="9">
        <v>0</v>
      </c>
      <c r="H98" s="9">
        <v>0</v>
      </c>
      <c r="I98" t="s">
        <v>225</v>
      </c>
      <c r="J98">
        <v>34.654200000000003</v>
      </c>
      <c r="K98" s="9" t="s">
        <v>226</v>
      </c>
      <c r="L98" s="9" t="s">
        <v>21</v>
      </c>
      <c r="M98" s="9">
        <f>tblTitanic[[#This Row],[SibSp]]+tblTitanic[[#This Row],[Parch]]</f>
        <v>0</v>
      </c>
      <c r="N98" s="9" t="str">
        <f>IF(tblTitanic[[#This Row],[FamilySize]]=0,"Alone", IF(tblTitanic[[#This Row],[FamilySize]]&lt;=3,"Small (1-3)", "Large (4+)"))</f>
        <v>Alone</v>
      </c>
      <c r="O98" s="9" t="str">
        <f>TRIM(MID(tblTitanic[[#This Row],[Name]], FIND(",",tblTitanic[[#This Row],[Name]])+1, FIND(".",tblTitanic[[#This Row],[Name]]) - FIND(",",tblTitanic[[#This Row],[Name]]) - 1))</f>
        <v>Mr</v>
      </c>
      <c r="P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8" s="9" t="str">
        <f>IF(tblTitanic[[#This Row],[Cabin]]="","Unknown",LEFT(tblTitanic[[#This Row],[Cabin]],1))</f>
        <v>A</v>
      </c>
      <c r="R98" s="9" t="str">
        <f>IF(tblTitanic[[#This Row],[Age]]="","Unknown", IF(tblTitanic[[#This Row],[Age]]&lt;13,"Child",IF(tblTitanic[[#This Row],[Age]]&lt;=18,"Teen", IF(tblTitanic[[#This Row],[Age]]&lt;=40,"Adult","Senior"))))</f>
        <v>Senior</v>
      </c>
      <c r="S98" s="9" t="str">
        <f>IF(tblTitanic[[#This Row],[Fare]]&lt;=$X$5,"Low",IF(tblTitanic[[#This Row],[Fare]]&lt;= $X$6,"Medium",IF(tblTitanic[[#This Row],[Fare]]&lt;= $X$7,"High","Very High")))</f>
        <v>Very High</v>
      </c>
      <c r="T98" s="9">
        <f>IF(tblTitanic[[#This Row],[Age]]="", $X$9, tblTitanic[[#This Row],[Age]])</f>
        <v>71</v>
      </c>
      <c r="U98" s="9" t="str">
        <f>IF(tblTitanic[[#This Row],[Embarked]]="", "S", tblTitanic[[#This Row],[Embarked]])</f>
        <v>C</v>
      </c>
    </row>
    <row r="99" spans="1:21">
      <c r="A99" s="9">
        <v>98</v>
      </c>
      <c r="B99" s="9">
        <v>1</v>
      </c>
      <c r="C99" s="9">
        <v>1</v>
      </c>
      <c r="D99" t="s">
        <v>227</v>
      </c>
      <c r="E99" s="9" t="s">
        <v>13</v>
      </c>
      <c r="F99" s="31">
        <v>23</v>
      </c>
      <c r="G99" s="9">
        <v>0</v>
      </c>
      <c r="H99" s="9">
        <v>1</v>
      </c>
      <c r="I99" t="s">
        <v>228</v>
      </c>
      <c r="J99">
        <v>63.3583</v>
      </c>
      <c r="K99" s="9" t="s">
        <v>229</v>
      </c>
      <c r="L99" s="9" t="s">
        <v>21</v>
      </c>
      <c r="M99" s="9">
        <f>tblTitanic[[#This Row],[SibSp]]+tblTitanic[[#This Row],[Parch]]</f>
        <v>1</v>
      </c>
      <c r="N99" s="9" t="str">
        <f>IF(tblTitanic[[#This Row],[FamilySize]]=0,"Alone", IF(tblTitanic[[#This Row],[FamilySize]]&lt;=3,"Small (1-3)", "Large (4+)"))</f>
        <v>Small (1-3)</v>
      </c>
      <c r="O99" s="9" t="str">
        <f>TRIM(MID(tblTitanic[[#This Row],[Name]], FIND(",",tblTitanic[[#This Row],[Name]])+1, FIND(".",tblTitanic[[#This Row],[Name]]) - FIND(",",tblTitanic[[#This Row],[Name]]) - 1))</f>
        <v>Mr</v>
      </c>
      <c r="P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99" s="9" t="str">
        <f>IF(tblTitanic[[#This Row],[Cabin]]="","Unknown",LEFT(tblTitanic[[#This Row],[Cabin]],1))</f>
        <v>D</v>
      </c>
      <c r="R99" s="9" t="str">
        <f>IF(tblTitanic[[#This Row],[Age]]="","Unknown", IF(tblTitanic[[#This Row],[Age]]&lt;13,"Child",IF(tblTitanic[[#This Row],[Age]]&lt;=18,"Teen", IF(tblTitanic[[#This Row],[Age]]&lt;=40,"Adult","Senior"))))</f>
        <v>Adult</v>
      </c>
      <c r="S99" s="9" t="str">
        <f>IF(tblTitanic[[#This Row],[Fare]]&lt;=$X$5,"Low",IF(tblTitanic[[#This Row],[Fare]]&lt;= $X$6,"Medium",IF(tblTitanic[[#This Row],[Fare]]&lt;= $X$7,"High","Very High")))</f>
        <v>Very High</v>
      </c>
      <c r="T99" s="9">
        <f>IF(tblTitanic[[#This Row],[Age]]="", $X$9, tblTitanic[[#This Row],[Age]])</f>
        <v>23</v>
      </c>
      <c r="U99" s="9" t="str">
        <f>IF(tblTitanic[[#This Row],[Embarked]]="", "S", tblTitanic[[#This Row],[Embarked]])</f>
        <v>C</v>
      </c>
    </row>
    <row r="100" spans="1:21">
      <c r="A100" s="9">
        <v>99</v>
      </c>
      <c r="B100" s="9">
        <v>1</v>
      </c>
      <c r="C100" s="9">
        <v>2</v>
      </c>
      <c r="D100" t="s">
        <v>230</v>
      </c>
      <c r="E100" s="9" t="s">
        <v>18</v>
      </c>
      <c r="F100" s="31">
        <v>34</v>
      </c>
      <c r="G100" s="9">
        <v>0</v>
      </c>
      <c r="H100" s="9">
        <v>1</v>
      </c>
      <c r="I100" t="s">
        <v>231</v>
      </c>
      <c r="J100">
        <v>23</v>
      </c>
      <c r="K100" s="9" t="s">
        <v>15</v>
      </c>
      <c r="L100" s="9" t="s">
        <v>16</v>
      </c>
      <c r="M100" s="9">
        <f>tblTitanic[[#This Row],[SibSp]]+tblTitanic[[#This Row],[Parch]]</f>
        <v>1</v>
      </c>
      <c r="N100" s="9" t="str">
        <f>IF(tblTitanic[[#This Row],[FamilySize]]=0,"Alone", IF(tblTitanic[[#This Row],[FamilySize]]&lt;=3,"Small (1-3)", "Large (4+)"))</f>
        <v>Small (1-3)</v>
      </c>
      <c r="O100" s="9" t="str">
        <f>TRIM(MID(tblTitanic[[#This Row],[Name]], FIND(",",tblTitanic[[#This Row],[Name]])+1, FIND(".",tblTitanic[[#This Row],[Name]]) - FIND(",",tblTitanic[[#This Row],[Name]]) - 1))</f>
        <v>Mrs</v>
      </c>
      <c r="P1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00" s="9" t="str">
        <f>IF(tblTitanic[[#This Row],[Cabin]]="","Unknown",LEFT(tblTitanic[[#This Row],[Cabin]],1))</f>
        <v>Unknown</v>
      </c>
      <c r="R100" s="9" t="str">
        <f>IF(tblTitanic[[#This Row],[Age]]="","Unknown", IF(tblTitanic[[#This Row],[Age]]&lt;13,"Child",IF(tblTitanic[[#This Row],[Age]]&lt;=18,"Teen", IF(tblTitanic[[#This Row],[Age]]&lt;=40,"Adult","Senior"))))</f>
        <v>Adult</v>
      </c>
      <c r="S100" s="9" t="str">
        <f>IF(tblTitanic[[#This Row],[Fare]]&lt;=$X$5,"Low",IF(tblTitanic[[#This Row],[Fare]]&lt;= $X$6,"Medium",IF(tblTitanic[[#This Row],[Fare]]&lt;= $X$7,"High","Very High")))</f>
        <v>High</v>
      </c>
      <c r="T100" s="9">
        <f>IF(tblTitanic[[#This Row],[Age]]="", $X$9, tblTitanic[[#This Row],[Age]])</f>
        <v>34</v>
      </c>
      <c r="U100" s="9" t="str">
        <f>IF(tblTitanic[[#This Row],[Embarked]]="", "S", tblTitanic[[#This Row],[Embarked]])</f>
        <v>S</v>
      </c>
    </row>
    <row r="101" spans="1:21">
      <c r="A101" s="9">
        <v>100</v>
      </c>
      <c r="B101" s="9">
        <v>0</v>
      </c>
      <c r="C101" s="9">
        <v>2</v>
      </c>
      <c r="D101" t="s">
        <v>232</v>
      </c>
      <c r="E101" s="9" t="s">
        <v>13</v>
      </c>
      <c r="F101" s="31">
        <v>34</v>
      </c>
      <c r="G101" s="9">
        <v>1</v>
      </c>
      <c r="H101" s="9">
        <v>0</v>
      </c>
      <c r="I101" t="s">
        <v>233</v>
      </c>
      <c r="J101">
        <v>26</v>
      </c>
      <c r="K101" s="9" t="s">
        <v>15</v>
      </c>
      <c r="L101" s="9" t="s">
        <v>16</v>
      </c>
      <c r="M101" s="9">
        <f>tblTitanic[[#This Row],[SibSp]]+tblTitanic[[#This Row],[Parch]]</f>
        <v>1</v>
      </c>
      <c r="N101" s="9" t="str">
        <f>IF(tblTitanic[[#This Row],[FamilySize]]=0,"Alone", IF(tblTitanic[[#This Row],[FamilySize]]&lt;=3,"Small (1-3)", "Large (4+)"))</f>
        <v>Small (1-3)</v>
      </c>
      <c r="O101" s="9" t="str">
        <f>TRIM(MID(tblTitanic[[#This Row],[Name]], FIND(",",tblTitanic[[#This Row],[Name]])+1, FIND(".",tblTitanic[[#This Row],[Name]]) - FIND(",",tblTitanic[[#This Row],[Name]]) - 1))</f>
        <v>Mr</v>
      </c>
      <c r="P1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1" s="9" t="str">
        <f>IF(tblTitanic[[#This Row],[Cabin]]="","Unknown",LEFT(tblTitanic[[#This Row],[Cabin]],1))</f>
        <v>Unknown</v>
      </c>
      <c r="R101" s="9" t="str">
        <f>IF(tblTitanic[[#This Row],[Age]]="","Unknown", IF(tblTitanic[[#This Row],[Age]]&lt;13,"Child",IF(tblTitanic[[#This Row],[Age]]&lt;=18,"Teen", IF(tblTitanic[[#This Row],[Age]]&lt;=40,"Adult","Senior"))))</f>
        <v>Adult</v>
      </c>
      <c r="S101" s="9" t="str">
        <f>IF(tblTitanic[[#This Row],[Fare]]&lt;=$X$5,"Low",IF(tblTitanic[[#This Row],[Fare]]&lt;= $X$6,"Medium",IF(tblTitanic[[#This Row],[Fare]]&lt;= $X$7,"High","Very High")))</f>
        <v>High</v>
      </c>
      <c r="T101" s="9">
        <f>IF(tblTitanic[[#This Row],[Age]]="", $X$9, tblTitanic[[#This Row],[Age]])</f>
        <v>34</v>
      </c>
      <c r="U101" s="9" t="str">
        <f>IF(tblTitanic[[#This Row],[Embarked]]="", "S", tblTitanic[[#This Row],[Embarked]])</f>
        <v>S</v>
      </c>
    </row>
    <row r="102" spans="1:21">
      <c r="A102" s="9">
        <v>101</v>
      </c>
      <c r="B102" s="9">
        <v>0</v>
      </c>
      <c r="C102" s="9">
        <v>3</v>
      </c>
      <c r="D102" t="s">
        <v>234</v>
      </c>
      <c r="E102" s="9" t="s">
        <v>18</v>
      </c>
      <c r="F102" s="31">
        <v>28</v>
      </c>
      <c r="G102" s="9">
        <v>0</v>
      </c>
      <c r="H102" s="9">
        <v>0</v>
      </c>
      <c r="I102" t="s">
        <v>235</v>
      </c>
      <c r="J102">
        <v>7.8958000000000004</v>
      </c>
      <c r="K102" s="9" t="s">
        <v>15</v>
      </c>
      <c r="L102" s="9" t="s">
        <v>16</v>
      </c>
      <c r="M102" s="9">
        <f>tblTitanic[[#This Row],[SibSp]]+tblTitanic[[#This Row],[Parch]]</f>
        <v>0</v>
      </c>
      <c r="N102" s="9" t="str">
        <f>IF(tblTitanic[[#This Row],[FamilySize]]=0,"Alone", IF(tblTitanic[[#This Row],[FamilySize]]&lt;=3,"Small (1-3)", "Large (4+)"))</f>
        <v>Alone</v>
      </c>
      <c r="O102" s="9" t="str">
        <f>TRIM(MID(tblTitanic[[#This Row],[Name]], FIND(",",tblTitanic[[#This Row],[Name]])+1, FIND(".",tblTitanic[[#This Row],[Name]]) - FIND(",",tblTitanic[[#This Row],[Name]]) - 1))</f>
        <v>Miss</v>
      </c>
      <c r="P1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02" s="9" t="str">
        <f>IF(tblTitanic[[#This Row],[Cabin]]="","Unknown",LEFT(tblTitanic[[#This Row],[Cabin]],1))</f>
        <v>Unknown</v>
      </c>
      <c r="R102" s="9" t="str">
        <f>IF(tblTitanic[[#This Row],[Age]]="","Unknown", IF(tblTitanic[[#This Row],[Age]]&lt;13,"Child",IF(tblTitanic[[#This Row],[Age]]&lt;=18,"Teen", IF(tblTitanic[[#This Row],[Age]]&lt;=40,"Adult","Senior"))))</f>
        <v>Adult</v>
      </c>
      <c r="S102" s="9" t="str">
        <f>IF(tblTitanic[[#This Row],[Fare]]&lt;=$X$5,"Low",IF(tblTitanic[[#This Row],[Fare]]&lt;= $X$6,"Medium",IF(tblTitanic[[#This Row],[Fare]]&lt;= $X$7,"High","Very High")))</f>
        <v>Low</v>
      </c>
      <c r="T102" s="9">
        <f>IF(tblTitanic[[#This Row],[Age]]="", $X$9, tblTitanic[[#This Row],[Age]])</f>
        <v>28</v>
      </c>
      <c r="U102" s="9" t="str">
        <f>IF(tblTitanic[[#This Row],[Embarked]]="", "S", tblTitanic[[#This Row],[Embarked]])</f>
        <v>S</v>
      </c>
    </row>
    <row r="103" spans="1:21">
      <c r="A103" s="9">
        <v>102</v>
      </c>
      <c r="B103" s="9">
        <v>0</v>
      </c>
      <c r="C103" s="9">
        <v>3</v>
      </c>
      <c r="D103" t="s">
        <v>236</v>
      </c>
      <c r="E103" s="9" t="s">
        <v>13</v>
      </c>
      <c r="F103" s="31"/>
      <c r="G103" s="9">
        <v>0</v>
      </c>
      <c r="H103" s="9">
        <v>0</v>
      </c>
      <c r="I103" t="s">
        <v>237</v>
      </c>
      <c r="J103">
        <v>7.8958000000000004</v>
      </c>
      <c r="K103" s="9" t="s">
        <v>15</v>
      </c>
      <c r="L103" s="9" t="s">
        <v>16</v>
      </c>
      <c r="M103" s="9">
        <f>tblTitanic[[#This Row],[SibSp]]+tblTitanic[[#This Row],[Parch]]</f>
        <v>0</v>
      </c>
      <c r="N103" s="9" t="str">
        <f>IF(tblTitanic[[#This Row],[FamilySize]]=0,"Alone", IF(tblTitanic[[#This Row],[FamilySize]]&lt;=3,"Small (1-3)", "Large (4+)"))</f>
        <v>Alone</v>
      </c>
      <c r="O103" s="9" t="str">
        <f>TRIM(MID(tblTitanic[[#This Row],[Name]], FIND(",",tblTitanic[[#This Row],[Name]])+1, FIND(".",tblTitanic[[#This Row],[Name]]) - FIND(",",tblTitanic[[#This Row],[Name]]) - 1))</f>
        <v>Mr</v>
      </c>
      <c r="P1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3" s="9" t="str">
        <f>IF(tblTitanic[[#This Row],[Cabin]]="","Unknown",LEFT(tblTitanic[[#This Row],[Cabin]],1))</f>
        <v>Unknown</v>
      </c>
      <c r="R103" s="9" t="str">
        <f>IF(tblTitanic[[#This Row],[Age]]="","Unknown", IF(tblTitanic[[#This Row],[Age]]&lt;13,"Child",IF(tblTitanic[[#This Row],[Age]]&lt;=18,"Teen", IF(tblTitanic[[#This Row],[Age]]&lt;=40,"Adult","Senior"))))</f>
        <v>Unknown</v>
      </c>
      <c r="S103" s="9" t="str">
        <f>IF(tblTitanic[[#This Row],[Fare]]&lt;=$X$5,"Low",IF(tblTitanic[[#This Row],[Fare]]&lt;= $X$6,"Medium",IF(tblTitanic[[#This Row],[Fare]]&lt;= $X$7,"High","Very High")))</f>
        <v>Low</v>
      </c>
      <c r="T103" s="9">
        <f>IF(tblTitanic[[#This Row],[Age]]="", $X$9, tblTitanic[[#This Row],[Age]])</f>
        <v>28</v>
      </c>
      <c r="U103" s="9" t="str">
        <f>IF(tblTitanic[[#This Row],[Embarked]]="", "S", tblTitanic[[#This Row],[Embarked]])</f>
        <v>S</v>
      </c>
    </row>
    <row r="104" spans="1:21">
      <c r="A104" s="9">
        <v>103</v>
      </c>
      <c r="B104" s="9">
        <v>0</v>
      </c>
      <c r="C104" s="9">
        <v>1</v>
      </c>
      <c r="D104" t="s">
        <v>238</v>
      </c>
      <c r="E104" s="9" t="s">
        <v>13</v>
      </c>
      <c r="F104" s="31">
        <v>21</v>
      </c>
      <c r="G104" s="9">
        <v>0</v>
      </c>
      <c r="H104" s="9">
        <v>1</v>
      </c>
      <c r="I104" t="s">
        <v>239</v>
      </c>
      <c r="J104">
        <v>77.287499999999994</v>
      </c>
      <c r="K104" s="9" t="s">
        <v>240</v>
      </c>
      <c r="L104" s="9" t="s">
        <v>16</v>
      </c>
      <c r="M104" s="9">
        <f>tblTitanic[[#This Row],[SibSp]]+tblTitanic[[#This Row],[Parch]]</f>
        <v>1</v>
      </c>
      <c r="N104" s="9" t="str">
        <f>IF(tblTitanic[[#This Row],[FamilySize]]=0,"Alone", IF(tblTitanic[[#This Row],[FamilySize]]&lt;=3,"Small (1-3)", "Large (4+)"))</f>
        <v>Small (1-3)</v>
      </c>
      <c r="O104" s="9" t="str">
        <f>TRIM(MID(tblTitanic[[#This Row],[Name]], FIND(",",tblTitanic[[#This Row],[Name]])+1, FIND(".",tblTitanic[[#This Row],[Name]]) - FIND(",",tblTitanic[[#This Row],[Name]]) - 1))</f>
        <v>Mr</v>
      </c>
      <c r="P1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4" s="9" t="str">
        <f>IF(tblTitanic[[#This Row],[Cabin]]="","Unknown",LEFT(tblTitanic[[#This Row],[Cabin]],1))</f>
        <v>D</v>
      </c>
      <c r="R104" s="9" t="str">
        <f>IF(tblTitanic[[#This Row],[Age]]="","Unknown", IF(tblTitanic[[#This Row],[Age]]&lt;13,"Child",IF(tblTitanic[[#This Row],[Age]]&lt;=18,"Teen", IF(tblTitanic[[#This Row],[Age]]&lt;=40,"Adult","Senior"))))</f>
        <v>Adult</v>
      </c>
      <c r="S104" s="9" t="str">
        <f>IF(tblTitanic[[#This Row],[Fare]]&lt;=$X$5,"Low",IF(tblTitanic[[#This Row],[Fare]]&lt;= $X$6,"Medium",IF(tblTitanic[[#This Row],[Fare]]&lt;= $X$7,"High","Very High")))</f>
        <v>Very High</v>
      </c>
      <c r="T104" s="9">
        <f>IF(tblTitanic[[#This Row],[Age]]="", $X$9, tblTitanic[[#This Row],[Age]])</f>
        <v>21</v>
      </c>
      <c r="U104" s="9" t="str">
        <f>IF(tblTitanic[[#This Row],[Embarked]]="", "S", tblTitanic[[#This Row],[Embarked]])</f>
        <v>S</v>
      </c>
    </row>
    <row r="105" spans="1:21">
      <c r="A105" s="9">
        <v>104</v>
      </c>
      <c r="B105" s="9">
        <v>0</v>
      </c>
      <c r="C105" s="9">
        <v>3</v>
      </c>
      <c r="D105" t="s">
        <v>241</v>
      </c>
      <c r="E105" s="9" t="s">
        <v>13</v>
      </c>
      <c r="F105" s="31">
        <v>33</v>
      </c>
      <c r="G105" s="9">
        <v>0</v>
      </c>
      <c r="H105" s="9">
        <v>0</v>
      </c>
      <c r="I105" t="s">
        <v>242</v>
      </c>
      <c r="J105">
        <v>8.6541999999999994</v>
      </c>
      <c r="K105" s="9" t="s">
        <v>15</v>
      </c>
      <c r="L105" s="9" t="s">
        <v>16</v>
      </c>
      <c r="M105" s="9">
        <f>tblTitanic[[#This Row],[SibSp]]+tblTitanic[[#This Row],[Parch]]</f>
        <v>0</v>
      </c>
      <c r="N105" s="9" t="str">
        <f>IF(tblTitanic[[#This Row],[FamilySize]]=0,"Alone", IF(tblTitanic[[#This Row],[FamilySize]]&lt;=3,"Small (1-3)", "Large (4+)"))</f>
        <v>Alone</v>
      </c>
      <c r="O105" s="9" t="str">
        <f>TRIM(MID(tblTitanic[[#This Row],[Name]], FIND(",",tblTitanic[[#This Row],[Name]])+1, FIND(".",tblTitanic[[#This Row],[Name]]) - FIND(",",tblTitanic[[#This Row],[Name]]) - 1))</f>
        <v>Mr</v>
      </c>
      <c r="P1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5" s="9" t="str">
        <f>IF(tblTitanic[[#This Row],[Cabin]]="","Unknown",LEFT(tblTitanic[[#This Row],[Cabin]],1))</f>
        <v>Unknown</v>
      </c>
      <c r="R105" s="9" t="str">
        <f>IF(tblTitanic[[#This Row],[Age]]="","Unknown", IF(tblTitanic[[#This Row],[Age]]&lt;13,"Child",IF(tblTitanic[[#This Row],[Age]]&lt;=18,"Teen", IF(tblTitanic[[#This Row],[Age]]&lt;=40,"Adult","Senior"))))</f>
        <v>Adult</v>
      </c>
      <c r="S105" s="9" t="str">
        <f>IF(tblTitanic[[#This Row],[Fare]]&lt;=$X$5,"Low",IF(tblTitanic[[#This Row],[Fare]]&lt;= $X$6,"Medium",IF(tblTitanic[[#This Row],[Fare]]&lt;= $X$7,"High","Very High")))</f>
        <v>Medium</v>
      </c>
      <c r="T105" s="9">
        <f>IF(tblTitanic[[#This Row],[Age]]="", $X$9, tblTitanic[[#This Row],[Age]])</f>
        <v>33</v>
      </c>
      <c r="U105" s="9" t="str">
        <f>IF(tblTitanic[[#This Row],[Embarked]]="", "S", tblTitanic[[#This Row],[Embarked]])</f>
        <v>S</v>
      </c>
    </row>
    <row r="106" spans="1:21">
      <c r="A106" s="9">
        <v>105</v>
      </c>
      <c r="B106" s="9">
        <v>0</v>
      </c>
      <c r="C106" s="9">
        <v>3</v>
      </c>
      <c r="D106" t="s">
        <v>243</v>
      </c>
      <c r="E106" s="9" t="s">
        <v>13</v>
      </c>
      <c r="F106" s="31">
        <v>37</v>
      </c>
      <c r="G106" s="9">
        <v>2</v>
      </c>
      <c r="H106" s="9">
        <v>0</v>
      </c>
      <c r="I106" t="s">
        <v>244</v>
      </c>
      <c r="J106">
        <v>7.9249999999999998</v>
      </c>
      <c r="K106" s="9" t="s">
        <v>15</v>
      </c>
      <c r="L106" s="9" t="s">
        <v>16</v>
      </c>
      <c r="M106" s="9">
        <f>tblTitanic[[#This Row],[SibSp]]+tblTitanic[[#This Row],[Parch]]</f>
        <v>2</v>
      </c>
      <c r="N106" s="9" t="str">
        <f>IF(tblTitanic[[#This Row],[FamilySize]]=0,"Alone", IF(tblTitanic[[#This Row],[FamilySize]]&lt;=3,"Small (1-3)", "Large (4+)"))</f>
        <v>Small (1-3)</v>
      </c>
      <c r="O106" s="9" t="str">
        <f>TRIM(MID(tblTitanic[[#This Row],[Name]], FIND(",",tblTitanic[[#This Row],[Name]])+1, FIND(".",tblTitanic[[#This Row],[Name]]) - FIND(",",tblTitanic[[#This Row],[Name]]) - 1))</f>
        <v>Mr</v>
      </c>
      <c r="P1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6" s="9" t="str">
        <f>IF(tblTitanic[[#This Row],[Cabin]]="","Unknown",LEFT(tblTitanic[[#This Row],[Cabin]],1))</f>
        <v>Unknown</v>
      </c>
      <c r="R106" s="9" t="str">
        <f>IF(tblTitanic[[#This Row],[Age]]="","Unknown", IF(tblTitanic[[#This Row],[Age]]&lt;13,"Child",IF(tblTitanic[[#This Row],[Age]]&lt;=18,"Teen", IF(tblTitanic[[#This Row],[Age]]&lt;=40,"Adult","Senior"))))</f>
        <v>Adult</v>
      </c>
      <c r="S106" s="9" t="str">
        <f>IF(tblTitanic[[#This Row],[Fare]]&lt;=$X$5,"Low",IF(tblTitanic[[#This Row],[Fare]]&lt;= $X$6,"Medium",IF(tblTitanic[[#This Row],[Fare]]&lt;= $X$7,"High","Very High")))</f>
        <v>Medium</v>
      </c>
      <c r="T106" s="9">
        <f>IF(tblTitanic[[#This Row],[Age]]="", $X$9, tblTitanic[[#This Row],[Age]])</f>
        <v>37</v>
      </c>
      <c r="U106" s="9" t="str">
        <f>IF(tblTitanic[[#This Row],[Embarked]]="", "S", tblTitanic[[#This Row],[Embarked]])</f>
        <v>S</v>
      </c>
    </row>
    <row r="107" spans="1:21">
      <c r="A107" s="9">
        <v>106</v>
      </c>
      <c r="B107" s="9">
        <v>0</v>
      </c>
      <c r="C107" s="9">
        <v>3</v>
      </c>
      <c r="D107" t="s">
        <v>245</v>
      </c>
      <c r="E107" s="9" t="s">
        <v>13</v>
      </c>
      <c r="F107" s="31">
        <v>28</v>
      </c>
      <c r="G107" s="9">
        <v>0</v>
      </c>
      <c r="H107" s="9">
        <v>0</v>
      </c>
      <c r="I107" t="s">
        <v>246</v>
      </c>
      <c r="J107">
        <v>7.8958000000000004</v>
      </c>
      <c r="K107" s="9" t="s">
        <v>15</v>
      </c>
      <c r="L107" s="9" t="s">
        <v>16</v>
      </c>
      <c r="M107" s="9">
        <f>tblTitanic[[#This Row],[SibSp]]+tblTitanic[[#This Row],[Parch]]</f>
        <v>0</v>
      </c>
      <c r="N107" s="9" t="str">
        <f>IF(tblTitanic[[#This Row],[FamilySize]]=0,"Alone", IF(tblTitanic[[#This Row],[FamilySize]]&lt;=3,"Small (1-3)", "Large (4+)"))</f>
        <v>Alone</v>
      </c>
      <c r="O107" s="9" t="str">
        <f>TRIM(MID(tblTitanic[[#This Row],[Name]], FIND(",",tblTitanic[[#This Row],[Name]])+1, FIND(".",tblTitanic[[#This Row],[Name]]) - FIND(",",tblTitanic[[#This Row],[Name]]) - 1))</f>
        <v>Mr</v>
      </c>
      <c r="P1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7" s="9" t="str">
        <f>IF(tblTitanic[[#This Row],[Cabin]]="","Unknown",LEFT(tblTitanic[[#This Row],[Cabin]],1))</f>
        <v>Unknown</v>
      </c>
      <c r="R107" s="9" t="str">
        <f>IF(tblTitanic[[#This Row],[Age]]="","Unknown", IF(tblTitanic[[#This Row],[Age]]&lt;13,"Child",IF(tblTitanic[[#This Row],[Age]]&lt;=18,"Teen", IF(tblTitanic[[#This Row],[Age]]&lt;=40,"Adult","Senior"))))</f>
        <v>Adult</v>
      </c>
      <c r="S107" s="9" t="str">
        <f>IF(tblTitanic[[#This Row],[Fare]]&lt;=$X$5,"Low",IF(tblTitanic[[#This Row],[Fare]]&lt;= $X$6,"Medium",IF(tblTitanic[[#This Row],[Fare]]&lt;= $X$7,"High","Very High")))</f>
        <v>Low</v>
      </c>
      <c r="T107" s="9">
        <f>IF(tblTitanic[[#This Row],[Age]]="", $X$9, tblTitanic[[#This Row],[Age]])</f>
        <v>28</v>
      </c>
      <c r="U107" s="9" t="str">
        <f>IF(tblTitanic[[#This Row],[Embarked]]="", "S", tblTitanic[[#This Row],[Embarked]])</f>
        <v>S</v>
      </c>
    </row>
    <row r="108" spans="1:21">
      <c r="A108" s="9">
        <v>107</v>
      </c>
      <c r="B108" s="9">
        <v>1</v>
      </c>
      <c r="C108" s="9">
        <v>3</v>
      </c>
      <c r="D108" t="s">
        <v>247</v>
      </c>
      <c r="E108" s="9" t="s">
        <v>18</v>
      </c>
      <c r="F108" s="31">
        <v>21</v>
      </c>
      <c r="G108" s="9">
        <v>0</v>
      </c>
      <c r="H108" s="9">
        <v>0</v>
      </c>
      <c r="I108" t="s">
        <v>248</v>
      </c>
      <c r="J108">
        <v>7.65</v>
      </c>
      <c r="K108" s="9" t="s">
        <v>15</v>
      </c>
      <c r="L108" s="9" t="s">
        <v>16</v>
      </c>
      <c r="M108" s="9">
        <f>tblTitanic[[#This Row],[SibSp]]+tblTitanic[[#This Row],[Parch]]</f>
        <v>0</v>
      </c>
      <c r="N108" s="9" t="str">
        <f>IF(tblTitanic[[#This Row],[FamilySize]]=0,"Alone", IF(tblTitanic[[#This Row],[FamilySize]]&lt;=3,"Small (1-3)", "Large (4+)"))</f>
        <v>Alone</v>
      </c>
      <c r="O108" s="9" t="str">
        <f>TRIM(MID(tblTitanic[[#This Row],[Name]], FIND(",",tblTitanic[[#This Row],[Name]])+1, FIND(".",tblTitanic[[#This Row],[Name]]) - FIND(",",tblTitanic[[#This Row],[Name]]) - 1))</f>
        <v>Miss</v>
      </c>
      <c r="P1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08" s="9" t="str">
        <f>IF(tblTitanic[[#This Row],[Cabin]]="","Unknown",LEFT(tblTitanic[[#This Row],[Cabin]],1))</f>
        <v>Unknown</v>
      </c>
      <c r="R108" s="9" t="str">
        <f>IF(tblTitanic[[#This Row],[Age]]="","Unknown", IF(tblTitanic[[#This Row],[Age]]&lt;13,"Child",IF(tblTitanic[[#This Row],[Age]]&lt;=18,"Teen", IF(tblTitanic[[#This Row],[Age]]&lt;=40,"Adult","Senior"))))</f>
        <v>Adult</v>
      </c>
      <c r="S108" s="9" t="str">
        <f>IF(tblTitanic[[#This Row],[Fare]]&lt;=$X$5,"Low",IF(tblTitanic[[#This Row],[Fare]]&lt;= $X$6,"Medium",IF(tblTitanic[[#This Row],[Fare]]&lt;= $X$7,"High","Very High")))</f>
        <v>Low</v>
      </c>
      <c r="T108" s="9">
        <f>IF(tblTitanic[[#This Row],[Age]]="", $X$9, tblTitanic[[#This Row],[Age]])</f>
        <v>21</v>
      </c>
      <c r="U108" s="9" t="str">
        <f>IF(tblTitanic[[#This Row],[Embarked]]="", "S", tblTitanic[[#This Row],[Embarked]])</f>
        <v>S</v>
      </c>
    </row>
    <row r="109" spans="1:21">
      <c r="A109" s="9">
        <v>108</v>
      </c>
      <c r="B109" s="9">
        <v>1</v>
      </c>
      <c r="C109" s="9">
        <v>3</v>
      </c>
      <c r="D109" t="s">
        <v>249</v>
      </c>
      <c r="E109" s="9" t="s">
        <v>13</v>
      </c>
      <c r="F109" s="31"/>
      <c r="G109" s="9">
        <v>0</v>
      </c>
      <c r="H109" s="9">
        <v>0</v>
      </c>
      <c r="I109" t="s">
        <v>250</v>
      </c>
      <c r="J109">
        <v>7.7750000000000004</v>
      </c>
      <c r="K109" s="9" t="s">
        <v>15</v>
      </c>
      <c r="L109" s="9" t="s">
        <v>16</v>
      </c>
      <c r="M109" s="9">
        <f>tblTitanic[[#This Row],[SibSp]]+tblTitanic[[#This Row],[Parch]]</f>
        <v>0</v>
      </c>
      <c r="N109" s="9" t="str">
        <f>IF(tblTitanic[[#This Row],[FamilySize]]=0,"Alone", IF(tblTitanic[[#This Row],[FamilySize]]&lt;=3,"Small (1-3)", "Large (4+)"))</f>
        <v>Alone</v>
      </c>
      <c r="O109" s="9" t="str">
        <f>TRIM(MID(tblTitanic[[#This Row],[Name]], FIND(",",tblTitanic[[#This Row],[Name]])+1, FIND(".",tblTitanic[[#This Row],[Name]]) - FIND(",",tblTitanic[[#This Row],[Name]]) - 1))</f>
        <v>Mr</v>
      </c>
      <c r="P1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09" s="9" t="str">
        <f>IF(tblTitanic[[#This Row],[Cabin]]="","Unknown",LEFT(tblTitanic[[#This Row],[Cabin]],1))</f>
        <v>Unknown</v>
      </c>
      <c r="R109" s="9" t="str">
        <f>IF(tblTitanic[[#This Row],[Age]]="","Unknown", IF(tblTitanic[[#This Row],[Age]]&lt;13,"Child",IF(tblTitanic[[#This Row],[Age]]&lt;=18,"Teen", IF(tblTitanic[[#This Row],[Age]]&lt;=40,"Adult","Senior"))))</f>
        <v>Unknown</v>
      </c>
      <c r="S109" s="9" t="str">
        <f>IF(tblTitanic[[#This Row],[Fare]]&lt;=$X$5,"Low",IF(tblTitanic[[#This Row],[Fare]]&lt;= $X$6,"Medium",IF(tblTitanic[[#This Row],[Fare]]&lt;= $X$7,"High","Very High")))</f>
        <v>Low</v>
      </c>
      <c r="T109" s="9">
        <f>IF(tblTitanic[[#This Row],[Age]]="", $X$9, tblTitanic[[#This Row],[Age]])</f>
        <v>28</v>
      </c>
      <c r="U109" s="9" t="str">
        <f>IF(tblTitanic[[#This Row],[Embarked]]="", "S", tblTitanic[[#This Row],[Embarked]])</f>
        <v>S</v>
      </c>
    </row>
    <row r="110" spans="1:21">
      <c r="A110" s="9">
        <v>109</v>
      </c>
      <c r="B110" s="9">
        <v>0</v>
      </c>
      <c r="C110" s="9">
        <v>3</v>
      </c>
      <c r="D110" t="s">
        <v>251</v>
      </c>
      <c r="E110" s="9" t="s">
        <v>13</v>
      </c>
      <c r="F110" s="31">
        <v>38</v>
      </c>
      <c r="G110" s="9">
        <v>0</v>
      </c>
      <c r="H110" s="9">
        <v>0</v>
      </c>
      <c r="I110" t="s">
        <v>252</v>
      </c>
      <c r="J110">
        <v>7.8958000000000004</v>
      </c>
      <c r="K110" s="9" t="s">
        <v>15</v>
      </c>
      <c r="L110" s="9" t="s">
        <v>16</v>
      </c>
      <c r="M110" s="9">
        <f>tblTitanic[[#This Row],[SibSp]]+tblTitanic[[#This Row],[Parch]]</f>
        <v>0</v>
      </c>
      <c r="N110" s="9" t="str">
        <f>IF(tblTitanic[[#This Row],[FamilySize]]=0,"Alone", IF(tblTitanic[[#This Row],[FamilySize]]&lt;=3,"Small (1-3)", "Large (4+)"))</f>
        <v>Alone</v>
      </c>
      <c r="O110" s="9" t="str">
        <f>TRIM(MID(tblTitanic[[#This Row],[Name]], FIND(",",tblTitanic[[#This Row],[Name]])+1, FIND(".",tblTitanic[[#This Row],[Name]]) - FIND(",",tblTitanic[[#This Row],[Name]]) - 1))</f>
        <v>Mr</v>
      </c>
      <c r="P1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0" s="9" t="str">
        <f>IF(tblTitanic[[#This Row],[Cabin]]="","Unknown",LEFT(tblTitanic[[#This Row],[Cabin]],1))</f>
        <v>Unknown</v>
      </c>
      <c r="R110" s="9" t="str">
        <f>IF(tblTitanic[[#This Row],[Age]]="","Unknown", IF(tblTitanic[[#This Row],[Age]]&lt;13,"Child",IF(tblTitanic[[#This Row],[Age]]&lt;=18,"Teen", IF(tblTitanic[[#This Row],[Age]]&lt;=40,"Adult","Senior"))))</f>
        <v>Adult</v>
      </c>
      <c r="S110" s="9" t="str">
        <f>IF(tblTitanic[[#This Row],[Fare]]&lt;=$X$5,"Low",IF(tblTitanic[[#This Row],[Fare]]&lt;= $X$6,"Medium",IF(tblTitanic[[#This Row],[Fare]]&lt;= $X$7,"High","Very High")))</f>
        <v>Low</v>
      </c>
      <c r="T110" s="9">
        <f>IF(tblTitanic[[#This Row],[Age]]="", $X$9, tblTitanic[[#This Row],[Age]])</f>
        <v>38</v>
      </c>
      <c r="U110" s="9" t="str">
        <f>IF(tblTitanic[[#This Row],[Embarked]]="", "S", tblTitanic[[#This Row],[Embarked]])</f>
        <v>S</v>
      </c>
    </row>
    <row r="111" spans="1:21">
      <c r="A111" s="9">
        <v>110</v>
      </c>
      <c r="B111" s="9">
        <v>1</v>
      </c>
      <c r="C111" s="9">
        <v>3</v>
      </c>
      <c r="D111" t="s">
        <v>253</v>
      </c>
      <c r="E111" s="9" t="s">
        <v>18</v>
      </c>
      <c r="F111" s="31"/>
      <c r="G111" s="9">
        <v>1</v>
      </c>
      <c r="H111" s="9">
        <v>0</v>
      </c>
      <c r="I111" t="s">
        <v>254</v>
      </c>
      <c r="J111">
        <v>24.15</v>
      </c>
      <c r="K111" s="9" t="s">
        <v>15</v>
      </c>
      <c r="L111" s="9" t="s">
        <v>31</v>
      </c>
      <c r="M111" s="9">
        <f>tblTitanic[[#This Row],[SibSp]]+tblTitanic[[#This Row],[Parch]]</f>
        <v>1</v>
      </c>
      <c r="N111" s="9" t="str">
        <f>IF(tblTitanic[[#This Row],[FamilySize]]=0,"Alone", IF(tblTitanic[[#This Row],[FamilySize]]&lt;=3,"Small (1-3)", "Large (4+)"))</f>
        <v>Small (1-3)</v>
      </c>
      <c r="O111" s="9" t="str">
        <f>TRIM(MID(tblTitanic[[#This Row],[Name]], FIND(",",tblTitanic[[#This Row],[Name]])+1, FIND(".",tblTitanic[[#This Row],[Name]]) - FIND(",",tblTitanic[[#This Row],[Name]]) - 1))</f>
        <v>Miss</v>
      </c>
      <c r="P1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11" s="9" t="str">
        <f>IF(tblTitanic[[#This Row],[Cabin]]="","Unknown",LEFT(tblTitanic[[#This Row],[Cabin]],1))</f>
        <v>Unknown</v>
      </c>
      <c r="R111" s="9" t="str">
        <f>IF(tblTitanic[[#This Row],[Age]]="","Unknown", IF(tblTitanic[[#This Row],[Age]]&lt;13,"Child",IF(tblTitanic[[#This Row],[Age]]&lt;=18,"Teen", IF(tblTitanic[[#This Row],[Age]]&lt;=40,"Adult","Senior"))))</f>
        <v>Unknown</v>
      </c>
      <c r="S111" s="9" t="str">
        <f>IF(tblTitanic[[#This Row],[Fare]]&lt;=$X$5,"Low",IF(tblTitanic[[#This Row],[Fare]]&lt;= $X$6,"Medium",IF(tblTitanic[[#This Row],[Fare]]&lt;= $X$7,"High","Very High")))</f>
        <v>High</v>
      </c>
      <c r="T111" s="9">
        <f>IF(tblTitanic[[#This Row],[Age]]="", $X$9, tblTitanic[[#This Row],[Age]])</f>
        <v>28</v>
      </c>
      <c r="U111" s="9" t="str">
        <f>IF(tblTitanic[[#This Row],[Embarked]]="", "S", tblTitanic[[#This Row],[Embarked]])</f>
        <v>Q</v>
      </c>
    </row>
    <row r="112" spans="1:21">
      <c r="A112" s="9">
        <v>111</v>
      </c>
      <c r="B112" s="9">
        <v>0</v>
      </c>
      <c r="C112" s="9">
        <v>1</v>
      </c>
      <c r="D112" t="s">
        <v>255</v>
      </c>
      <c r="E112" s="9" t="s">
        <v>13</v>
      </c>
      <c r="F112" s="31">
        <v>47</v>
      </c>
      <c r="G112" s="9">
        <v>0</v>
      </c>
      <c r="H112" s="9">
        <v>0</v>
      </c>
      <c r="I112" t="s">
        <v>256</v>
      </c>
      <c r="J112">
        <v>52</v>
      </c>
      <c r="K112" s="9" t="s">
        <v>257</v>
      </c>
      <c r="L112" s="9" t="s">
        <v>16</v>
      </c>
      <c r="M112" s="9">
        <f>tblTitanic[[#This Row],[SibSp]]+tblTitanic[[#This Row],[Parch]]</f>
        <v>0</v>
      </c>
      <c r="N112" s="9" t="str">
        <f>IF(tblTitanic[[#This Row],[FamilySize]]=0,"Alone", IF(tblTitanic[[#This Row],[FamilySize]]&lt;=3,"Small (1-3)", "Large (4+)"))</f>
        <v>Alone</v>
      </c>
      <c r="O112" s="9" t="str">
        <f>TRIM(MID(tblTitanic[[#This Row],[Name]], FIND(",",tblTitanic[[#This Row],[Name]])+1, FIND(".",tblTitanic[[#This Row],[Name]]) - FIND(",",tblTitanic[[#This Row],[Name]]) - 1))</f>
        <v>Mr</v>
      </c>
      <c r="P1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2" s="9" t="str">
        <f>IF(tblTitanic[[#This Row],[Cabin]]="","Unknown",LEFT(tblTitanic[[#This Row],[Cabin]],1))</f>
        <v>C</v>
      </c>
      <c r="R112" s="9" t="str">
        <f>IF(tblTitanic[[#This Row],[Age]]="","Unknown", IF(tblTitanic[[#This Row],[Age]]&lt;13,"Child",IF(tblTitanic[[#This Row],[Age]]&lt;=18,"Teen", IF(tblTitanic[[#This Row],[Age]]&lt;=40,"Adult","Senior"))))</f>
        <v>Senior</v>
      </c>
      <c r="S112" s="9" t="str">
        <f>IF(tblTitanic[[#This Row],[Fare]]&lt;=$X$5,"Low",IF(tblTitanic[[#This Row],[Fare]]&lt;= $X$6,"Medium",IF(tblTitanic[[#This Row],[Fare]]&lt;= $X$7,"High","Very High")))</f>
        <v>Very High</v>
      </c>
      <c r="T112" s="9">
        <f>IF(tblTitanic[[#This Row],[Age]]="", $X$9, tblTitanic[[#This Row],[Age]])</f>
        <v>47</v>
      </c>
      <c r="U112" s="9" t="str">
        <f>IF(tblTitanic[[#This Row],[Embarked]]="", "S", tblTitanic[[#This Row],[Embarked]])</f>
        <v>S</v>
      </c>
    </row>
    <row r="113" spans="1:21">
      <c r="A113" s="9">
        <v>112</v>
      </c>
      <c r="B113" s="9">
        <v>0</v>
      </c>
      <c r="C113" s="9">
        <v>3</v>
      </c>
      <c r="D113" t="s">
        <v>258</v>
      </c>
      <c r="E113" s="9" t="s">
        <v>18</v>
      </c>
      <c r="F113" s="31">
        <v>14.5</v>
      </c>
      <c r="G113" s="9">
        <v>1</v>
      </c>
      <c r="H113" s="9">
        <v>0</v>
      </c>
      <c r="I113" t="s">
        <v>259</v>
      </c>
      <c r="J113">
        <v>14.4542</v>
      </c>
      <c r="K113" s="9" t="s">
        <v>15</v>
      </c>
      <c r="L113" s="9" t="s">
        <v>21</v>
      </c>
      <c r="M113" s="9">
        <f>tblTitanic[[#This Row],[SibSp]]+tblTitanic[[#This Row],[Parch]]</f>
        <v>1</v>
      </c>
      <c r="N113" s="9" t="str">
        <f>IF(tblTitanic[[#This Row],[FamilySize]]=0,"Alone", IF(tblTitanic[[#This Row],[FamilySize]]&lt;=3,"Small (1-3)", "Large (4+)"))</f>
        <v>Small (1-3)</v>
      </c>
      <c r="O113" s="9" t="str">
        <f>TRIM(MID(tblTitanic[[#This Row],[Name]], FIND(",",tblTitanic[[#This Row],[Name]])+1, FIND(".",tblTitanic[[#This Row],[Name]]) - FIND(",",tblTitanic[[#This Row],[Name]]) - 1))</f>
        <v>Miss</v>
      </c>
      <c r="P1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13" s="9" t="str">
        <f>IF(tblTitanic[[#This Row],[Cabin]]="","Unknown",LEFT(tblTitanic[[#This Row],[Cabin]],1))</f>
        <v>Unknown</v>
      </c>
      <c r="R113" s="9" t="str">
        <f>IF(tblTitanic[[#This Row],[Age]]="","Unknown", IF(tblTitanic[[#This Row],[Age]]&lt;13,"Child",IF(tblTitanic[[#This Row],[Age]]&lt;=18,"Teen", IF(tblTitanic[[#This Row],[Age]]&lt;=40,"Adult","Senior"))))</f>
        <v>Teen</v>
      </c>
      <c r="S113" s="9" t="str">
        <f>IF(tblTitanic[[#This Row],[Fare]]&lt;=$X$5,"Low",IF(tblTitanic[[#This Row],[Fare]]&lt;= $X$6,"Medium",IF(tblTitanic[[#This Row],[Fare]]&lt;= $X$7,"High","Very High")))</f>
        <v>Medium</v>
      </c>
      <c r="T113" s="9">
        <f>IF(tblTitanic[[#This Row],[Age]]="", $X$9, tblTitanic[[#This Row],[Age]])</f>
        <v>14.5</v>
      </c>
      <c r="U113" s="9" t="str">
        <f>IF(tblTitanic[[#This Row],[Embarked]]="", "S", tblTitanic[[#This Row],[Embarked]])</f>
        <v>C</v>
      </c>
    </row>
    <row r="114" spans="1:21">
      <c r="A114" s="9">
        <v>113</v>
      </c>
      <c r="B114" s="9">
        <v>0</v>
      </c>
      <c r="C114" s="9">
        <v>3</v>
      </c>
      <c r="D114" t="s">
        <v>260</v>
      </c>
      <c r="E114" s="9" t="s">
        <v>13</v>
      </c>
      <c r="F114" s="31">
        <v>22</v>
      </c>
      <c r="G114" s="9">
        <v>0</v>
      </c>
      <c r="H114" s="9">
        <v>0</v>
      </c>
      <c r="I114" t="s">
        <v>261</v>
      </c>
      <c r="J114">
        <v>8.0500000000000007</v>
      </c>
      <c r="K114" s="9" t="s">
        <v>15</v>
      </c>
      <c r="L114" s="9" t="s">
        <v>16</v>
      </c>
      <c r="M114" s="9">
        <f>tblTitanic[[#This Row],[SibSp]]+tblTitanic[[#This Row],[Parch]]</f>
        <v>0</v>
      </c>
      <c r="N114" s="9" t="str">
        <f>IF(tblTitanic[[#This Row],[FamilySize]]=0,"Alone", IF(tblTitanic[[#This Row],[FamilySize]]&lt;=3,"Small (1-3)", "Large (4+)"))</f>
        <v>Alone</v>
      </c>
      <c r="O114" s="9" t="str">
        <f>TRIM(MID(tblTitanic[[#This Row],[Name]], FIND(",",tblTitanic[[#This Row],[Name]])+1, FIND(".",tblTitanic[[#This Row],[Name]]) - FIND(",",tblTitanic[[#This Row],[Name]]) - 1))</f>
        <v>Mr</v>
      </c>
      <c r="P1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4" s="9" t="str">
        <f>IF(tblTitanic[[#This Row],[Cabin]]="","Unknown",LEFT(tblTitanic[[#This Row],[Cabin]],1))</f>
        <v>Unknown</v>
      </c>
      <c r="R114" s="9" t="str">
        <f>IF(tblTitanic[[#This Row],[Age]]="","Unknown", IF(tblTitanic[[#This Row],[Age]]&lt;13,"Child",IF(tblTitanic[[#This Row],[Age]]&lt;=18,"Teen", IF(tblTitanic[[#This Row],[Age]]&lt;=40,"Adult","Senior"))))</f>
        <v>Adult</v>
      </c>
      <c r="S114" s="9" t="str">
        <f>IF(tblTitanic[[#This Row],[Fare]]&lt;=$X$5,"Low",IF(tblTitanic[[#This Row],[Fare]]&lt;= $X$6,"Medium",IF(tblTitanic[[#This Row],[Fare]]&lt;= $X$7,"High","Very High")))</f>
        <v>Medium</v>
      </c>
      <c r="T114" s="9">
        <f>IF(tblTitanic[[#This Row],[Age]]="", $X$9, tblTitanic[[#This Row],[Age]])</f>
        <v>22</v>
      </c>
      <c r="U114" s="9" t="str">
        <f>IF(tblTitanic[[#This Row],[Embarked]]="", "S", tblTitanic[[#This Row],[Embarked]])</f>
        <v>S</v>
      </c>
    </row>
    <row r="115" spans="1:21">
      <c r="A115" s="9">
        <v>114</v>
      </c>
      <c r="B115" s="9">
        <v>0</v>
      </c>
      <c r="C115" s="9">
        <v>3</v>
      </c>
      <c r="D115" t="s">
        <v>262</v>
      </c>
      <c r="E115" s="9" t="s">
        <v>18</v>
      </c>
      <c r="F115" s="31">
        <v>20</v>
      </c>
      <c r="G115" s="9">
        <v>1</v>
      </c>
      <c r="H115" s="9">
        <v>0</v>
      </c>
      <c r="I115" t="s">
        <v>263</v>
      </c>
      <c r="J115">
        <v>9.8249999999999993</v>
      </c>
      <c r="K115" s="9" t="s">
        <v>15</v>
      </c>
      <c r="L115" s="9" t="s">
        <v>16</v>
      </c>
      <c r="M115" s="9">
        <f>tblTitanic[[#This Row],[SibSp]]+tblTitanic[[#This Row],[Parch]]</f>
        <v>1</v>
      </c>
      <c r="N115" s="9" t="str">
        <f>IF(tblTitanic[[#This Row],[FamilySize]]=0,"Alone", IF(tblTitanic[[#This Row],[FamilySize]]&lt;=3,"Small (1-3)", "Large (4+)"))</f>
        <v>Small (1-3)</v>
      </c>
      <c r="O115" s="9" t="str">
        <f>TRIM(MID(tblTitanic[[#This Row],[Name]], FIND(",",tblTitanic[[#This Row],[Name]])+1, FIND(".",tblTitanic[[#This Row],[Name]]) - FIND(",",tblTitanic[[#This Row],[Name]]) - 1))</f>
        <v>Miss</v>
      </c>
      <c r="P1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15" s="9" t="str">
        <f>IF(tblTitanic[[#This Row],[Cabin]]="","Unknown",LEFT(tblTitanic[[#This Row],[Cabin]],1))</f>
        <v>Unknown</v>
      </c>
      <c r="R115" s="9" t="str">
        <f>IF(tblTitanic[[#This Row],[Age]]="","Unknown", IF(tblTitanic[[#This Row],[Age]]&lt;13,"Child",IF(tblTitanic[[#This Row],[Age]]&lt;=18,"Teen", IF(tblTitanic[[#This Row],[Age]]&lt;=40,"Adult","Senior"))))</f>
        <v>Adult</v>
      </c>
      <c r="S115" s="9" t="str">
        <f>IF(tblTitanic[[#This Row],[Fare]]&lt;=$X$5,"Low",IF(tblTitanic[[#This Row],[Fare]]&lt;= $X$6,"Medium",IF(tblTitanic[[#This Row],[Fare]]&lt;= $X$7,"High","Very High")))</f>
        <v>Medium</v>
      </c>
      <c r="T115" s="9">
        <f>IF(tblTitanic[[#This Row],[Age]]="", $X$9, tblTitanic[[#This Row],[Age]])</f>
        <v>20</v>
      </c>
      <c r="U115" s="9" t="str">
        <f>IF(tblTitanic[[#This Row],[Embarked]]="", "S", tblTitanic[[#This Row],[Embarked]])</f>
        <v>S</v>
      </c>
    </row>
    <row r="116" spans="1:21">
      <c r="A116" s="9">
        <v>115</v>
      </c>
      <c r="B116" s="9">
        <v>0</v>
      </c>
      <c r="C116" s="9">
        <v>3</v>
      </c>
      <c r="D116" t="s">
        <v>264</v>
      </c>
      <c r="E116" s="9" t="s">
        <v>18</v>
      </c>
      <c r="F116" s="31">
        <v>17</v>
      </c>
      <c r="G116" s="9">
        <v>0</v>
      </c>
      <c r="H116" s="9">
        <v>0</v>
      </c>
      <c r="I116" t="s">
        <v>265</v>
      </c>
      <c r="J116">
        <v>14.458299999999999</v>
      </c>
      <c r="K116" s="9" t="s">
        <v>15</v>
      </c>
      <c r="L116" s="9" t="s">
        <v>21</v>
      </c>
      <c r="M116" s="9">
        <f>tblTitanic[[#This Row],[SibSp]]+tblTitanic[[#This Row],[Parch]]</f>
        <v>0</v>
      </c>
      <c r="N116" s="9" t="str">
        <f>IF(tblTitanic[[#This Row],[FamilySize]]=0,"Alone", IF(tblTitanic[[#This Row],[FamilySize]]&lt;=3,"Small (1-3)", "Large (4+)"))</f>
        <v>Alone</v>
      </c>
      <c r="O116" s="9" t="str">
        <f>TRIM(MID(tblTitanic[[#This Row],[Name]], FIND(",",tblTitanic[[#This Row],[Name]])+1, FIND(".",tblTitanic[[#This Row],[Name]]) - FIND(",",tblTitanic[[#This Row],[Name]]) - 1))</f>
        <v>Miss</v>
      </c>
      <c r="P1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16" s="9" t="str">
        <f>IF(tblTitanic[[#This Row],[Cabin]]="","Unknown",LEFT(tblTitanic[[#This Row],[Cabin]],1))</f>
        <v>Unknown</v>
      </c>
      <c r="R116" s="9" t="str">
        <f>IF(tblTitanic[[#This Row],[Age]]="","Unknown", IF(tblTitanic[[#This Row],[Age]]&lt;13,"Child",IF(tblTitanic[[#This Row],[Age]]&lt;=18,"Teen", IF(tblTitanic[[#This Row],[Age]]&lt;=40,"Adult","Senior"))))</f>
        <v>Teen</v>
      </c>
      <c r="S116" s="9" t="str">
        <f>IF(tblTitanic[[#This Row],[Fare]]&lt;=$X$5,"Low",IF(tblTitanic[[#This Row],[Fare]]&lt;= $X$6,"Medium",IF(tblTitanic[[#This Row],[Fare]]&lt;= $X$7,"High","Very High")))</f>
        <v>High</v>
      </c>
      <c r="T116" s="9">
        <f>IF(tblTitanic[[#This Row],[Age]]="", $X$9, tblTitanic[[#This Row],[Age]])</f>
        <v>17</v>
      </c>
      <c r="U116" s="9" t="str">
        <f>IF(tblTitanic[[#This Row],[Embarked]]="", "S", tblTitanic[[#This Row],[Embarked]])</f>
        <v>C</v>
      </c>
    </row>
    <row r="117" spans="1:21">
      <c r="A117" s="9">
        <v>116</v>
      </c>
      <c r="B117" s="9">
        <v>0</v>
      </c>
      <c r="C117" s="9">
        <v>3</v>
      </c>
      <c r="D117" t="s">
        <v>266</v>
      </c>
      <c r="E117" s="9" t="s">
        <v>13</v>
      </c>
      <c r="F117" s="31">
        <v>21</v>
      </c>
      <c r="G117" s="9">
        <v>0</v>
      </c>
      <c r="H117" s="9">
        <v>0</v>
      </c>
      <c r="I117" t="s">
        <v>267</v>
      </c>
      <c r="J117">
        <v>7.9249999999999998</v>
      </c>
      <c r="K117" s="9" t="s">
        <v>15</v>
      </c>
      <c r="L117" s="9" t="s">
        <v>16</v>
      </c>
      <c r="M117" s="9">
        <f>tblTitanic[[#This Row],[SibSp]]+tblTitanic[[#This Row],[Parch]]</f>
        <v>0</v>
      </c>
      <c r="N117" s="9" t="str">
        <f>IF(tblTitanic[[#This Row],[FamilySize]]=0,"Alone", IF(tblTitanic[[#This Row],[FamilySize]]&lt;=3,"Small (1-3)", "Large (4+)"))</f>
        <v>Alone</v>
      </c>
      <c r="O117" s="9" t="str">
        <f>TRIM(MID(tblTitanic[[#This Row],[Name]], FIND(",",tblTitanic[[#This Row],[Name]])+1, FIND(".",tblTitanic[[#This Row],[Name]]) - FIND(",",tblTitanic[[#This Row],[Name]]) - 1))</f>
        <v>Mr</v>
      </c>
      <c r="P1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7" s="9" t="str">
        <f>IF(tblTitanic[[#This Row],[Cabin]]="","Unknown",LEFT(tblTitanic[[#This Row],[Cabin]],1))</f>
        <v>Unknown</v>
      </c>
      <c r="R117" s="9" t="str">
        <f>IF(tblTitanic[[#This Row],[Age]]="","Unknown", IF(tblTitanic[[#This Row],[Age]]&lt;13,"Child",IF(tblTitanic[[#This Row],[Age]]&lt;=18,"Teen", IF(tblTitanic[[#This Row],[Age]]&lt;=40,"Adult","Senior"))))</f>
        <v>Adult</v>
      </c>
      <c r="S117" s="9" t="str">
        <f>IF(tblTitanic[[#This Row],[Fare]]&lt;=$X$5,"Low",IF(tblTitanic[[#This Row],[Fare]]&lt;= $X$6,"Medium",IF(tblTitanic[[#This Row],[Fare]]&lt;= $X$7,"High","Very High")))</f>
        <v>Medium</v>
      </c>
      <c r="T117" s="9">
        <f>IF(tblTitanic[[#This Row],[Age]]="", $X$9, tblTitanic[[#This Row],[Age]])</f>
        <v>21</v>
      </c>
      <c r="U117" s="9" t="str">
        <f>IF(tblTitanic[[#This Row],[Embarked]]="", "S", tblTitanic[[#This Row],[Embarked]])</f>
        <v>S</v>
      </c>
    </row>
    <row r="118" spans="1:21">
      <c r="A118" s="9">
        <v>117</v>
      </c>
      <c r="B118" s="9">
        <v>0</v>
      </c>
      <c r="C118" s="9">
        <v>3</v>
      </c>
      <c r="D118" t="s">
        <v>268</v>
      </c>
      <c r="E118" s="9" t="s">
        <v>13</v>
      </c>
      <c r="F118" s="31">
        <v>70.5</v>
      </c>
      <c r="G118" s="9">
        <v>0</v>
      </c>
      <c r="H118" s="9">
        <v>0</v>
      </c>
      <c r="I118" t="s">
        <v>269</v>
      </c>
      <c r="J118">
        <v>7.75</v>
      </c>
      <c r="K118" s="9" t="s">
        <v>15</v>
      </c>
      <c r="L118" s="9" t="s">
        <v>31</v>
      </c>
      <c r="M118" s="9">
        <f>tblTitanic[[#This Row],[SibSp]]+tblTitanic[[#This Row],[Parch]]</f>
        <v>0</v>
      </c>
      <c r="N118" s="9" t="str">
        <f>IF(tblTitanic[[#This Row],[FamilySize]]=0,"Alone", IF(tblTitanic[[#This Row],[FamilySize]]&lt;=3,"Small (1-3)", "Large (4+)"))</f>
        <v>Alone</v>
      </c>
      <c r="O118" s="9" t="str">
        <f>TRIM(MID(tblTitanic[[#This Row],[Name]], FIND(",",tblTitanic[[#This Row],[Name]])+1, FIND(".",tblTitanic[[#This Row],[Name]]) - FIND(",",tblTitanic[[#This Row],[Name]]) - 1))</f>
        <v>Mr</v>
      </c>
      <c r="P1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8" s="9" t="str">
        <f>IF(tblTitanic[[#This Row],[Cabin]]="","Unknown",LEFT(tblTitanic[[#This Row],[Cabin]],1))</f>
        <v>Unknown</v>
      </c>
      <c r="R118" s="9" t="str">
        <f>IF(tblTitanic[[#This Row],[Age]]="","Unknown", IF(tblTitanic[[#This Row],[Age]]&lt;13,"Child",IF(tblTitanic[[#This Row],[Age]]&lt;=18,"Teen", IF(tblTitanic[[#This Row],[Age]]&lt;=40,"Adult","Senior"))))</f>
        <v>Senior</v>
      </c>
      <c r="S118" s="9" t="str">
        <f>IF(tblTitanic[[#This Row],[Fare]]&lt;=$X$5,"Low",IF(tblTitanic[[#This Row],[Fare]]&lt;= $X$6,"Medium",IF(tblTitanic[[#This Row],[Fare]]&lt;= $X$7,"High","Very High")))</f>
        <v>Low</v>
      </c>
      <c r="T118" s="9">
        <f>IF(tblTitanic[[#This Row],[Age]]="", $X$9, tblTitanic[[#This Row],[Age]])</f>
        <v>70.5</v>
      </c>
      <c r="U118" s="9" t="str">
        <f>IF(tblTitanic[[#This Row],[Embarked]]="", "S", tblTitanic[[#This Row],[Embarked]])</f>
        <v>Q</v>
      </c>
    </row>
    <row r="119" spans="1:21">
      <c r="A119" s="9">
        <v>118</v>
      </c>
      <c r="B119" s="9">
        <v>0</v>
      </c>
      <c r="C119" s="9">
        <v>2</v>
      </c>
      <c r="D119" t="s">
        <v>270</v>
      </c>
      <c r="E119" s="9" t="s">
        <v>13</v>
      </c>
      <c r="F119" s="31">
        <v>29</v>
      </c>
      <c r="G119" s="9">
        <v>1</v>
      </c>
      <c r="H119" s="9">
        <v>0</v>
      </c>
      <c r="I119" t="s">
        <v>109</v>
      </c>
      <c r="J119">
        <v>21</v>
      </c>
      <c r="K119" s="9" t="s">
        <v>15</v>
      </c>
      <c r="L119" s="9" t="s">
        <v>16</v>
      </c>
      <c r="M119" s="9">
        <f>tblTitanic[[#This Row],[SibSp]]+tblTitanic[[#This Row],[Parch]]</f>
        <v>1</v>
      </c>
      <c r="N119" s="9" t="str">
        <f>IF(tblTitanic[[#This Row],[FamilySize]]=0,"Alone", IF(tblTitanic[[#This Row],[FamilySize]]&lt;=3,"Small (1-3)", "Large (4+)"))</f>
        <v>Small (1-3)</v>
      </c>
      <c r="O119" s="9" t="str">
        <f>TRIM(MID(tblTitanic[[#This Row],[Name]], FIND(",",tblTitanic[[#This Row],[Name]])+1, FIND(".",tblTitanic[[#This Row],[Name]]) - FIND(",",tblTitanic[[#This Row],[Name]]) - 1))</f>
        <v>Mr</v>
      </c>
      <c r="P1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19" s="9" t="str">
        <f>IF(tblTitanic[[#This Row],[Cabin]]="","Unknown",LEFT(tblTitanic[[#This Row],[Cabin]],1))</f>
        <v>Unknown</v>
      </c>
      <c r="R119" s="9" t="str">
        <f>IF(tblTitanic[[#This Row],[Age]]="","Unknown", IF(tblTitanic[[#This Row],[Age]]&lt;13,"Child",IF(tblTitanic[[#This Row],[Age]]&lt;=18,"Teen", IF(tblTitanic[[#This Row],[Age]]&lt;=40,"Adult","Senior"))))</f>
        <v>Adult</v>
      </c>
      <c r="S119" s="9" t="str">
        <f>IF(tblTitanic[[#This Row],[Fare]]&lt;=$X$5,"Low",IF(tblTitanic[[#This Row],[Fare]]&lt;= $X$6,"Medium",IF(tblTitanic[[#This Row],[Fare]]&lt;= $X$7,"High","Very High")))</f>
        <v>High</v>
      </c>
      <c r="T119" s="9">
        <f>IF(tblTitanic[[#This Row],[Age]]="", $X$9, tblTitanic[[#This Row],[Age]])</f>
        <v>29</v>
      </c>
      <c r="U119" s="9" t="str">
        <f>IF(tblTitanic[[#This Row],[Embarked]]="", "S", tblTitanic[[#This Row],[Embarked]])</f>
        <v>S</v>
      </c>
    </row>
    <row r="120" spans="1:21">
      <c r="A120" s="9">
        <v>119</v>
      </c>
      <c r="B120" s="9">
        <v>0</v>
      </c>
      <c r="C120" s="9">
        <v>1</v>
      </c>
      <c r="D120" t="s">
        <v>271</v>
      </c>
      <c r="E120" s="9" t="s">
        <v>13</v>
      </c>
      <c r="F120" s="31">
        <v>24</v>
      </c>
      <c r="G120" s="9">
        <v>0</v>
      </c>
      <c r="H120" s="9">
        <v>1</v>
      </c>
      <c r="I120" t="s">
        <v>272</v>
      </c>
      <c r="J120">
        <v>247.52080000000001</v>
      </c>
      <c r="K120" s="9" t="s">
        <v>273</v>
      </c>
      <c r="L120" s="9" t="s">
        <v>21</v>
      </c>
      <c r="M120" s="9">
        <f>tblTitanic[[#This Row],[SibSp]]+tblTitanic[[#This Row],[Parch]]</f>
        <v>1</v>
      </c>
      <c r="N120" s="9" t="str">
        <f>IF(tblTitanic[[#This Row],[FamilySize]]=0,"Alone", IF(tblTitanic[[#This Row],[FamilySize]]&lt;=3,"Small (1-3)", "Large (4+)"))</f>
        <v>Small (1-3)</v>
      </c>
      <c r="O120" s="9" t="str">
        <f>TRIM(MID(tblTitanic[[#This Row],[Name]], FIND(",",tblTitanic[[#This Row],[Name]])+1, FIND(".",tblTitanic[[#This Row],[Name]]) - FIND(",",tblTitanic[[#This Row],[Name]]) - 1))</f>
        <v>Mr</v>
      </c>
      <c r="P1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0" s="9" t="str">
        <f>IF(tblTitanic[[#This Row],[Cabin]]="","Unknown",LEFT(tblTitanic[[#This Row],[Cabin]],1))</f>
        <v>B</v>
      </c>
      <c r="R120" s="9" t="str">
        <f>IF(tblTitanic[[#This Row],[Age]]="","Unknown", IF(tblTitanic[[#This Row],[Age]]&lt;13,"Child",IF(tblTitanic[[#This Row],[Age]]&lt;=18,"Teen", IF(tblTitanic[[#This Row],[Age]]&lt;=40,"Adult","Senior"))))</f>
        <v>Adult</v>
      </c>
      <c r="S120" s="9" t="str">
        <f>IF(tblTitanic[[#This Row],[Fare]]&lt;=$X$5,"Low",IF(tblTitanic[[#This Row],[Fare]]&lt;= $X$6,"Medium",IF(tblTitanic[[#This Row],[Fare]]&lt;= $X$7,"High","Very High")))</f>
        <v>Very High</v>
      </c>
      <c r="T120" s="9">
        <f>IF(tblTitanic[[#This Row],[Age]]="", $X$9, tblTitanic[[#This Row],[Age]])</f>
        <v>24</v>
      </c>
      <c r="U120" s="9" t="str">
        <f>IF(tblTitanic[[#This Row],[Embarked]]="", "S", tblTitanic[[#This Row],[Embarked]])</f>
        <v>C</v>
      </c>
    </row>
    <row r="121" spans="1:21">
      <c r="A121" s="9">
        <v>120</v>
      </c>
      <c r="B121" s="9">
        <v>0</v>
      </c>
      <c r="C121" s="9">
        <v>3</v>
      </c>
      <c r="D121" t="s">
        <v>274</v>
      </c>
      <c r="E121" s="9" t="s">
        <v>18</v>
      </c>
      <c r="F121" s="31">
        <v>2</v>
      </c>
      <c r="G121" s="9">
        <v>4</v>
      </c>
      <c r="H121" s="9">
        <v>2</v>
      </c>
      <c r="I121" t="s">
        <v>50</v>
      </c>
      <c r="J121">
        <v>31.274999999999999</v>
      </c>
      <c r="K121" s="9" t="s">
        <v>15</v>
      </c>
      <c r="L121" s="9" t="s">
        <v>16</v>
      </c>
      <c r="M121" s="9">
        <f>tblTitanic[[#This Row],[SibSp]]+tblTitanic[[#This Row],[Parch]]</f>
        <v>6</v>
      </c>
      <c r="N121" s="9" t="str">
        <f>IF(tblTitanic[[#This Row],[FamilySize]]=0,"Alone", IF(tblTitanic[[#This Row],[FamilySize]]&lt;=3,"Small (1-3)", "Large (4+)"))</f>
        <v>Large (4+)</v>
      </c>
      <c r="O121" s="9" t="str">
        <f>TRIM(MID(tblTitanic[[#This Row],[Name]], FIND(",",tblTitanic[[#This Row],[Name]])+1, FIND(".",tblTitanic[[#This Row],[Name]]) - FIND(",",tblTitanic[[#This Row],[Name]]) - 1))</f>
        <v>Miss</v>
      </c>
      <c r="P1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21" s="9" t="str">
        <f>IF(tblTitanic[[#This Row],[Cabin]]="","Unknown",LEFT(tblTitanic[[#This Row],[Cabin]],1))</f>
        <v>Unknown</v>
      </c>
      <c r="R121" s="9" t="str">
        <f>IF(tblTitanic[[#This Row],[Age]]="","Unknown", IF(tblTitanic[[#This Row],[Age]]&lt;13,"Child",IF(tblTitanic[[#This Row],[Age]]&lt;=18,"Teen", IF(tblTitanic[[#This Row],[Age]]&lt;=40,"Adult","Senior"))))</f>
        <v>Child</v>
      </c>
      <c r="S121" s="9" t="str">
        <f>IF(tblTitanic[[#This Row],[Fare]]&lt;=$X$5,"Low",IF(tblTitanic[[#This Row],[Fare]]&lt;= $X$6,"Medium",IF(tblTitanic[[#This Row],[Fare]]&lt;= $X$7,"High","Very High")))</f>
        <v>Very High</v>
      </c>
      <c r="T121" s="9">
        <f>IF(tblTitanic[[#This Row],[Age]]="", $X$9, tblTitanic[[#This Row],[Age]])</f>
        <v>2</v>
      </c>
      <c r="U121" s="9" t="str">
        <f>IF(tblTitanic[[#This Row],[Embarked]]="", "S", tblTitanic[[#This Row],[Embarked]])</f>
        <v>S</v>
      </c>
    </row>
    <row r="122" spans="1:21">
      <c r="A122" s="9">
        <v>121</v>
      </c>
      <c r="B122" s="9">
        <v>0</v>
      </c>
      <c r="C122" s="9">
        <v>2</v>
      </c>
      <c r="D122" t="s">
        <v>275</v>
      </c>
      <c r="E122" s="9" t="s">
        <v>13</v>
      </c>
      <c r="F122" s="31">
        <v>21</v>
      </c>
      <c r="G122" s="9">
        <v>2</v>
      </c>
      <c r="H122" s="9">
        <v>0</v>
      </c>
      <c r="I122" t="s">
        <v>176</v>
      </c>
      <c r="J122">
        <v>73.5</v>
      </c>
      <c r="K122" s="9" t="s">
        <v>15</v>
      </c>
      <c r="L122" s="9" t="s">
        <v>16</v>
      </c>
      <c r="M122" s="9">
        <f>tblTitanic[[#This Row],[SibSp]]+tblTitanic[[#This Row],[Parch]]</f>
        <v>2</v>
      </c>
      <c r="N122" s="9" t="str">
        <f>IF(tblTitanic[[#This Row],[FamilySize]]=0,"Alone", IF(tblTitanic[[#This Row],[FamilySize]]&lt;=3,"Small (1-3)", "Large (4+)"))</f>
        <v>Small (1-3)</v>
      </c>
      <c r="O122" s="9" t="str">
        <f>TRIM(MID(tblTitanic[[#This Row],[Name]], FIND(",",tblTitanic[[#This Row],[Name]])+1, FIND(".",tblTitanic[[#This Row],[Name]]) - FIND(",",tblTitanic[[#This Row],[Name]]) - 1))</f>
        <v>Mr</v>
      </c>
      <c r="P1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2" s="9" t="str">
        <f>IF(tblTitanic[[#This Row],[Cabin]]="","Unknown",LEFT(tblTitanic[[#This Row],[Cabin]],1))</f>
        <v>Unknown</v>
      </c>
      <c r="R122" s="9" t="str">
        <f>IF(tblTitanic[[#This Row],[Age]]="","Unknown", IF(tblTitanic[[#This Row],[Age]]&lt;13,"Child",IF(tblTitanic[[#This Row],[Age]]&lt;=18,"Teen", IF(tblTitanic[[#This Row],[Age]]&lt;=40,"Adult","Senior"))))</f>
        <v>Adult</v>
      </c>
      <c r="S122" s="9" t="str">
        <f>IF(tblTitanic[[#This Row],[Fare]]&lt;=$X$5,"Low",IF(tblTitanic[[#This Row],[Fare]]&lt;= $X$6,"Medium",IF(tblTitanic[[#This Row],[Fare]]&lt;= $X$7,"High","Very High")))</f>
        <v>Very High</v>
      </c>
      <c r="T122" s="9">
        <f>IF(tblTitanic[[#This Row],[Age]]="", $X$9, tblTitanic[[#This Row],[Age]])</f>
        <v>21</v>
      </c>
      <c r="U122" s="9" t="str">
        <f>IF(tblTitanic[[#This Row],[Embarked]]="", "S", tblTitanic[[#This Row],[Embarked]])</f>
        <v>S</v>
      </c>
    </row>
    <row r="123" spans="1:21">
      <c r="A123" s="9">
        <v>122</v>
      </c>
      <c r="B123" s="9">
        <v>0</v>
      </c>
      <c r="C123" s="9">
        <v>3</v>
      </c>
      <c r="D123" t="s">
        <v>276</v>
      </c>
      <c r="E123" s="9" t="s">
        <v>13</v>
      </c>
      <c r="F123" s="31"/>
      <c r="G123" s="9">
        <v>0</v>
      </c>
      <c r="H123" s="9">
        <v>0</v>
      </c>
      <c r="I123" t="s">
        <v>277</v>
      </c>
      <c r="J123">
        <v>8.0500000000000007</v>
      </c>
      <c r="K123" s="9" t="s">
        <v>15</v>
      </c>
      <c r="L123" s="9" t="s">
        <v>16</v>
      </c>
      <c r="M123" s="9">
        <f>tblTitanic[[#This Row],[SibSp]]+tblTitanic[[#This Row],[Parch]]</f>
        <v>0</v>
      </c>
      <c r="N123" s="9" t="str">
        <f>IF(tblTitanic[[#This Row],[FamilySize]]=0,"Alone", IF(tblTitanic[[#This Row],[FamilySize]]&lt;=3,"Small (1-3)", "Large (4+)"))</f>
        <v>Alone</v>
      </c>
      <c r="O123" s="9" t="str">
        <f>TRIM(MID(tblTitanic[[#This Row],[Name]], FIND(",",tblTitanic[[#This Row],[Name]])+1, FIND(".",tblTitanic[[#This Row],[Name]]) - FIND(",",tblTitanic[[#This Row],[Name]]) - 1))</f>
        <v>Mr</v>
      </c>
      <c r="P1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3" s="9" t="str">
        <f>IF(tblTitanic[[#This Row],[Cabin]]="","Unknown",LEFT(tblTitanic[[#This Row],[Cabin]],1))</f>
        <v>Unknown</v>
      </c>
      <c r="R123" s="9" t="str">
        <f>IF(tblTitanic[[#This Row],[Age]]="","Unknown", IF(tblTitanic[[#This Row],[Age]]&lt;13,"Child",IF(tblTitanic[[#This Row],[Age]]&lt;=18,"Teen", IF(tblTitanic[[#This Row],[Age]]&lt;=40,"Adult","Senior"))))</f>
        <v>Unknown</v>
      </c>
      <c r="S123" s="9" t="str">
        <f>IF(tblTitanic[[#This Row],[Fare]]&lt;=$X$5,"Low",IF(tblTitanic[[#This Row],[Fare]]&lt;= $X$6,"Medium",IF(tblTitanic[[#This Row],[Fare]]&lt;= $X$7,"High","Very High")))</f>
        <v>Medium</v>
      </c>
      <c r="T123" s="9">
        <f>IF(tblTitanic[[#This Row],[Age]]="", $X$9, tblTitanic[[#This Row],[Age]])</f>
        <v>28</v>
      </c>
      <c r="U123" s="9" t="str">
        <f>IF(tblTitanic[[#This Row],[Embarked]]="", "S", tblTitanic[[#This Row],[Embarked]])</f>
        <v>S</v>
      </c>
    </row>
    <row r="124" spans="1:21">
      <c r="A124" s="9">
        <v>123</v>
      </c>
      <c r="B124" s="9">
        <v>0</v>
      </c>
      <c r="C124" s="9">
        <v>2</v>
      </c>
      <c r="D124" t="s">
        <v>278</v>
      </c>
      <c r="E124" s="9" t="s">
        <v>13</v>
      </c>
      <c r="F124" s="31">
        <v>32.5</v>
      </c>
      <c r="G124" s="9">
        <v>1</v>
      </c>
      <c r="H124" s="9">
        <v>0</v>
      </c>
      <c r="I124" t="s">
        <v>40</v>
      </c>
      <c r="J124">
        <v>30.070799999999998</v>
      </c>
      <c r="K124" s="9" t="s">
        <v>15</v>
      </c>
      <c r="L124" s="9" t="s">
        <v>21</v>
      </c>
      <c r="M124" s="9">
        <f>tblTitanic[[#This Row],[SibSp]]+tblTitanic[[#This Row],[Parch]]</f>
        <v>1</v>
      </c>
      <c r="N124" s="9" t="str">
        <f>IF(tblTitanic[[#This Row],[FamilySize]]=0,"Alone", IF(tblTitanic[[#This Row],[FamilySize]]&lt;=3,"Small (1-3)", "Large (4+)"))</f>
        <v>Small (1-3)</v>
      </c>
      <c r="O124" s="9" t="str">
        <f>TRIM(MID(tblTitanic[[#This Row],[Name]], FIND(",",tblTitanic[[#This Row],[Name]])+1, FIND(".",tblTitanic[[#This Row],[Name]]) - FIND(",",tblTitanic[[#This Row],[Name]]) - 1))</f>
        <v>Mr</v>
      </c>
      <c r="P1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4" s="9" t="str">
        <f>IF(tblTitanic[[#This Row],[Cabin]]="","Unknown",LEFT(tblTitanic[[#This Row],[Cabin]],1))</f>
        <v>Unknown</v>
      </c>
      <c r="R124" s="9" t="str">
        <f>IF(tblTitanic[[#This Row],[Age]]="","Unknown", IF(tblTitanic[[#This Row],[Age]]&lt;13,"Child",IF(tblTitanic[[#This Row],[Age]]&lt;=18,"Teen", IF(tblTitanic[[#This Row],[Age]]&lt;=40,"Adult","Senior"))))</f>
        <v>Adult</v>
      </c>
      <c r="S124" s="9" t="str">
        <f>IF(tblTitanic[[#This Row],[Fare]]&lt;=$X$5,"Low",IF(tblTitanic[[#This Row],[Fare]]&lt;= $X$6,"Medium",IF(tblTitanic[[#This Row],[Fare]]&lt;= $X$7,"High","Very High")))</f>
        <v>High</v>
      </c>
      <c r="T124" s="9">
        <f>IF(tblTitanic[[#This Row],[Age]]="", $X$9, tblTitanic[[#This Row],[Age]])</f>
        <v>32.5</v>
      </c>
      <c r="U124" s="9" t="str">
        <f>IF(tblTitanic[[#This Row],[Embarked]]="", "S", tblTitanic[[#This Row],[Embarked]])</f>
        <v>C</v>
      </c>
    </row>
    <row r="125" spans="1:21">
      <c r="A125" s="9">
        <v>124</v>
      </c>
      <c r="B125" s="9">
        <v>1</v>
      </c>
      <c r="C125" s="9">
        <v>2</v>
      </c>
      <c r="D125" t="s">
        <v>279</v>
      </c>
      <c r="E125" s="9" t="s">
        <v>18</v>
      </c>
      <c r="F125" s="31">
        <v>32.5</v>
      </c>
      <c r="G125" s="9">
        <v>0</v>
      </c>
      <c r="H125" s="9">
        <v>0</v>
      </c>
      <c r="I125" t="s">
        <v>280</v>
      </c>
      <c r="J125">
        <v>13</v>
      </c>
      <c r="K125" s="9" t="s">
        <v>281</v>
      </c>
      <c r="L125" s="9" t="s">
        <v>16</v>
      </c>
      <c r="M125" s="9">
        <f>tblTitanic[[#This Row],[SibSp]]+tblTitanic[[#This Row],[Parch]]</f>
        <v>0</v>
      </c>
      <c r="N125" s="9" t="str">
        <f>IF(tblTitanic[[#This Row],[FamilySize]]=0,"Alone", IF(tblTitanic[[#This Row],[FamilySize]]&lt;=3,"Small (1-3)", "Large (4+)"))</f>
        <v>Alone</v>
      </c>
      <c r="O125" s="9" t="str">
        <f>TRIM(MID(tblTitanic[[#This Row],[Name]], FIND(",",tblTitanic[[#This Row],[Name]])+1, FIND(".",tblTitanic[[#This Row],[Name]]) - FIND(",",tblTitanic[[#This Row],[Name]]) - 1))</f>
        <v>Miss</v>
      </c>
      <c r="P1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25" s="9" t="str">
        <f>IF(tblTitanic[[#This Row],[Cabin]]="","Unknown",LEFT(tblTitanic[[#This Row],[Cabin]],1))</f>
        <v>E</v>
      </c>
      <c r="R125" s="9" t="str">
        <f>IF(tblTitanic[[#This Row],[Age]]="","Unknown", IF(tblTitanic[[#This Row],[Age]]&lt;13,"Child",IF(tblTitanic[[#This Row],[Age]]&lt;=18,"Teen", IF(tblTitanic[[#This Row],[Age]]&lt;=40,"Adult","Senior"))))</f>
        <v>Adult</v>
      </c>
      <c r="S125" s="9" t="str">
        <f>IF(tblTitanic[[#This Row],[Fare]]&lt;=$X$5,"Low",IF(tblTitanic[[#This Row],[Fare]]&lt;= $X$6,"Medium",IF(tblTitanic[[#This Row],[Fare]]&lt;= $X$7,"High","Very High")))</f>
        <v>Medium</v>
      </c>
      <c r="T125" s="9">
        <f>IF(tblTitanic[[#This Row],[Age]]="", $X$9, tblTitanic[[#This Row],[Age]])</f>
        <v>32.5</v>
      </c>
      <c r="U125" s="9" t="str">
        <f>IF(tblTitanic[[#This Row],[Embarked]]="", "S", tblTitanic[[#This Row],[Embarked]])</f>
        <v>S</v>
      </c>
    </row>
    <row r="126" spans="1:21">
      <c r="A126" s="9">
        <v>125</v>
      </c>
      <c r="B126" s="9">
        <v>0</v>
      </c>
      <c r="C126" s="9">
        <v>1</v>
      </c>
      <c r="D126" t="s">
        <v>282</v>
      </c>
      <c r="E126" s="9" t="s">
        <v>13</v>
      </c>
      <c r="F126" s="31">
        <v>54</v>
      </c>
      <c r="G126" s="9">
        <v>0</v>
      </c>
      <c r="H126" s="9">
        <v>1</v>
      </c>
      <c r="I126" t="s">
        <v>239</v>
      </c>
      <c r="J126">
        <v>77.287499999999994</v>
      </c>
      <c r="K126" s="9" t="s">
        <v>240</v>
      </c>
      <c r="L126" s="9" t="s">
        <v>16</v>
      </c>
      <c r="M126" s="9">
        <f>tblTitanic[[#This Row],[SibSp]]+tblTitanic[[#This Row],[Parch]]</f>
        <v>1</v>
      </c>
      <c r="N126" s="9" t="str">
        <f>IF(tblTitanic[[#This Row],[FamilySize]]=0,"Alone", IF(tblTitanic[[#This Row],[FamilySize]]&lt;=3,"Small (1-3)", "Large (4+)"))</f>
        <v>Small (1-3)</v>
      </c>
      <c r="O126" s="9" t="str">
        <f>TRIM(MID(tblTitanic[[#This Row],[Name]], FIND(",",tblTitanic[[#This Row],[Name]])+1, FIND(".",tblTitanic[[#This Row],[Name]]) - FIND(",",tblTitanic[[#This Row],[Name]]) - 1))</f>
        <v>Mr</v>
      </c>
      <c r="P1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6" s="9" t="str">
        <f>IF(tblTitanic[[#This Row],[Cabin]]="","Unknown",LEFT(tblTitanic[[#This Row],[Cabin]],1))</f>
        <v>D</v>
      </c>
      <c r="R126" s="9" t="str">
        <f>IF(tblTitanic[[#This Row],[Age]]="","Unknown", IF(tblTitanic[[#This Row],[Age]]&lt;13,"Child",IF(tblTitanic[[#This Row],[Age]]&lt;=18,"Teen", IF(tblTitanic[[#This Row],[Age]]&lt;=40,"Adult","Senior"))))</f>
        <v>Senior</v>
      </c>
      <c r="S126" s="9" t="str">
        <f>IF(tblTitanic[[#This Row],[Fare]]&lt;=$X$5,"Low",IF(tblTitanic[[#This Row],[Fare]]&lt;= $X$6,"Medium",IF(tblTitanic[[#This Row],[Fare]]&lt;= $X$7,"High","Very High")))</f>
        <v>Very High</v>
      </c>
      <c r="T126" s="9">
        <f>IF(tblTitanic[[#This Row],[Age]]="", $X$9, tblTitanic[[#This Row],[Age]])</f>
        <v>54</v>
      </c>
      <c r="U126" s="9" t="str">
        <f>IF(tblTitanic[[#This Row],[Embarked]]="", "S", tblTitanic[[#This Row],[Embarked]])</f>
        <v>S</v>
      </c>
    </row>
    <row r="127" spans="1:21">
      <c r="A127" s="9">
        <v>126</v>
      </c>
      <c r="B127" s="9">
        <v>1</v>
      </c>
      <c r="C127" s="9">
        <v>3</v>
      </c>
      <c r="D127" t="s">
        <v>283</v>
      </c>
      <c r="E127" s="9" t="s">
        <v>13</v>
      </c>
      <c r="F127" s="31">
        <v>12</v>
      </c>
      <c r="G127" s="9">
        <v>1</v>
      </c>
      <c r="H127" s="9">
        <v>0</v>
      </c>
      <c r="I127" t="s">
        <v>105</v>
      </c>
      <c r="J127">
        <v>11.2417</v>
      </c>
      <c r="K127" s="9" t="s">
        <v>15</v>
      </c>
      <c r="L127" s="9" t="s">
        <v>21</v>
      </c>
      <c r="M127" s="9">
        <f>tblTitanic[[#This Row],[SibSp]]+tblTitanic[[#This Row],[Parch]]</f>
        <v>1</v>
      </c>
      <c r="N127" s="9" t="str">
        <f>IF(tblTitanic[[#This Row],[FamilySize]]=0,"Alone", IF(tblTitanic[[#This Row],[FamilySize]]&lt;=3,"Small (1-3)", "Large (4+)"))</f>
        <v>Small (1-3)</v>
      </c>
      <c r="O127" s="9" t="str">
        <f>TRIM(MID(tblTitanic[[#This Row],[Name]], FIND(",",tblTitanic[[#This Row],[Name]])+1, FIND(".",tblTitanic[[#This Row],[Name]]) - FIND(",",tblTitanic[[#This Row],[Name]]) - 1))</f>
        <v>Master</v>
      </c>
      <c r="P1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27" s="9" t="str">
        <f>IF(tblTitanic[[#This Row],[Cabin]]="","Unknown",LEFT(tblTitanic[[#This Row],[Cabin]],1))</f>
        <v>Unknown</v>
      </c>
      <c r="R127" s="9" t="str">
        <f>IF(tblTitanic[[#This Row],[Age]]="","Unknown", IF(tblTitanic[[#This Row],[Age]]&lt;13,"Child",IF(tblTitanic[[#This Row],[Age]]&lt;=18,"Teen", IF(tblTitanic[[#This Row],[Age]]&lt;=40,"Adult","Senior"))))</f>
        <v>Child</v>
      </c>
      <c r="S127" s="9" t="str">
        <f>IF(tblTitanic[[#This Row],[Fare]]&lt;=$X$5,"Low",IF(tblTitanic[[#This Row],[Fare]]&lt;= $X$6,"Medium",IF(tblTitanic[[#This Row],[Fare]]&lt;= $X$7,"High","Very High")))</f>
        <v>Medium</v>
      </c>
      <c r="T127" s="9">
        <f>IF(tblTitanic[[#This Row],[Age]]="", $X$9, tblTitanic[[#This Row],[Age]])</f>
        <v>12</v>
      </c>
      <c r="U127" s="9" t="str">
        <f>IF(tblTitanic[[#This Row],[Embarked]]="", "S", tblTitanic[[#This Row],[Embarked]])</f>
        <v>C</v>
      </c>
    </row>
    <row r="128" spans="1:21">
      <c r="A128" s="9">
        <v>127</v>
      </c>
      <c r="B128" s="9">
        <v>0</v>
      </c>
      <c r="C128" s="9">
        <v>3</v>
      </c>
      <c r="D128" t="s">
        <v>284</v>
      </c>
      <c r="E128" s="9" t="s">
        <v>13</v>
      </c>
      <c r="F128" s="31"/>
      <c r="G128" s="9">
        <v>0</v>
      </c>
      <c r="H128" s="9">
        <v>0</v>
      </c>
      <c r="I128" t="s">
        <v>285</v>
      </c>
      <c r="J128">
        <v>7.75</v>
      </c>
      <c r="K128" s="9" t="s">
        <v>15</v>
      </c>
      <c r="L128" s="9" t="s">
        <v>31</v>
      </c>
      <c r="M128" s="9">
        <f>tblTitanic[[#This Row],[SibSp]]+tblTitanic[[#This Row],[Parch]]</f>
        <v>0</v>
      </c>
      <c r="N128" s="9" t="str">
        <f>IF(tblTitanic[[#This Row],[FamilySize]]=0,"Alone", IF(tblTitanic[[#This Row],[FamilySize]]&lt;=3,"Small (1-3)", "Large (4+)"))</f>
        <v>Alone</v>
      </c>
      <c r="O128" s="9" t="str">
        <f>TRIM(MID(tblTitanic[[#This Row],[Name]], FIND(",",tblTitanic[[#This Row],[Name]])+1, FIND(".",tblTitanic[[#This Row],[Name]]) - FIND(",",tblTitanic[[#This Row],[Name]]) - 1))</f>
        <v>Mr</v>
      </c>
      <c r="P1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8" s="9" t="str">
        <f>IF(tblTitanic[[#This Row],[Cabin]]="","Unknown",LEFT(tblTitanic[[#This Row],[Cabin]],1))</f>
        <v>Unknown</v>
      </c>
      <c r="R128" s="9" t="str">
        <f>IF(tblTitanic[[#This Row],[Age]]="","Unknown", IF(tblTitanic[[#This Row],[Age]]&lt;13,"Child",IF(tblTitanic[[#This Row],[Age]]&lt;=18,"Teen", IF(tblTitanic[[#This Row],[Age]]&lt;=40,"Adult","Senior"))))</f>
        <v>Unknown</v>
      </c>
      <c r="S128" s="9" t="str">
        <f>IF(tblTitanic[[#This Row],[Fare]]&lt;=$X$5,"Low",IF(tblTitanic[[#This Row],[Fare]]&lt;= $X$6,"Medium",IF(tblTitanic[[#This Row],[Fare]]&lt;= $X$7,"High","Very High")))</f>
        <v>Low</v>
      </c>
      <c r="T128" s="9">
        <f>IF(tblTitanic[[#This Row],[Age]]="", $X$9, tblTitanic[[#This Row],[Age]])</f>
        <v>28</v>
      </c>
      <c r="U128" s="9" t="str">
        <f>IF(tblTitanic[[#This Row],[Embarked]]="", "S", tblTitanic[[#This Row],[Embarked]])</f>
        <v>Q</v>
      </c>
    </row>
    <row r="129" spans="1:21">
      <c r="A129" s="9">
        <v>128</v>
      </c>
      <c r="B129" s="9">
        <v>1</v>
      </c>
      <c r="C129" s="9">
        <v>3</v>
      </c>
      <c r="D129" t="s">
        <v>286</v>
      </c>
      <c r="E129" s="9" t="s">
        <v>13</v>
      </c>
      <c r="F129" s="31">
        <v>24</v>
      </c>
      <c r="G129" s="9">
        <v>0</v>
      </c>
      <c r="H129" s="9">
        <v>0</v>
      </c>
      <c r="I129" t="s">
        <v>287</v>
      </c>
      <c r="J129">
        <v>7.1417000000000002</v>
      </c>
      <c r="K129" s="9" t="s">
        <v>15</v>
      </c>
      <c r="L129" s="9" t="s">
        <v>16</v>
      </c>
      <c r="M129" s="9">
        <f>tblTitanic[[#This Row],[SibSp]]+tblTitanic[[#This Row],[Parch]]</f>
        <v>0</v>
      </c>
      <c r="N129" s="9" t="str">
        <f>IF(tblTitanic[[#This Row],[FamilySize]]=0,"Alone", IF(tblTitanic[[#This Row],[FamilySize]]&lt;=3,"Small (1-3)", "Large (4+)"))</f>
        <v>Alone</v>
      </c>
      <c r="O129" s="9" t="str">
        <f>TRIM(MID(tblTitanic[[#This Row],[Name]], FIND(",",tblTitanic[[#This Row],[Name]])+1, FIND(".",tblTitanic[[#This Row],[Name]]) - FIND(",",tblTitanic[[#This Row],[Name]]) - 1))</f>
        <v>Mr</v>
      </c>
      <c r="P1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29" s="9" t="str">
        <f>IF(tblTitanic[[#This Row],[Cabin]]="","Unknown",LEFT(tblTitanic[[#This Row],[Cabin]],1))</f>
        <v>Unknown</v>
      </c>
      <c r="R129" s="9" t="str">
        <f>IF(tblTitanic[[#This Row],[Age]]="","Unknown", IF(tblTitanic[[#This Row],[Age]]&lt;13,"Child",IF(tblTitanic[[#This Row],[Age]]&lt;=18,"Teen", IF(tblTitanic[[#This Row],[Age]]&lt;=40,"Adult","Senior"))))</f>
        <v>Adult</v>
      </c>
      <c r="S129" s="9" t="str">
        <f>IF(tblTitanic[[#This Row],[Fare]]&lt;=$X$5,"Low",IF(tblTitanic[[#This Row],[Fare]]&lt;= $X$6,"Medium",IF(tblTitanic[[#This Row],[Fare]]&lt;= $X$7,"High","Very High")))</f>
        <v>Low</v>
      </c>
      <c r="T129" s="9">
        <f>IF(tblTitanic[[#This Row],[Age]]="", $X$9, tblTitanic[[#This Row],[Age]])</f>
        <v>24</v>
      </c>
      <c r="U129" s="9" t="str">
        <f>IF(tblTitanic[[#This Row],[Embarked]]="", "S", tblTitanic[[#This Row],[Embarked]])</f>
        <v>S</v>
      </c>
    </row>
    <row r="130" spans="1:21">
      <c r="A130" s="9">
        <v>129</v>
      </c>
      <c r="B130" s="9">
        <v>1</v>
      </c>
      <c r="C130" s="9">
        <v>3</v>
      </c>
      <c r="D130" t="s">
        <v>288</v>
      </c>
      <c r="E130" s="9" t="s">
        <v>18</v>
      </c>
      <c r="F130" s="31"/>
      <c r="G130" s="9">
        <v>1</v>
      </c>
      <c r="H130" s="9">
        <v>1</v>
      </c>
      <c r="I130" t="s">
        <v>289</v>
      </c>
      <c r="J130">
        <v>22.3583</v>
      </c>
      <c r="K130" s="9" t="s">
        <v>290</v>
      </c>
      <c r="L130" s="9" t="s">
        <v>21</v>
      </c>
      <c r="M130" s="9">
        <f>tblTitanic[[#This Row],[SibSp]]+tblTitanic[[#This Row],[Parch]]</f>
        <v>2</v>
      </c>
      <c r="N130" s="9" t="str">
        <f>IF(tblTitanic[[#This Row],[FamilySize]]=0,"Alone", IF(tblTitanic[[#This Row],[FamilySize]]&lt;=3,"Small (1-3)", "Large (4+)"))</f>
        <v>Small (1-3)</v>
      </c>
      <c r="O130" s="9" t="str">
        <f>TRIM(MID(tblTitanic[[#This Row],[Name]], FIND(",",tblTitanic[[#This Row],[Name]])+1, FIND(".",tblTitanic[[#This Row],[Name]]) - FIND(",",tblTitanic[[#This Row],[Name]]) - 1))</f>
        <v>Miss</v>
      </c>
      <c r="P1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30" s="9" t="str">
        <f>IF(tblTitanic[[#This Row],[Cabin]]="","Unknown",LEFT(tblTitanic[[#This Row],[Cabin]],1))</f>
        <v>F</v>
      </c>
      <c r="R130" s="9" t="str">
        <f>IF(tblTitanic[[#This Row],[Age]]="","Unknown", IF(tblTitanic[[#This Row],[Age]]&lt;13,"Child",IF(tblTitanic[[#This Row],[Age]]&lt;=18,"Teen", IF(tblTitanic[[#This Row],[Age]]&lt;=40,"Adult","Senior"))))</f>
        <v>Unknown</v>
      </c>
      <c r="S130" s="9" t="str">
        <f>IF(tblTitanic[[#This Row],[Fare]]&lt;=$X$5,"Low",IF(tblTitanic[[#This Row],[Fare]]&lt;= $X$6,"Medium",IF(tblTitanic[[#This Row],[Fare]]&lt;= $X$7,"High","Very High")))</f>
        <v>High</v>
      </c>
      <c r="T130" s="9">
        <f>IF(tblTitanic[[#This Row],[Age]]="", $X$9, tblTitanic[[#This Row],[Age]])</f>
        <v>28</v>
      </c>
      <c r="U130" s="9" t="str">
        <f>IF(tblTitanic[[#This Row],[Embarked]]="", "S", tblTitanic[[#This Row],[Embarked]])</f>
        <v>C</v>
      </c>
    </row>
    <row r="131" spans="1:21">
      <c r="A131" s="9">
        <v>130</v>
      </c>
      <c r="B131" s="9">
        <v>0</v>
      </c>
      <c r="C131" s="9">
        <v>3</v>
      </c>
      <c r="D131" t="s">
        <v>291</v>
      </c>
      <c r="E131" s="9" t="s">
        <v>13</v>
      </c>
      <c r="F131" s="31">
        <v>45</v>
      </c>
      <c r="G131" s="9">
        <v>0</v>
      </c>
      <c r="H131" s="9">
        <v>0</v>
      </c>
      <c r="I131" t="s">
        <v>292</v>
      </c>
      <c r="J131">
        <v>6.9749999999999996</v>
      </c>
      <c r="K131" s="9" t="s">
        <v>15</v>
      </c>
      <c r="L131" s="9" t="s">
        <v>16</v>
      </c>
      <c r="M131" s="9">
        <f>tblTitanic[[#This Row],[SibSp]]+tblTitanic[[#This Row],[Parch]]</f>
        <v>0</v>
      </c>
      <c r="N131" s="9" t="str">
        <f>IF(tblTitanic[[#This Row],[FamilySize]]=0,"Alone", IF(tblTitanic[[#This Row],[FamilySize]]&lt;=3,"Small (1-3)", "Large (4+)"))</f>
        <v>Alone</v>
      </c>
      <c r="O131" s="9" t="str">
        <f>TRIM(MID(tblTitanic[[#This Row],[Name]], FIND(",",tblTitanic[[#This Row],[Name]])+1, FIND(".",tblTitanic[[#This Row],[Name]]) - FIND(",",tblTitanic[[#This Row],[Name]]) - 1))</f>
        <v>Mr</v>
      </c>
      <c r="P1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1" s="9" t="str">
        <f>IF(tblTitanic[[#This Row],[Cabin]]="","Unknown",LEFT(tblTitanic[[#This Row],[Cabin]],1))</f>
        <v>Unknown</v>
      </c>
      <c r="R131" s="9" t="str">
        <f>IF(tblTitanic[[#This Row],[Age]]="","Unknown", IF(tblTitanic[[#This Row],[Age]]&lt;13,"Child",IF(tblTitanic[[#This Row],[Age]]&lt;=18,"Teen", IF(tblTitanic[[#This Row],[Age]]&lt;=40,"Adult","Senior"))))</f>
        <v>Senior</v>
      </c>
      <c r="S131" s="9" t="str">
        <f>IF(tblTitanic[[#This Row],[Fare]]&lt;=$X$5,"Low",IF(tblTitanic[[#This Row],[Fare]]&lt;= $X$6,"Medium",IF(tblTitanic[[#This Row],[Fare]]&lt;= $X$7,"High","Very High")))</f>
        <v>Low</v>
      </c>
      <c r="T131" s="9">
        <f>IF(tblTitanic[[#This Row],[Age]]="", $X$9, tblTitanic[[#This Row],[Age]])</f>
        <v>45</v>
      </c>
      <c r="U131" s="9" t="str">
        <f>IF(tblTitanic[[#This Row],[Embarked]]="", "S", tblTitanic[[#This Row],[Embarked]])</f>
        <v>S</v>
      </c>
    </row>
    <row r="132" spans="1:21">
      <c r="A132" s="9">
        <v>131</v>
      </c>
      <c r="B132" s="9">
        <v>0</v>
      </c>
      <c r="C132" s="9">
        <v>3</v>
      </c>
      <c r="D132" t="s">
        <v>293</v>
      </c>
      <c r="E132" s="9" t="s">
        <v>13</v>
      </c>
      <c r="F132" s="31">
        <v>33</v>
      </c>
      <c r="G132" s="9">
        <v>0</v>
      </c>
      <c r="H132" s="9">
        <v>0</v>
      </c>
      <c r="I132" t="s">
        <v>294</v>
      </c>
      <c r="J132">
        <v>7.8958000000000004</v>
      </c>
      <c r="K132" s="9" t="s">
        <v>15</v>
      </c>
      <c r="L132" s="9" t="s">
        <v>21</v>
      </c>
      <c r="M132" s="9">
        <f>tblTitanic[[#This Row],[SibSp]]+tblTitanic[[#This Row],[Parch]]</f>
        <v>0</v>
      </c>
      <c r="N132" s="9" t="str">
        <f>IF(tblTitanic[[#This Row],[FamilySize]]=0,"Alone", IF(tblTitanic[[#This Row],[FamilySize]]&lt;=3,"Small (1-3)", "Large (4+)"))</f>
        <v>Alone</v>
      </c>
      <c r="O132" s="9" t="str">
        <f>TRIM(MID(tblTitanic[[#This Row],[Name]], FIND(",",tblTitanic[[#This Row],[Name]])+1, FIND(".",tblTitanic[[#This Row],[Name]]) - FIND(",",tblTitanic[[#This Row],[Name]]) - 1))</f>
        <v>Mr</v>
      </c>
      <c r="P1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2" s="9" t="str">
        <f>IF(tblTitanic[[#This Row],[Cabin]]="","Unknown",LEFT(tblTitanic[[#This Row],[Cabin]],1))</f>
        <v>Unknown</v>
      </c>
      <c r="R132" s="9" t="str">
        <f>IF(tblTitanic[[#This Row],[Age]]="","Unknown", IF(tblTitanic[[#This Row],[Age]]&lt;13,"Child",IF(tblTitanic[[#This Row],[Age]]&lt;=18,"Teen", IF(tblTitanic[[#This Row],[Age]]&lt;=40,"Adult","Senior"))))</f>
        <v>Adult</v>
      </c>
      <c r="S132" s="9" t="str">
        <f>IF(tblTitanic[[#This Row],[Fare]]&lt;=$X$5,"Low",IF(tblTitanic[[#This Row],[Fare]]&lt;= $X$6,"Medium",IF(tblTitanic[[#This Row],[Fare]]&lt;= $X$7,"High","Very High")))</f>
        <v>Low</v>
      </c>
      <c r="T132" s="9">
        <f>IF(tblTitanic[[#This Row],[Age]]="", $X$9, tblTitanic[[#This Row],[Age]])</f>
        <v>33</v>
      </c>
      <c r="U132" s="9" t="str">
        <f>IF(tblTitanic[[#This Row],[Embarked]]="", "S", tblTitanic[[#This Row],[Embarked]])</f>
        <v>C</v>
      </c>
    </row>
    <row r="133" spans="1:21">
      <c r="A133" s="9">
        <v>132</v>
      </c>
      <c r="B133" s="9">
        <v>0</v>
      </c>
      <c r="C133" s="9">
        <v>3</v>
      </c>
      <c r="D133" t="s">
        <v>295</v>
      </c>
      <c r="E133" s="9" t="s">
        <v>13</v>
      </c>
      <c r="F133" s="31">
        <v>20</v>
      </c>
      <c r="G133" s="9">
        <v>0</v>
      </c>
      <c r="H133" s="9">
        <v>0</v>
      </c>
      <c r="I133" t="s">
        <v>296</v>
      </c>
      <c r="J133">
        <v>7.05</v>
      </c>
      <c r="K133" s="9" t="s">
        <v>15</v>
      </c>
      <c r="L133" s="9" t="s">
        <v>16</v>
      </c>
      <c r="M133" s="9">
        <f>tblTitanic[[#This Row],[SibSp]]+tblTitanic[[#This Row],[Parch]]</f>
        <v>0</v>
      </c>
      <c r="N133" s="9" t="str">
        <f>IF(tblTitanic[[#This Row],[FamilySize]]=0,"Alone", IF(tblTitanic[[#This Row],[FamilySize]]&lt;=3,"Small (1-3)", "Large (4+)"))</f>
        <v>Alone</v>
      </c>
      <c r="O133" s="9" t="str">
        <f>TRIM(MID(tblTitanic[[#This Row],[Name]], FIND(",",tblTitanic[[#This Row],[Name]])+1, FIND(".",tblTitanic[[#This Row],[Name]]) - FIND(",",tblTitanic[[#This Row],[Name]]) - 1))</f>
        <v>Mr</v>
      </c>
      <c r="P1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3" s="9" t="str">
        <f>IF(tblTitanic[[#This Row],[Cabin]]="","Unknown",LEFT(tblTitanic[[#This Row],[Cabin]],1))</f>
        <v>Unknown</v>
      </c>
      <c r="R133" s="9" t="str">
        <f>IF(tblTitanic[[#This Row],[Age]]="","Unknown", IF(tblTitanic[[#This Row],[Age]]&lt;13,"Child",IF(tblTitanic[[#This Row],[Age]]&lt;=18,"Teen", IF(tblTitanic[[#This Row],[Age]]&lt;=40,"Adult","Senior"))))</f>
        <v>Adult</v>
      </c>
      <c r="S133" s="9" t="str">
        <f>IF(tblTitanic[[#This Row],[Fare]]&lt;=$X$5,"Low",IF(tblTitanic[[#This Row],[Fare]]&lt;= $X$6,"Medium",IF(tblTitanic[[#This Row],[Fare]]&lt;= $X$7,"High","Very High")))</f>
        <v>Low</v>
      </c>
      <c r="T133" s="9">
        <f>IF(tblTitanic[[#This Row],[Age]]="", $X$9, tblTitanic[[#This Row],[Age]])</f>
        <v>20</v>
      </c>
      <c r="U133" s="9" t="str">
        <f>IF(tblTitanic[[#This Row],[Embarked]]="", "S", tblTitanic[[#This Row],[Embarked]])</f>
        <v>S</v>
      </c>
    </row>
    <row r="134" spans="1:21">
      <c r="A134" s="9">
        <v>133</v>
      </c>
      <c r="B134" s="9">
        <v>0</v>
      </c>
      <c r="C134" s="9">
        <v>3</v>
      </c>
      <c r="D134" t="s">
        <v>297</v>
      </c>
      <c r="E134" s="9" t="s">
        <v>18</v>
      </c>
      <c r="F134" s="31">
        <v>47</v>
      </c>
      <c r="G134" s="9">
        <v>1</v>
      </c>
      <c r="H134" s="9">
        <v>0</v>
      </c>
      <c r="I134" t="s">
        <v>298</v>
      </c>
      <c r="J134">
        <v>14.5</v>
      </c>
      <c r="K134" s="9" t="s">
        <v>15</v>
      </c>
      <c r="L134" s="9" t="s">
        <v>16</v>
      </c>
      <c r="M134" s="9">
        <f>tblTitanic[[#This Row],[SibSp]]+tblTitanic[[#This Row],[Parch]]</f>
        <v>1</v>
      </c>
      <c r="N134" s="9" t="str">
        <f>IF(tblTitanic[[#This Row],[FamilySize]]=0,"Alone", IF(tblTitanic[[#This Row],[FamilySize]]&lt;=3,"Small (1-3)", "Large (4+)"))</f>
        <v>Small (1-3)</v>
      </c>
      <c r="O134" s="9" t="str">
        <f>TRIM(MID(tblTitanic[[#This Row],[Name]], FIND(",",tblTitanic[[#This Row],[Name]])+1, FIND(".",tblTitanic[[#This Row],[Name]]) - FIND(",",tblTitanic[[#This Row],[Name]]) - 1))</f>
        <v>Mrs</v>
      </c>
      <c r="P1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34" s="9" t="str">
        <f>IF(tblTitanic[[#This Row],[Cabin]]="","Unknown",LEFT(tblTitanic[[#This Row],[Cabin]],1))</f>
        <v>Unknown</v>
      </c>
      <c r="R134" s="9" t="str">
        <f>IF(tblTitanic[[#This Row],[Age]]="","Unknown", IF(tblTitanic[[#This Row],[Age]]&lt;13,"Child",IF(tblTitanic[[#This Row],[Age]]&lt;=18,"Teen", IF(tblTitanic[[#This Row],[Age]]&lt;=40,"Adult","Senior"))))</f>
        <v>Senior</v>
      </c>
      <c r="S134" s="9" t="str">
        <f>IF(tblTitanic[[#This Row],[Fare]]&lt;=$X$5,"Low",IF(tblTitanic[[#This Row],[Fare]]&lt;= $X$6,"Medium",IF(tblTitanic[[#This Row],[Fare]]&lt;= $X$7,"High","Very High")))</f>
        <v>High</v>
      </c>
      <c r="T134" s="9">
        <f>IF(tblTitanic[[#This Row],[Age]]="", $X$9, tblTitanic[[#This Row],[Age]])</f>
        <v>47</v>
      </c>
      <c r="U134" s="9" t="str">
        <f>IF(tblTitanic[[#This Row],[Embarked]]="", "S", tblTitanic[[#This Row],[Embarked]])</f>
        <v>S</v>
      </c>
    </row>
    <row r="135" spans="1:21">
      <c r="A135" s="9">
        <v>134</v>
      </c>
      <c r="B135" s="9">
        <v>1</v>
      </c>
      <c r="C135" s="9">
        <v>2</v>
      </c>
      <c r="D135" t="s">
        <v>299</v>
      </c>
      <c r="E135" s="9" t="s">
        <v>18</v>
      </c>
      <c r="F135" s="31">
        <v>29</v>
      </c>
      <c r="G135" s="9">
        <v>1</v>
      </c>
      <c r="H135" s="9">
        <v>0</v>
      </c>
      <c r="I135" t="s">
        <v>300</v>
      </c>
      <c r="J135">
        <v>26</v>
      </c>
      <c r="K135" s="9" t="s">
        <v>15</v>
      </c>
      <c r="L135" s="9" t="s">
        <v>16</v>
      </c>
      <c r="M135" s="9">
        <f>tblTitanic[[#This Row],[SibSp]]+tblTitanic[[#This Row],[Parch]]</f>
        <v>1</v>
      </c>
      <c r="N135" s="9" t="str">
        <f>IF(tblTitanic[[#This Row],[FamilySize]]=0,"Alone", IF(tblTitanic[[#This Row],[FamilySize]]&lt;=3,"Small (1-3)", "Large (4+)"))</f>
        <v>Small (1-3)</v>
      </c>
      <c r="O135" s="9" t="str">
        <f>TRIM(MID(tblTitanic[[#This Row],[Name]], FIND(",",tblTitanic[[#This Row],[Name]])+1, FIND(".",tblTitanic[[#This Row],[Name]]) - FIND(",",tblTitanic[[#This Row],[Name]]) - 1))</f>
        <v>Mrs</v>
      </c>
      <c r="P1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35" s="9" t="str">
        <f>IF(tblTitanic[[#This Row],[Cabin]]="","Unknown",LEFT(tblTitanic[[#This Row],[Cabin]],1))</f>
        <v>Unknown</v>
      </c>
      <c r="R135" s="9" t="str">
        <f>IF(tblTitanic[[#This Row],[Age]]="","Unknown", IF(tblTitanic[[#This Row],[Age]]&lt;13,"Child",IF(tblTitanic[[#This Row],[Age]]&lt;=18,"Teen", IF(tblTitanic[[#This Row],[Age]]&lt;=40,"Adult","Senior"))))</f>
        <v>Adult</v>
      </c>
      <c r="S135" s="9" t="str">
        <f>IF(tblTitanic[[#This Row],[Fare]]&lt;=$X$5,"Low",IF(tblTitanic[[#This Row],[Fare]]&lt;= $X$6,"Medium",IF(tblTitanic[[#This Row],[Fare]]&lt;= $X$7,"High","Very High")))</f>
        <v>High</v>
      </c>
      <c r="T135" s="9">
        <f>IF(tblTitanic[[#This Row],[Age]]="", $X$9, tblTitanic[[#This Row],[Age]])</f>
        <v>29</v>
      </c>
      <c r="U135" s="9" t="str">
        <f>IF(tblTitanic[[#This Row],[Embarked]]="", "S", tblTitanic[[#This Row],[Embarked]])</f>
        <v>S</v>
      </c>
    </row>
    <row r="136" spans="1:21">
      <c r="A136" s="9">
        <v>135</v>
      </c>
      <c r="B136" s="9">
        <v>0</v>
      </c>
      <c r="C136" s="9">
        <v>2</v>
      </c>
      <c r="D136" t="s">
        <v>301</v>
      </c>
      <c r="E136" s="9" t="s">
        <v>13</v>
      </c>
      <c r="F136" s="31">
        <v>25</v>
      </c>
      <c r="G136" s="9">
        <v>0</v>
      </c>
      <c r="H136" s="9">
        <v>0</v>
      </c>
      <c r="I136" t="s">
        <v>302</v>
      </c>
      <c r="J136">
        <v>13</v>
      </c>
      <c r="K136" s="9" t="s">
        <v>15</v>
      </c>
      <c r="L136" s="9" t="s">
        <v>16</v>
      </c>
      <c r="M136" s="9">
        <f>tblTitanic[[#This Row],[SibSp]]+tblTitanic[[#This Row],[Parch]]</f>
        <v>0</v>
      </c>
      <c r="N136" s="9" t="str">
        <f>IF(tblTitanic[[#This Row],[FamilySize]]=0,"Alone", IF(tblTitanic[[#This Row],[FamilySize]]&lt;=3,"Small (1-3)", "Large (4+)"))</f>
        <v>Alone</v>
      </c>
      <c r="O136" s="9" t="str">
        <f>TRIM(MID(tblTitanic[[#This Row],[Name]], FIND(",",tblTitanic[[#This Row],[Name]])+1, FIND(".",tblTitanic[[#This Row],[Name]]) - FIND(",",tblTitanic[[#This Row],[Name]]) - 1))</f>
        <v>Mr</v>
      </c>
      <c r="P1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6" s="9" t="str">
        <f>IF(tblTitanic[[#This Row],[Cabin]]="","Unknown",LEFT(tblTitanic[[#This Row],[Cabin]],1))</f>
        <v>Unknown</v>
      </c>
      <c r="R136" s="9" t="str">
        <f>IF(tblTitanic[[#This Row],[Age]]="","Unknown", IF(tblTitanic[[#This Row],[Age]]&lt;13,"Child",IF(tblTitanic[[#This Row],[Age]]&lt;=18,"Teen", IF(tblTitanic[[#This Row],[Age]]&lt;=40,"Adult","Senior"))))</f>
        <v>Adult</v>
      </c>
      <c r="S136" s="9" t="str">
        <f>IF(tblTitanic[[#This Row],[Fare]]&lt;=$X$5,"Low",IF(tblTitanic[[#This Row],[Fare]]&lt;= $X$6,"Medium",IF(tblTitanic[[#This Row],[Fare]]&lt;= $X$7,"High","Very High")))</f>
        <v>Medium</v>
      </c>
      <c r="T136" s="9">
        <f>IF(tblTitanic[[#This Row],[Age]]="", $X$9, tblTitanic[[#This Row],[Age]])</f>
        <v>25</v>
      </c>
      <c r="U136" s="9" t="str">
        <f>IF(tblTitanic[[#This Row],[Embarked]]="", "S", tblTitanic[[#This Row],[Embarked]])</f>
        <v>S</v>
      </c>
    </row>
    <row r="137" spans="1:21">
      <c r="A137" s="9">
        <v>136</v>
      </c>
      <c r="B137" s="9">
        <v>0</v>
      </c>
      <c r="C137" s="9">
        <v>2</v>
      </c>
      <c r="D137" t="s">
        <v>303</v>
      </c>
      <c r="E137" s="9" t="s">
        <v>13</v>
      </c>
      <c r="F137" s="31">
        <v>23</v>
      </c>
      <c r="G137" s="9">
        <v>0</v>
      </c>
      <c r="H137" s="9">
        <v>0</v>
      </c>
      <c r="I137" t="s">
        <v>304</v>
      </c>
      <c r="J137">
        <v>15.0458</v>
      </c>
      <c r="K137" s="9" t="s">
        <v>15</v>
      </c>
      <c r="L137" s="9" t="s">
        <v>21</v>
      </c>
      <c r="M137" s="9">
        <f>tblTitanic[[#This Row],[SibSp]]+tblTitanic[[#This Row],[Parch]]</f>
        <v>0</v>
      </c>
      <c r="N137" s="9" t="str">
        <f>IF(tblTitanic[[#This Row],[FamilySize]]=0,"Alone", IF(tblTitanic[[#This Row],[FamilySize]]&lt;=3,"Small (1-3)", "Large (4+)"))</f>
        <v>Alone</v>
      </c>
      <c r="O137" s="9" t="str">
        <f>TRIM(MID(tblTitanic[[#This Row],[Name]], FIND(",",tblTitanic[[#This Row],[Name]])+1, FIND(".",tblTitanic[[#This Row],[Name]]) - FIND(",",tblTitanic[[#This Row],[Name]]) - 1))</f>
        <v>Mr</v>
      </c>
      <c r="P1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7" s="9" t="str">
        <f>IF(tblTitanic[[#This Row],[Cabin]]="","Unknown",LEFT(tblTitanic[[#This Row],[Cabin]],1))</f>
        <v>Unknown</v>
      </c>
      <c r="R137" s="9" t="str">
        <f>IF(tblTitanic[[#This Row],[Age]]="","Unknown", IF(tblTitanic[[#This Row],[Age]]&lt;13,"Child",IF(tblTitanic[[#This Row],[Age]]&lt;=18,"Teen", IF(tblTitanic[[#This Row],[Age]]&lt;=40,"Adult","Senior"))))</f>
        <v>Adult</v>
      </c>
      <c r="S137" s="9" t="str">
        <f>IF(tblTitanic[[#This Row],[Fare]]&lt;=$X$5,"Low",IF(tblTitanic[[#This Row],[Fare]]&lt;= $X$6,"Medium",IF(tblTitanic[[#This Row],[Fare]]&lt;= $X$7,"High","Very High")))</f>
        <v>High</v>
      </c>
      <c r="T137" s="9">
        <f>IF(tblTitanic[[#This Row],[Age]]="", $X$9, tblTitanic[[#This Row],[Age]])</f>
        <v>23</v>
      </c>
      <c r="U137" s="9" t="str">
        <f>IF(tblTitanic[[#This Row],[Embarked]]="", "S", tblTitanic[[#This Row],[Embarked]])</f>
        <v>C</v>
      </c>
    </row>
    <row r="138" spans="1:21">
      <c r="A138" s="9">
        <v>137</v>
      </c>
      <c r="B138" s="9">
        <v>1</v>
      </c>
      <c r="C138" s="9">
        <v>1</v>
      </c>
      <c r="D138" t="s">
        <v>305</v>
      </c>
      <c r="E138" s="9" t="s">
        <v>18</v>
      </c>
      <c r="F138" s="31">
        <v>19</v>
      </c>
      <c r="G138" s="9">
        <v>0</v>
      </c>
      <c r="H138" s="9">
        <v>2</v>
      </c>
      <c r="I138" t="s">
        <v>306</v>
      </c>
      <c r="J138">
        <v>26.283300000000001</v>
      </c>
      <c r="K138" s="9" t="s">
        <v>307</v>
      </c>
      <c r="L138" s="9" t="s">
        <v>16</v>
      </c>
      <c r="M138" s="9">
        <f>tblTitanic[[#This Row],[SibSp]]+tblTitanic[[#This Row],[Parch]]</f>
        <v>2</v>
      </c>
      <c r="N138" s="9" t="str">
        <f>IF(tblTitanic[[#This Row],[FamilySize]]=0,"Alone", IF(tblTitanic[[#This Row],[FamilySize]]&lt;=3,"Small (1-3)", "Large (4+)"))</f>
        <v>Small (1-3)</v>
      </c>
      <c r="O138" s="9" t="str">
        <f>TRIM(MID(tblTitanic[[#This Row],[Name]], FIND(",",tblTitanic[[#This Row],[Name]])+1, FIND(".",tblTitanic[[#This Row],[Name]]) - FIND(",",tblTitanic[[#This Row],[Name]]) - 1))</f>
        <v>Miss</v>
      </c>
      <c r="P1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38" s="9" t="str">
        <f>IF(tblTitanic[[#This Row],[Cabin]]="","Unknown",LEFT(tblTitanic[[#This Row],[Cabin]],1))</f>
        <v>D</v>
      </c>
      <c r="R138" s="9" t="str">
        <f>IF(tblTitanic[[#This Row],[Age]]="","Unknown", IF(tblTitanic[[#This Row],[Age]]&lt;13,"Child",IF(tblTitanic[[#This Row],[Age]]&lt;=18,"Teen", IF(tblTitanic[[#This Row],[Age]]&lt;=40,"Adult","Senior"))))</f>
        <v>Adult</v>
      </c>
      <c r="S138" s="9" t="str">
        <f>IF(tblTitanic[[#This Row],[Fare]]&lt;=$X$5,"Low",IF(tblTitanic[[#This Row],[Fare]]&lt;= $X$6,"Medium",IF(tblTitanic[[#This Row],[Fare]]&lt;= $X$7,"High","Very High")))</f>
        <v>High</v>
      </c>
      <c r="T138" s="9">
        <f>IF(tblTitanic[[#This Row],[Age]]="", $X$9, tblTitanic[[#This Row],[Age]])</f>
        <v>19</v>
      </c>
      <c r="U138" s="9" t="str">
        <f>IF(tblTitanic[[#This Row],[Embarked]]="", "S", tblTitanic[[#This Row],[Embarked]])</f>
        <v>S</v>
      </c>
    </row>
    <row r="139" spans="1:21">
      <c r="A139" s="9">
        <v>138</v>
      </c>
      <c r="B139" s="9">
        <v>0</v>
      </c>
      <c r="C139" s="9">
        <v>1</v>
      </c>
      <c r="D139" t="s">
        <v>308</v>
      </c>
      <c r="E139" s="9" t="s">
        <v>13</v>
      </c>
      <c r="F139" s="31">
        <v>37</v>
      </c>
      <c r="G139" s="9">
        <v>1</v>
      </c>
      <c r="H139" s="9">
        <v>0</v>
      </c>
      <c r="I139" t="s">
        <v>25</v>
      </c>
      <c r="J139">
        <v>53.1</v>
      </c>
      <c r="K139" s="9" t="s">
        <v>26</v>
      </c>
      <c r="L139" s="9" t="s">
        <v>16</v>
      </c>
      <c r="M139" s="9">
        <f>tblTitanic[[#This Row],[SibSp]]+tblTitanic[[#This Row],[Parch]]</f>
        <v>1</v>
      </c>
      <c r="N139" s="9" t="str">
        <f>IF(tblTitanic[[#This Row],[FamilySize]]=0,"Alone", IF(tblTitanic[[#This Row],[FamilySize]]&lt;=3,"Small (1-3)", "Large (4+)"))</f>
        <v>Small (1-3)</v>
      </c>
      <c r="O139" s="9" t="str">
        <f>TRIM(MID(tblTitanic[[#This Row],[Name]], FIND(",",tblTitanic[[#This Row],[Name]])+1, FIND(".",tblTitanic[[#This Row],[Name]]) - FIND(",",tblTitanic[[#This Row],[Name]]) - 1))</f>
        <v>Mr</v>
      </c>
      <c r="P1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39" s="9" t="str">
        <f>IF(tblTitanic[[#This Row],[Cabin]]="","Unknown",LEFT(tblTitanic[[#This Row],[Cabin]],1))</f>
        <v>C</v>
      </c>
      <c r="R139" s="9" t="str">
        <f>IF(tblTitanic[[#This Row],[Age]]="","Unknown", IF(tblTitanic[[#This Row],[Age]]&lt;13,"Child",IF(tblTitanic[[#This Row],[Age]]&lt;=18,"Teen", IF(tblTitanic[[#This Row],[Age]]&lt;=40,"Adult","Senior"))))</f>
        <v>Adult</v>
      </c>
      <c r="S139" s="9" t="str">
        <f>IF(tblTitanic[[#This Row],[Fare]]&lt;=$X$5,"Low",IF(tblTitanic[[#This Row],[Fare]]&lt;= $X$6,"Medium",IF(tblTitanic[[#This Row],[Fare]]&lt;= $X$7,"High","Very High")))</f>
        <v>Very High</v>
      </c>
      <c r="T139" s="9">
        <f>IF(tblTitanic[[#This Row],[Age]]="", $X$9, tblTitanic[[#This Row],[Age]])</f>
        <v>37</v>
      </c>
      <c r="U139" s="9" t="str">
        <f>IF(tblTitanic[[#This Row],[Embarked]]="", "S", tblTitanic[[#This Row],[Embarked]])</f>
        <v>S</v>
      </c>
    </row>
    <row r="140" spans="1:21">
      <c r="A140" s="9">
        <v>139</v>
      </c>
      <c r="B140" s="9">
        <v>0</v>
      </c>
      <c r="C140" s="9">
        <v>3</v>
      </c>
      <c r="D140" t="s">
        <v>309</v>
      </c>
      <c r="E140" s="9" t="s">
        <v>13</v>
      </c>
      <c r="F140" s="31">
        <v>16</v>
      </c>
      <c r="G140" s="9">
        <v>0</v>
      </c>
      <c r="H140" s="9">
        <v>0</v>
      </c>
      <c r="I140" t="s">
        <v>310</v>
      </c>
      <c r="J140">
        <v>9.2166999999999994</v>
      </c>
      <c r="K140" s="9" t="s">
        <v>15</v>
      </c>
      <c r="L140" s="9" t="s">
        <v>16</v>
      </c>
      <c r="M140" s="9">
        <f>tblTitanic[[#This Row],[SibSp]]+tblTitanic[[#This Row],[Parch]]</f>
        <v>0</v>
      </c>
      <c r="N140" s="9" t="str">
        <f>IF(tblTitanic[[#This Row],[FamilySize]]=0,"Alone", IF(tblTitanic[[#This Row],[FamilySize]]&lt;=3,"Small (1-3)", "Large (4+)"))</f>
        <v>Alone</v>
      </c>
      <c r="O140" s="9" t="str">
        <f>TRIM(MID(tblTitanic[[#This Row],[Name]], FIND(",",tblTitanic[[#This Row],[Name]])+1, FIND(".",tblTitanic[[#This Row],[Name]]) - FIND(",",tblTitanic[[#This Row],[Name]]) - 1))</f>
        <v>Mr</v>
      </c>
      <c r="P1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0" s="9" t="str">
        <f>IF(tblTitanic[[#This Row],[Cabin]]="","Unknown",LEFT(tblTitanic[[#This Row],[Cabin]],1))</f>
        <v>Unknown</v>
      </c>
      <c r="R140" s="9" t="str">
        <f>IF(tblTitanic[[#This Row],[Age]]="","Unknown", IF(tblTitanic[[#This Row],[Age]]&lt;13,"Child",IF(tblTitanic[[#This Row],[Age]]&lt;=18,"Teen", IF(tblTitanic[[#This Row],[Age]]&lt;=40,"Adult","Senior"))))</f>
        <v>Teen</v>
      </c>
      <c r="S140" s="9" t="str">
        <f>IF(tblTitanic[[#This Row],[Fare]]&lt;=$X$5,"Low",IF(tblTitanic[[#This Row],[Fare]]&lt;= $X$6,"Medium",IF(tblTitanic[[#This Row],[Fare]]&lt;= $X$7,"High","Very High")))</f>
        <v>Medium</v>
      </c>
      <c r="T140" s="9">
        <f>IF(tblTitanic[[#This Row],[Age]]="", $X$9, tblTitanic[[#This Row],[Age]])</f>
        <v>16</v>
      </c>
      <c r="U140" s="9" t="str">
        <f>IF(tblTitanic[[#This Row],[Embarked]]="", "S", tblTitanic[[#This Row],[Embarked]])</f>
        <v>S</v>
      </c>
    </row>
    <row r="141" spans="1:21">
      <c r="A141" s="9">
        <v>140</v>
      </c>
      <c r="B141" s="9">
        <v>0</v>
      </c>
      <c r="C141" s="9">
        <v>1</v>
      </c>
      <c r="D141" t="s">
        <v>311</v>
      </c>
      <c r="E141" s="9" t="s">
        <v>13</v>
      </c>
      <c r="F141" s="31">
        <v>24</v>
      </c>
      <c r="G141" s="9">
        <v>0</v>
      </c>
      <c r="H141" s="9">
        <v>0</v>
      </c>
      <c r="I141" t="s">
        <v>312</v>
      </c>
      <c r="J141">
        <v>79.2</v>
      </c>
      <c r="K141" s="9" t="s">
        <v>313</v>
      </c>
      <c r="L141" s="9" t="s">
        <v>21</v>
      </c>
      <c r="M141" s="9">
        <f>tblTitanic[[#This Row],[SibSp]]+tblTitanic[[#This Row],[Parch]]</f>
        <v>0</v>
      </c>
      <c r="N141" s="9" t="str">
        <f>IF(tblTitanic[[#This Row],[FamilySize]]=0,"Alone", IF(tblTitanic[[#This Row],[FamilySize]]&lt;=3,"Small (1-3)", "Large (4+)"))</f>
        <v>Alone</v>
      </c>
      <c r="O141" s="9" t="str">
        <f>TRIM(MID(tblTitanic[[#This Row],[Name]], FIND(",",tblTitanic[[#This Row],[Name]])+1, FIND(".",tblTitanic[[#This Row],[Name]]) - FIND(",",tblTitanic[[#This Row],[Name]]) - 1))</f>
        <v>Mr</v>
      </c>
      <c r="P1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1" s="9" t="str">
        <f>IF(tblTitanic[[#This Row],[Cabin]]="","Unknown",LEFT(tblTitanic[[#This Row],[Cabin]],1))</f>
        <v>B</v>
      </c>
      <c r="R141" s="9" t="str">
        <f>IF(tblTitanic[[#This Row],[Age]]="","Unknown", IF(tblTitanic[[#This Row],[Age]]&lt;13,"Child",IF(tblTitanic[[#This Row],[Age]]&lt;=18,"Teen", IF(tblTitanic[[#This Row],[Age]]&lt;=40,"Adult","Senior"))))</f>
        <v>Adult</v>
      </c>
      <c r="S141" s="9" t="str">
        <f>IF(tblTitanic[[#This Row],[Fare]]&lt;=$X$5,"Low",IF(tblTitanic[[#This Row],[Fare]]&lt;= $X$6,"Medium",IF(tblTitanic[[#This Row],[Fare]]&lt;= $X$7,"High","Very High")))</f>
        <v>Very High</v>
      </c>
      <c r="T141" s="9">
        <f>IF(tblTitanic[[#This Row],[Age]]="", $X$9, tblTitanic[[#This Row],[Age]])</f>
        <v>24</v>
      </c>
      <c r="U141" s="9" t="str">
        <f>IF(tblTitanic[[#This Row],[Embarked]]="", "S", tblTitanic[[#This Row],[Embarked]])</f>
        <v>C</v>
      </c>
    </row>
    <row r="142" spans="1:21">
      <c r="A142" s="9">
        <v>141</v>
      </c>
      <c r="B142" s="9">
        <v>0</v>
      </c>
      <c r="C142" s="9">
        <v>3</v>
      </c>
      <c r="D142" t="s">
        <v>314</v>
      </c>
      <c r="E142" s="9" t="s">
        <v>18</v>
      </c>
      <c r="F142" s="31"/>
      <c r="G142" s="9">
        <v>0</v>
      </c>
      <c r="H142" s="9">
        <v>2</v>
      </c>
      <c r="I142" t="s">
        <v>315</v>
      </c>
      <c r="J142">
        <v>15.245799999999999</v>
      </c>
      <c r="K142" s="9" t="s">
        <v>15</v>
      </c>
      <c r="L142" s="9" t="s">
        <v>21</v>
      </c>
      <c r="M142" s="9">
        <f>tblTitanic[[#This Row],[SibSp]]+tblTitanic[[#This Row],[Parch]]</f>
        <v>2</v>
      </c>
      <c r="N142" s="9" t="str">
        <f>IF(tblTitanic[[#This Row],[FamilySize]]=0,"Alone", IF(tblTitanic[[#This Row],[FamilySize]]&lt;=3,"Small (1-3)", "Large (4+)"))</f>
        <v>Small (1-3)</v>
      </c>
      <c r="O142" s="9" t="str">
        <f>TRIM(MID(tblTitanic[[#This Row],[Name]], FIND(",",tblTitanic[[#This Row],[Name]])+1, FIND(".",tblTitanic[[#This Row],[Name]]) - FIND(",",tblTitanic[[#This Row],[Name]]) - 1))</f>
        <v>Mrs</v>
      </c>
      <c r="P1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42" s="9" t="str">
        <f>IF(tblTitanic[[#This Row],[Cabin]]="","Unknown",LEFT(tblTitanic[[#This Row],[Cabin]],1))</f>
        <v>Unknown</v>
      </c>
      <c r="R142" s="9" t="str">
        <f>IF(tblTitanic[[#This Row],[Age]]="","Unknown", IF(tblTitanic[[#This Row],[Age]]&lt;13,"Child",IF(tblTitanic[[#This Row],[Age]]&lt;=18,"Teen", IF(tblTitanic[[#This Row],[Age]]&lt;=40,"Adult","Senior"))))</f>
        <v>Unknown</v>
      </c>
      <c r="S142" s="9" t="str">
        <f>IF(tblTitanic[[#This Row],[Fare]]&lt;=$X$5,"Low",IF(tblTitanic[[#This Row],[Fare]]&lt;= $X$6,"Medium",IF(tblTitanic[[#This Row],[Fare]]&lt;= $X$7,"High","Very High")))</f>
        <v>High</v>
      </c>
      <c r="T142" s="9">
        <f>IF(tblTitanic[[#This Row],[Age]]="", $X$9, tblTitanic[[#This Row],[Age]])</f>
        <v>28</v>
      </c>
      <c r="U142" s="9" t="str">
        <f>IF(tblTitanic[[#This Row],[Embarked]]="", "S", tblTitanic[[#This Row],[Embarked]])</f>
        <v>C</v>
      </c>
    </row>
    <row r="143" spans="1:21">
      <c r="A143" s="9">
        <v>142</v>
      </c>
      <c r="B143" s="9">
        <v>1</v>
      </c>
      <c r="C143" s="9">
        <v>3</v>
      </c>
      <c r="D143" t="s">
        <v>316</v>
      </c>
      <c r="E143" s="9" t="s">
        <v>18</v>
      </c>
      <c r="F143" s="31">
        <v>22</v>
      </c>
      <c r="G143" s="9">
        <v>0</v>
      </c>
      <c r="H143" s="9">
        <v>0</v>
      </c>
      <c r="I143" t="s">
        <v>317</v>
      </c>
      <c r="J143">
        <v>7.75</v>
      </c>
      <c r="K143" s="9" t="s">
        <v>15</v>
      </c>
      <c r="L143" s="9" t="s">
        <v>16</v>
      </c>
      <c r="M143" s="9">
        <f>tblTitanic[[#This Row],[SibSp]]+tblTitanic[[#This Row],[Parch]]</f>
        <v>0</v>
      </c>
      <c r="N143" s="9" t="str">
        <f>IF(tblTitanic[[#This Row],[FamilySize]]=0,"Alone", IF(tblTitanic[[#This Row],[FamilySize]]&lt;=3,"Small (1-3)", "Large (4+)"))</f>
        <v>Alone</v>
      </c>
      <c r="O143" s="9" t="str">
        <f>TRIM(MID(tblTitanic[[#This Row],[Name]], FIND(",",tblTitanic[[#This Row],[Name]])+1, FIND(".",tblTitanic[[#This Row],[Name]]) - FIND(",",tblTitanic[[#This Row],[Name]]) - 1))</f>
        <v>Miss</v>
      </c>
      <c r="P1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43" s="9" t="str">
        <f>IF(tblTitanic[[#This Row],[Cabin]]="","Unknown",LEFT(tblTitanic[[#This Row],[Cabin]],1))</f>
        <v>Unknown</v>
      </c>
      <c r="R143" s="9" t="str">
        <f>IF(tblTitanic[[#This Row],[Age]]="","Unknown", IF(tblTitanic[[#This Row],[Age]]&lt;13,"Child",IF(tblTitanic[[#This Row],[Age]]&lt;=18,"Teen", IF(tblTitanic[[#This Row],[Age]]&lt;=40,"Adult","Senior"))))</f>
        <v>Adult</v>
      </c>
      <c r="S143" s="9" t="str">
        <f>IF(tblTitanic[[#This Row],[Fare]]&lt;=$X$5,"Low",IF(tblTitanic[[#This Row],[Fare]]&lt;= $X$6,"Medium",IF(tblTitanic[[#This Row],[Fare]]&lt;= $X$7,"High","Very High")))</f>
        <v>Low</v>
      </c>
      <c r="T143" s="9">
        <f>IF(tblTitanic[[#This Row],[Age]]="", $X$9, tblTitanic[[#This Row],[Age]])</f>
        <v>22</v>
      </c>
      <c r="U143" s="9" t="str">
        <f>IF(tblTitanic[[#This Row],[Embarked]]="", "S", tblTitanic[[#This Row],[Embarked]])</f>
        <v>S</v>
      </c>
    </row>
    <row r="144" spans="1:21">
      <c r="A144" s="9">
        <v>143</v>
      </c>
      <c r="B144" s="9">
        <v>1</v>
      </c>
      <c r="C144" s="9">
        <v>3</v>
      </c>
      <c r="D144" t="s">
        <v>318</v>
      </c>
      <c r="E144" s="9" t="s">
        <v>18</v>
      </c>
      <c r="F144" s="31">
        <v>24</v>
      </c>
      <c r="G144" s="9">
        <v>1</v>
      </c>
      <c r="H144" s="9">
        <v>0</v>
      </c>
      <c r="I144" t="s">
        <v>319</v>
      </c>
      <c r="J144">
        <v>15.85</v>
      </c>
      <c r="K144" s="9" t="s">
        <v>15</v>
      </c>
      <c r="L144" s="9" t="s">
        <v>16</v>
      </c>
      <c r="M144" s="9">
        <f>tblTitanic[[#This Row],[SibSp]]+tblTitanic[[#This Row],[Parch]]</f>
        <v>1</v>
      </c>
      <c r="N144" s="9" t="str">
        <f>IF(tblTitanic[[#This Row],[FamilySize]]=0,"Alone", IF(tblTitanic[[#This Row],[FamilySize]]&lt;=3,"Small (1-3)", "Large (4+)"))</f>
        <v>Small (1-3)</v>
      </c>
      <c r="O144" s="9" t="str">
        <f>TRIM(MID(tblTitanic[[#This Row],[Name]], FIND(",",tblTitanic[[#This Row],[Name]])+1, FIND(".",tblTitanic[[#This Row],[Name]]) - FIND(",",tblTitanic[[#This Row],[Name]]) - 1))</f>
        <v>Mrs</v>
      </c>
      <c r="P1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44" s="9" t="str">
        <f>IF(tblTitanic[[#This Row],[Cabin]]="","Unknown",LEFT(tblTitanic[[#This Row],[Cabin]],1))</f>
        <v>Unknown</v>
      </c>
      <c r="R144" s="9" t="str">
        <f>IF(tblTitanic[[#This Row],[Age]]="","Unknown", IF(tblTitanic[[#This Row],[Age]]&lt;13,"Child",IF(tblTitanic[[#This Row],[Age]]&lt;=18,"Teen", IF(tblTitanic[[#This Row],[Age]]&lt;=40,"Adult","Senior"))))</f>
        <v>Adult</v>
      </c>
      <c r="S144" s="9" t="str">
        <f>IF(tblTitanic[[#This Row],[Fare]]&lt;=$X$5,"Low",IF(tblTitanic[[#This Row],[Fare]]&lt;= $X$6,"Medium",IF(tblTitanic[[#This Row],[Fare]]&lt;= $X$7,"High","Very High")))</f>
        <v>High</v>
      </c>
      <c r="T144" s="9">
        <f>IF(tblTitanic[[#This Row],[Age]]="", $X$9, tblTitanic[[#This Row],[Age]])</f>
        <v>24</v>
      </c>
      <c r="U144" s="9" t="str">
        <f>IF(tblTitanic[[#This Row],[Embarked]]="", "S", tblTitanic[[#This Row],[Embarked]])</f>
        <v>S</v>
      </c>
    </row>
    <row r="145" spans="1:21">
      <c r="A145" s="9">
        <v>144</v>
      </c>
      <c r="B145" s="9">
        <v>0</v>
      </c>
      <c r="C145" s="9">
        <v>3</v>
      </c>
      <c r="D145" t="s">
        <v>320</v>
      </c>
      <c r="E145" s="9" t="s">
        <v>13</v>
      </c>
      <c r="F145" s="31">
        <v>19</v>
      </c>
      <c r="G145" s="9">
        <v>0</v>
      </c>
      <c r="H145" s="9">
        <v>0</v>
      </c>
      <c r="I145" t="s">
        <v>321</v>
      </c>
      <c r="J145">
        <v>6.75</v>
      </c>
      <c r="K145" s="9" t="s">
        <v>15</v>
      </c>
      <c r="L145" s="9" t="s">
        <v>31</v>
      </c>
      <c r="M145" s="9">
        <f>tblTitanic[[#This Row],[SibSp]]+tblTitanic[[#This Row],[Parch]]</f>
        <v>0</v>
      </c>
      <c r="N145" s="9" t="str">
        <f>IF(tblTitanic[[#This Row],[FamilySize]]=0,"Alone", IF(tblTitanic[[#This Row],[FamilySize]]&lt;=3,"Small (1-3)", "Large (4+)"))</f>
        <v>Alone</v>
      </c>
      <c r="O145" s="9" t="str">
        <f>TRIM(MID(tblTitanic[[#This Row],[Name]], FIND(",",tblTitanic[[#This Row],[Name]])+1, FIND(".",tblTitanic[[#This Row],[Name]]) - FIND(",",tblTitanic[[#This Row],[Name]]) - 1))</f>
        <v>Mr</v>
      </c>
      <c r="P1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5" s="9" t="str">
        <f>IF(tblTitanic[[#This Row],[Cabin]]="","Unknown",LEFT(tblTitanic[[#This Row],[Cabin]],1))</f>
        <v>Unknown</v>
      </c>
      <c r="R145" s="9" t="str">
        <f>IF(tblTitanic[[#This Row],[Age]]="","Unknown", IF(tblTitanic[[#This Row],[Age]]&lt;13,"Child",IF(tblTitanic[[#This Row],[Age]]&lt;=18,"Teen", IF(tblTitanic[[#This Row],[Age]]&lt;=40,"Adult","Senior"))))</f>
        <v>Adult</v>
      </c>
      <c r="S145" s="9" t="str">
        <f>IF(tblTitanic[[#This Row],[Fare]]&lt;=$X$5,"Low",IF(tblTitanic[[#This Row],[Fare]]&lt;= $X$6,"Medium",IF(tblTitanic[[#This Row],[Fare]]&lt;= $X$7,"High","Very High")))</f>
        <v>Low</v>
      </c>
      <c r="T145" s="9">
        <f>IF(tblTitanic[[#This Row],[Age]]="", $X$9, tblTitanic[[#This Row],[Age]])</f>
        <v>19</v>
      </c>
      <c r="U145" s="9" t="str">
        <f>IF(tblTitanic[[#This Row],[Embarked]]="", "S", tblTitanic[[#This Row],[Embarked]])</f>
        <v>Q</v>
      </c>
    </row>
    <row r="146" spans="1:21">
      <c r="A146" s="9">
        <v>145</v>
      </c>
      <c r="B146" s="9">
        <v>0</v>
      </c>
      <c r="C146" s="9">
        <v>2</v>
      </c>
      <c r="D146" t="s">
        <v>322</v>
      </c>
      <c r="E146" s="9" t="s">
        <v>13</v>
      </c>
      <c r="F146" s="31">
        <v>18</v>
      </c>
      <c r="G146" s="9">
        <v>0</v>
      </c>
      <c r="H146" s="9">
        <v>0</v>
      </c>
      <c r="I146" t="s">
        <v>323</v>
      </c>
      <c r="J146">
        <v>11.5</v>
      </c>
      <c r="K146" s="9" t="s">
        <v>15</v>
      </c>
      <c r="L146" s="9" t="s">
        <v>16</v>
      </c>
      <c r="M146" s="9">
        <f>tblTitanic[[#This Row],[SibSp]]+tblTitanic[[#This Row],[Parch]]</f>
        <v>0</v>
      </c>
      <c r="N146" s="9" t="str">
        <f>IF(tblTitanic[[#This Row],[FamilySize]]=0,"Alone", IF(tblTitanic[[#This Row],[FamilySize]]&lt;=3,"Small (1-3)", "Large (4+)"))</f>
        <v>Alone</v>
      </c>
      <c r="O146" s="9" t="str">
        <f>TRIM(MID(tblTitanic[[#This Row],[Name]], FIND(",",tblTitanic[[#This Row],[Name]])+1, FIND(".",tblTitanic[[#This Row],[Name]]) - FIND(",",tblTitanic[[#This Row],[Name]]) - 1))</f>
        <v>Mr</v>
      </c>
      <c r="P1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6" s="9" t="str">
        <f>IF(tblTitanic[[#This Row],[Cabin]]="","Unknown",LEFT(tblTitanic[[#This Row],[Cabin]],1))</f>
        <v>Unknown</v>
      </c>
      <c r="R146" s="9" t="str">
        <f>IF(tblTitanic[[#This Row],[Age]]="","Unknown", IF(tblTitanic[[#This Row],[Age]]&lt;13,"Child",IF(tblTitanic[[#This Row],[Age]]&lt;=18,"Teen", IF(tblTitanic[[#This Row],[Age]]&lt;=40,"Adult","Senior"))))</f>
        <v>Teen</v>
      </c>
      <c r="S146" s="9" t="str">
        <f>IF(tblTitanic[[#This Row],[Fare]]&lt;=$X$5,"Low",IF(tblTitanic[[#This Row],[Fare]]&lt;= $X$6,"Medium",IF(tblTitanic[[#This Row],[Fare]]&lt;= $X$7,"High","Very High")))</f>
        <v>Medium</v>
      </c>
      <c r="T146" s="9">
        <f>IF(tblTitanic[[#This Row],[Age]]="", $X$9, tblTitanic[[#This Row],[Age]])</f>
        <v>18</v>
      </c>
      <c r="U146" s="9" t="str">
        <f>IF(tblTitanic[[#This Row],[Embarked]]="", "S", tblTitanic[[#This Row],[Embarked]])</f>
        <v>S</v>
      </c>
    </row>
    <row r="147" spans="1:21">
      <c r="A147" s="9">
        <v>146</v>
      </c>
      <c r="B147" s="9">
        <v>0</v>
      </c>
      <c r="C147" s="9">
        <v>2</v>
      </c>
      <c r="D147" t="s">
        <v>324</v>
      </c>
      <c r="E147" s="9" t="s">
        <v>13</v>
      </c>
      <c r="F147" s="31">
        <v>19</v>
      </c>
      <c r="G147" s="9">
        <v>1</v>
      </c>
      <c r="H147" s="9">
        <v>1</v>
      </c>
      <c r="I147" t="s">
        <v>325</v>
      </c>
      <c r="J147">
        <v>36.75</v>
      </c>
      <c r="K147" s="9" t="s">
        <v>15</v>
      </c>
      <c r="L147" s="9" t="s">
        <v>16</v>
      </c>
      <c r="M147" s="9">
        <f>tblTitanic[[#This Row],[SibSp]]+tblTitanic[[#This Row],[Parch]]</f>
        <v>2</v>
      </c>
      <c r="N147" s="9" t="str">
        <f>IF(tblTitanic[[#This Row],[FamilySize]]=0,"Alone", IF(tblTitanic[[#This Row],[FamilySize]]&lt;=3,"Small (1-3)", "Large (4+)"))</f>
        <v>Small (1-3)</v>
      </c>
      <c r="O147" s="9" t="str">
        <f>TRIM(MID(tblTitanic[[#This Row],[Name]], FIND(",",tblTitanic[[#This Row],[Name]])+1, FIND(".",tblTitanic[[#This Row],[Name]]) - FIND(",",tblTitanic[[#This Row],[Name]]) - 1))</f>
        <v>Mr</v>
      </c>
      <c r="P1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7" s="9" t="str">
        <f>IF(tblTitanic[[#This Row],[Cabin]]="","Unknown",LEFT(tblTitanic[[#This Row],[Cabin]],1))</f>
        <v>Unknown</v>
      </c>
      <c r="R147" s="9" t="str">
        <f>IF(tblTitanic[[#This Row],[Age]]="","Unknown", IF(tblTitanic[[#This Row],[Age]]&lt;13,"Child",IF(tblTitanic[[#This Row],[Age]]&lt;=18,"Teen", IF(tblTitanic[[#This Row],[Age]]&lt;=40,"Adult","Senior"))))</f>
        <v>Adult</v>
      </c>
      <c r="S147" s="9" t="str">
        <f>IF(tblTitanic[[#This Row],[Fare]]&lt;=$X$5,"Low",IF(tblTitanic[[#This Row],[Fare]]&lt;= $X$6,"Medium",IF(tblTitanic[[#This Row],[Fare]]&lt;= $X$7,"High","Very High")))</f>
        <v>Very High</v>
      </c>
      <c r="T147" s="9">
        <f>IF(tblTitanic[[#This Row],[Age]]="", $X$9, tblTitanic[[#This Row],[Age]])</f>
        <v>19</v>
      </c>
      <c r="U147" s="9" t="str">
        <f>IF(tblTitanic[[#This Row],[Embarked]]="", "S", tblTitanic[[#This Row],[Embarked]])</f>
        <v>S</v>
      </c>
    </row>
    <row r="148" spans="1:21">
      <c r="A148" s="9">
        <v>147</v>
      </c>
      <c r="B148" s="9">
        <v>1</v>
      </c>
      <c r="C148" s="9">
        <v>3</v>
      </c>
      <c r="D148" t="s">
        <v>326</v>
      </c>
      <c r="E148" s="9" t="s">
        <v>13</v>
      </c>
      <c r="F148" s="31">
        <v>27</v>
      </c>
      <c r="G148" s="9">
        <v>0</v>
      </c>
      <c r="H148" s="9">
        <v>0</v>
      </c>
      <c r="I148" t="s">
        <v>327</v>
      </c>
      <c r="J148">
        <v>7.7957999999999998</v>
      </c>
      <c r="K148" s="9" t="s">
        <v>15</v>
      </c>
      <c r="L148" s="9" t="s">
        <v>16</v>
      </c>
      <c r="M148" s="9">
        <f>tblTitanic[[#This Row],[SibSp]]+tblTitanic[[#This Row],[Parch]]</f>
        <v>0</v>
      </c>
      <c r="N148" s="9" t="str">
        <f>IF(tblTitanic[[#This Row],[FamilySize]]=0,"Alone", IF(tblTitanic[[#This Row],[FamilySize]]&lt;=3,"Small (1-3)", "Large (4+)"))</f>
        <v>Alone</v>
      </c>
      <c r="O148" s="9" t="str">
        <f>TRIM(MID(tblTitanic[[#This Row],[Name]], FIND(",",tblTitanic[[#This Row],[Name]])+1, FIND(".",tblTitanic[[#This Row],[Name]]) - FIND(",",tblTitanic[[#This Row],[Name]]) - 1))</f>
        <v>Mr</v>
      </c>
      <c r="P1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48" s="9" t="str">
        <f>IF(tblTitanic[[#This Row],[Cabin]]="","Unknown",LEFT(tblTitanic[[#This Row],[Cabin]],1))</f>
        <v>Unknown</v>
      </c>
      <c r="R148" s="9" t="str">
        <f>IF(tblTitanic[[#This Row],[Age]]="","Unknown", IF(tblTitanic[[#This Row],[Age]]&lt;13,"Child",IF(tblTitanic[[#This Row],[Age]]&lt;=18,"Teen", IF(tblTitanic[[#This Row],[Age]]&lt;=40,"Adult","Senior"))))</f>
        <v>Adult</v>
      </c>
      <c r="S148" s="9" t="str">
        <f>IF(tblTitanic[[#This Row],[Fare]]&lt;=$X$5,"Low",IF(tblTitanic[[#This Row],[Fare]]&lt;= $X$6,"Medium",IF(tblTitanic[[#This Row],[Fare]]&lt;= $X$7,"High","Very High")))</f>
        <v>Low</v>
      </c>
      <c r="T148" s="9">
        <f>IF(tblTitanic[[#This Row],[Age]]="", $X$9, tblTitanic[[#This Row],[Age]])</f>
        <v>27</v>
      </c>
      <c r="U148" s="9" t="str">
        <f>IF(tblTitanic[[#This Row],[Embarked]]="", "S", tblTitanic[[#This Row],[Embarked]])</f>
        <v>S</v>
      </c>
    </row>
    <row r="149" spans="1:21">
      <c r="A149" s="9">
        <v>148</v>
      </c>
      <c r="B149" s="9">
        <v>0</v>
      </c>
      <c r="C149" s="9">
        <v>3</v>
      </c>
      <c r="D149" t="s">
        <v>328</v>
      </c>
      <c r="E149" s="9" t="s">
        <v>18</v>
      </c>
      <c r="F149" s="31">
        <v>9</v>
      </c>
      <c r="G149" s="9">
        <v>2</v>
      </c>
      <c r="H149" s="9">
        <v>2</v>
      </c>
      <c r="I149" t="s">
        <v>205</v>
      </c>
      <c r="J149">
        <v>34.375</v>
      </c>
      <c r="K149" s="9" t="s">
        <v>15</v>
      </c>
      <c r="L149" s="9" t="s">
        <v>16</v>
      </c>
      <c r="M149" s="9">
        <f>tblTitanic[[#This Row],[SibSp]]+tblTitanic[[#This Row],[Parch]]</f>
        <v>4</v>
      </c>
      <c r="N149" s="9" t="str">
        <f>IF(tblTitanic[[#This Row],[FamilySize]]=0,"Alone", IF(tblTitanic[[#This Row],[FamilySize]]&lt;=3,"Small (1-3)", "Large (4+)"))</f>
        <v>Large (4+)</v>
      </c>
      <c r="O149" s="9" t="str">
        <f>TRIM(MID(tblTitanic[[#This Row],[Name]], FIND(",",tblTitanic[[#This Row],[Name]])+1, FIND(".",tblTitanic[[#This Row],[Name]]) - FIND(",",tblTitanic[[#This Row],[Name]]) - 1))</f>
        <v>Miss</v>
      </c>
      <c r="P1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49" s="9" t="str">
        <f>IF(tblTitanic[[#This Row],[Cabin]]="","Unknown",LEFT(tblTitanic[[#This Row],[Cabin]],1))</f>
        <v>Unknown</v>
      </c>
      <c r="R149" s="9" t="str">
        <f>IF(tblTitanic[[#This Row],[Age]]="","Unknown", IF(tblTitanic[[#This Row],[Age]]&lt;13,"Child",IF(tblTitanic[[#This Row],[Age]]&lt;=18,"Teen", IF(tblTitanic[[#This Row],[Age]]&lt;=40,"Adult","Senior"))))</f>
        <v>Child</v>
      </c>
      <c r="S149" s="9" t="str">
        <f>IF(tblTitanic[[#This Row],[Fare]]&lt;=$X$5,"Low",IF(tblTitanic[[#This Row],[Fare]]&lt;= $X$6,"Medium",IF(tblTitanic[[#This Row],[Fare]]&lt;= $X$7,"High","Very High")))</f>
        <v>Very High</v>
      </c>
      <c r="T149" s="9">
        <f>IF(tblTitanic[[#This Row],[Age]]="", $X$9, tblTitanic[[#This Row],[Age]])</f>
        <v>9</v>
      </c>
      <c r="U149" s="9" t="str">
        <f>IF(tblTitanic[[#This Row],[Embarked]]="", "S", tblTitanic[[#This Row],[Embarked]])</f>
        <v>S</v>
      </c>
    </row>
    <row r="150" spans="1:21">
      <c r="A150" s="9">
        <v>149</v>
      </c>
      <c r="B150" s="9">
        <v>0</v>
      </c>
      <c r="C150" s="9">
        <v>2</v>
      </c>
      <c r="D150" t="s">
        <v>329</v>
      </c>
      <c r="E150" s="9" t="s">
        <v>13</v>
      </c>
      <c r="F150" s="31">
        <v>36.5</v>
      </c>
      <c r="G150" s="9">
        <v>0</v>
      </c>
      <c r="H150" s="9">
        <v>2</v>
      </c>
      <c r="I150" t="s">
        <v>330</v>
      </c>
      <c r="J150">
        <v>26</v>
      </c>
      <c r="K150" s="9" t="s">
        <v>331</v>
      </c>
      <c r="L150" s="9" t="s">
        <v>16</v>
      </c>
      <c r="M150" s="9">
        <f>tblTitanic[[#This Row],[SibSp]]+tblTitanic[[#This Row],[Parch]]</f>
        <v>2</v>
      </c>
      <c r="N150" s="9" t="str">
        <f>IF(tblTitanic[[#This Row],[FamilySize]]=0,"Alone", IF(tblTitanic[[#This Row],[FamilySize]]&lt;=3,"Small (1-3)", "Large (4+)"))</f>
        <v>Small (1-3)</v>
      </c>
      <c r="O150" s="9" t="str">
        <f>TRIM(MID(tblTitanic[[#This Row],[Name]], FIND(",",tblTitanic[[#This Row],[Name]])+1, FIND(".",tblTitanic[[#This Row],[Name]]) - FIND(",",tblTitanic[[#This Row],[Name]]) - 1))</f>
        <v>Mr</v>
      </c>
      <c r="P1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0" s="9" t="str">
        <f>IF(tblTitanic[[#This Row],[Cabin]]="","Unknown",LEFT(tblTitanic[[#This Row],[Cabin]],1))</f>
        <v>F</v>
      </c>
      <c r="R150" s="9" t="str">
        <f>IF(tblTitanic[[#This Row],[Age]]="","Unknown", IF(tblTitanic[[#This Row],[Age]]&lt;13,"Child",IF(tblTitanic[[#This Row],[Age]]&lt;=18,"Teen", IF(tblTitanic[[#This Row],[Age]]&lt;=40,"Adult","Senior"))))</f>
        <v>Adult</v>
      </c>
      <c r="S150" s="9" t="str">
        <f>IF(tblTitanic[[#This Row],[Fare]]&lt;=$X$5,"Low",IF(tblTitanic[[#This Row],[Fare]]&lt;= $X$6,"Medium",IF(tblTitanic[[#This Row],[Fare]]&lt;= $X$7,"High","Very High")))</f>
        <v>High</v>
      </c>
      <c r="T150" s="9">
        <f>IF(tblTitanic[[#This Row],[Age]]="", $X$9, tblTitanic[[#This Row],[Age]])</f>
        <v>36.5</v>
      </c>
      <c r="U150" s="9" t="str">
        <f>IF(tblTitanic[[#This Row],[Embarked]]="", "S", tblTitanic[[#This Row],[Embarked]])</f>
        <v>S</v>
      </c>
    </row>
    <row r="151" spans="1:21">
      <c r="A151" s="9">
        <v>150</v>
      </c>
      <c r="B151" s="9">
        <v>0</v>
      </c>
      <c r="C151" s="9">
        <v>2</v>
      </c>
      <c r="D151" t="s">
        <v>332</v>
      </c>
      <c r="E151" s="9" t="s">
        <v>13</v>
      </c>
      <c r="F151" s="31">
        <v>42</v>
      </c>
      <c r="G151" s="9">
        <v>0</v>
      </c>
      <c r="H151" s="9">
        <v>0</v>
      </c>
      <c r="I151" t="s">
        <v>333</v>
      </c>
      <c r="J151">
        <v>13</v>
      </c>
      <c r="K151" s="9" t="s">
        <v>15</v>
      </c>
      <c r="L151" s="9" t="s">
        <v>16</v>
      </c>
      <c r="M151" s="9">
        <f>tblTitanic[[#This Row],[SibSp]]+tblTitanic[[#This Row],[Parch]]</f>
        <v>0</v>
      </c>
      <c r="N151" s="9" t="str">
        <f>IF(tblTitanic[[#This Row],[FamilySize]]=0,"Alone", IF(tblTitanic[[#This Row],[FamilySize]]&lt;=3,"Small (1-3)", "Large (4+)"))</f>
        <v>Alone</v>
      </c>
      <c r="O151" s="9" t="str">
        <f>TRIM(MID(tblTitanic[[#This Row],[Name]], FIND(",",tblTitanic[[#This Row],[Name]])+1, FIND(".",tblTitanic[[#This Row],[Name]]) - FIND(",",tblTitanic[[#This Row],[Name]]) - 1))</f>
        <v>Rev</v>
      </c>
      <c r="P1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151" s="9" t="str">
        <f>IF(tblTitanic[[#This Row],[Cabin]]="","Unknown",LEFT(tblTitanic[[#This Row],[Cabin]],1))</f>
        <v>Unknown</v>
      </c>
      <c r="R151" s="9" t="str">
        <f>IF(tblTitanic[[#This Row],[Age]]="","Unknown", IF(tblTitanic[[#This Row],[Age]]&lt;13,"Child",IF(tblTitanic[[#This Row],[Age]]&lt;=18,"Teen", IF(tblTitanic[[#This Row],[Age]]&lt;=40,"Adult","Senior"))))</f>
        <v>Senior</v>
      </c>
      <c r="S151" s="9" t="str">
        <f>IF(tblTitanic[[#This Row],[Fare]]&lt;=$X$5,"Low",IF(tblTitanic[[#This Row],[Fare]]&lt;= $X$6,"Medium",IF(tblTitanic[[#This Row],[Fare]]&lt;= $X$7,"High","Very High")))</f>
        <v>Medium</v>
      </c>
      <c r="T151" s="9">
        <f>IF(tblTitanic[[#This Row],[Age]]="", $X$9, tblTitanic[[#This Row],[Age]])</f>
        <v>42</v>
      </c>
      <c r="U151" s="9" t="str">
        <f>IF(tblTitanic[[#This Row],[Embarked]]="", "S", tblTitanic[[#This Row],[Embarked]])</f>
        <v>S</v>
      </c>
    </row>
    <row r="152" spans="1:21">
      <c r="A152" s="9">
        <v>151</v>
      </c>
      <c r="B152" s="9">
        <v>0</v>
      </c>
      <c r="C152" s="9">
        <v>2</v>
      </c>
      <c r="D152" t="s">
        <v>334</v>
      </c>
      <c r="E152" s="9" t="s">
        <v>13</v>
      </c>
      <c r="F152" s="31">
        <v>51</v>
      </c>
      <c r="G152" s="9">
        <v>0</v>
      </c>
      <c r="H152" s="9">
        <v>0</v>
      </c>
      <c r="I152" t="s">
        <v>335</v>
      </c>
      <c r="J152">
        <v>12.525</v>
      </c>
      <c r="K152" s="9" t="s">
        <v>15</v>
      </c>
      <c r="L152" s="9" t="s">
        <v>16</v>
      </c>
      <c r="M152" s="9">
        <f>tblTitanic[[#This Row],[SibSp]]+tblTitanic[[#This Row],[Parch]]</f>
        <v>0</v>
      </c>
      <c r="N152" s="9" t="str">
        <f>IF(tblTitanic[[#This Row],[FamilySize]]=0,"Alone", IF(tblTitanic[[#This Row],[FamilySize]]&lt;=3,"Small (1-3)", "Large (4+)"))</f>
        <v>Alone</v>
      </c>
      <c r="O152" s="9" t="str">
        <f>TRIM(MID(tblTitanic[[#This Row],[Name]], FIND(",",tblTitanic[[#This Row],[Name]])+1, FIND(".",tblTitanic[[#This Row],[Name]]) - FIND(",",tblTitanic[[#This Row],[Name]]) - 1))</f>
        <v>Rev</v>
      </c>
      <c r="P1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152" s="9" t="str">
        <f>IF(tblTitanic[[#This Row],[Cabin]]="","Unknown",LEFT(tblTitanic[[#This Row],[Cabin]],1))</f>
        <v>Unknown</v>
      </c>
      <c r="R152" s="9" t="str">
        <f>IF(tblTitanic[[#This Row],[Age]]="","Unknown", IF(tblTitanic[[#This Row],[Age]]&lt;13,"Child",IF(tblTitanic[[#This Row],[Age]]&lt;=18,"Teen", IF(tblTitanic[[#This Row],[Age]]&lt;=40,"Adult","Senior"))))</f>
        <v>Senior</v>
      </c>
      <c r="S152" s="9" t="str">
        <f>IF(tblTitanic[[#This Row],[Fare]]&lt;=$X$5,"Low",IF(tblTitanic[[#This Row],[Fare]]&lt;= $X$6,"Medium",IF(tblTitanic[[#This Row],[Fare]]&lt;= $X$7,"High","Very High")))</f>
        <v>Medium</v>
      </c>
      <c r="T152" s="9">
        <f>IF(tblTitanic[[#This Row],[Age]]="", $X$9, tblTitanic[[#This Row],[Age]])</f>
        <v>51</v>
      </c>
      <c r="U152" s="9" t="str">
        <f>IF(tblTitanic[[#This Row],[Embarked]]="", "S", tblTitanic[[#This Row],[Embarked]])</f>
        <v>S</v>
      </c>
    </row>
    <row r="153" spans="1:21">
      <c r="A153" s="9">
        <v>152</v>
      </c>
      <c r="B153" s="9">
        <v>1</v>
      </c>
      <c r="C153" s="9">
        <v>1</v>
      </c>
      <c r="D153" t="s">
        <v>336</v>
      </c>
      <c r="E153" s="9" t="s">
        <v>18</v>
      </c>
      <c r="F153" s="31">
        <v>22</v>
      </c>
      <c r="G153" s="9">
        <v>1</v>
      </c>
      <c r="H153" s="9">
        <v>0</v>
      </c>
      <c r="I153" t="s">
        <v>337</v>
      </c>
      <c r="J153">
        <v>66.599999999999994</v>
      </c>
      <c r="K153" s="9" t="s">
        <v>338</v>
      </c>
      <c r="L153" s="9" t="s">
        <v>16</v>
      </c>
      <c r="M153" s="9">
        <f>tblTitanic[[#This Row],[SibSp]]+tblTitanic[[#This Row],[Parch]]</f>
        <v>1</v>
      </c>
      <c r="N153" s="9" t="str">
        <f>IF(tblTitanic[[#This Row],[FamilySize]]=0,"Alone", IF(tblTitanic[[#This Row],[FamilySize]]&lt;=3,"Small (1-3)", "Large (4+)"))</f>
        <v>Small (1-3)</v>
      </c>
      <c r="O153" s="9" t="str">
        <f>TRIM(MID(tblTitanic[[#This Row],[Name]], FIND(",",tblTitanic[[#This Row],[Name]])+1, FIND(".",tblTitanic[[#This Row],[Name]]) - FIND(",",tblTitanic[[#This Row],[Name]]) - 1))</f>
        <v>Mrs</v>
      </c>
      <c r="P1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53" s="9" t="str">
        <f>IF(tblTitanic[[#This Row],[Cabin]]="","Unknown",LEFT(tblTitanic[[#This Row],[Cabin]],1))</f>
        <v>C</v>
      </c>
      <c r="R153" s="9" t="str">
        <f>IF(tblTitanic[[#This Row],[Age]]="","Unknown", IF(tblTitanic[[#This Row],[Age]]&lt;13,"Child",IF(tblTitanic[[#This Row],[Age]]&lt;=18,"Teen", IF(tblTitanic[[#This Row],[Age]]&lt;=40,"Adult","Senior"))))</f>
        <v>Adult</v>
      </c>
      <c r="S153" s="9" t="str">
        <f>IF(tblTitanic[[#This Row],[Fare]]&lt;=$X$5,"Low",IF(tblTitanic[[#This Row],[Fare]]&lt;= $X$6,"Medium",IF(tblTitanic[[#This Row],[Fare]]&lt;= $X$7,"High","Very High")))</f>
        <v>Very High</v>
      </c>
      <c r="T153" s="9">
        <f>IF(tblTitanic[[#This Row],[Age]]="", $X$9, tblTitanic[[#This Row],[Age]])</f>
        <v>22</v>
      </c>
      <c r="U153" s="9" t="str">
        <f>IF(tblTitanic[[#This Row],[Embarked]]="", "S", tblTitanic[[#This Row],[Embarked]])</f>
        <v>S</v>
      </c>
    </row>
    <row r="154" spans="1:21">
      <c r="A154" s="9">
        <v>153</v>
      </c>
      <c r="B154" s="9">
        <v>0</v>
      </c>
      <c r="C154" s="9">
        <v>3</v>
      </c>
      <c r="D154" t="s">
        <v>339</v>
      </c>
      <c r="E154" s="9" t="s">
        <v>13</v>
      </c>
      <c r="F154" s="31">
        <v>55.5</v>
      </c>
      <c r="G154" s="9">
        <v>0</v>
      </c>
      <c r="H154" s="9">
        <v>0</v>
      </c>
      <c r="I154" t="s">
        <v>340</v>
      </c>
      <c r="J154">
        <v>8.0500000000000007</v>
      </c>
      <c r="K154" s="9" t="s">
        <v>15</v>
      </c>
      <c r="L154" s="9" t="s">
        <v>16</v>
      </c>
      <c r="M154" s="9">
        <f>tblTitanic[[#This Row],[SibSp]]+tblTitanic[[#This Row],[Parch]]</f>
        <v>0</v>
      </c>
      <c r="N154" s="9" t="str">
        <f>IF(tblTitanic[[#This Row],[FamilySize]]=0,"Alone", IF(tblTitanic[[#This Row],[FamilySize]]&lt;=3,"Small (1-3)", "Large (4+)"))</f>
        <v>Alone</v>
      </c>
      <c r="O154" s="9" t="str">
        <f>TRIM(MID(tblTitanic[[#This Row],[Name]], FIND(",",tblTitanic[[#This Row],[Name]])+1, FIND(".",tblTitanic[[#This Row],[Name]]) - FIND(",",tblTitanic[[#This Row],[Name]]) - 1))</f>
        <v>Mr</v>
      </c>
      <c r="P1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4" s="9" t="str">
        <f>IF(tblTitanic[[#This Row],[Cabin]]="","Unknown",LEFT(tblTitanic[[#This Row],[Cabin]],1))</f>
        <v>Unknown</v>
      </c>
      <c r="R154" s="9" t="str">
        <f>IF(tblTitanic[[#This Row],[Age]]="","Unknown", IF(tblTitanic[[#This Row],[Age]]&lt;13,"Child",IF(tblTitanic[[#This Row],[Age]]&lt;=18,"Teen", IF(tblTitanic[[#This Row],[Age]]&lt;=40,"Adult","Senior"))))</f>
        <v>Senior</v>
      </c>
      <c r="S154" s="9" t="str">
        <f>IF(tblTitanic[[#This Row],[Fare]]&lt;=$X$5,"Low",IF(tblTitanic[[#This Row],[Fare]]&lt;= $X$6,"Medium",IF(tblTitanic[[#This Row],[Fare]]&lt;= $X$7,"High","Very High")))</f>
        <v>Medium</v>
      </c>
      <c r="T154" s="9">
        <f>IF(tblTitanic[[#This Row],[Age]]="", $X$9, tblTitanic[[#This Row],[Age]])</f>
        <v>55.5</v>
      </c>
      <c r="U154" s="9" t="str">
        <f>IF(tblTitanic[[#This Row],[Embarked]]="", "S", tblTitanic[[#This Row],[Embarked]])</f>
        <v>S</v>
      </c>
    </row>
    <row r="155" spans="1:21">
      <c r="A155" s="9">
        <v>154</v>
      </c>
      <c r="B155" s="9">
        <v>0</v>
      </c>
      <c r="C155" s="9">
        <v>3</v>
      </c>
      <c r="D155" t="s">
        <v>341</v>
      </c>
      <c r="E155" s="9" t="s">
        <v>13</v>
      </c>
      <c r="F155" s="31">
        <v>40.5</v>
      </c>
      <c r="G155" s="9">
        <v>0</v>
      </c>
      <c r="H155" s="9">
        <v>2</v>
      </c>
      <c r="I155" t="s">
        <v>342</v>
      </c>
      <c r="J155">
        <v>14.5</v>
      </c>
      <c r="K155" s="9" t="s">
        <v>15</v>
      </c>
      <c r="L155" s="9" t="s">
        <v>16</v>
      </c>
      <c r="M155" s="9">
        <f>tblTitanic[[#This Row],[SibSp]]+tblTitanic[[#This Row],[Parch]]</f>
        <v>2</v>
      </c>
      <c r="N155" s="9" t="str">
        <f>IF(tblTitanic[[#This Row],[FamilySize]]=0,"Alone", IF(tblTitanic[[#This Row],[FamilySize]]&lt;=3,"Small (1-3)", "Large (4+)"))</f>
        <v>Small (1-3)</v>
      </c>
      <c r="O155" s="9" t="str">
        <f>TRIM(MID(tblTitanic[[#This Row],[Name]], FIND(",",tblTitanic[[#This Row],[Name]])+1, FIND(".",tblTitanic[[#This Row],[Name]]) - FIND(",",tblTitanic[[#This Row],[Name]]) - 1))</f>
        <v>Mr</v>
      </c>
      <c r="P1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5" s="9" t="str">
        <f>IF(tblTitanic[[#This Row],[Cabin]]="","Unknown",LEFT(tblTitanic[[#This Row],[Cabin]],1))</f>
        <v>Unknown</v>
      </c>
      <c r="R155" s="9" t="str">
        <f>IF(tblTitanic[[#This Row],[Age]]="","Unknown", IF(tblTitanic[[#This Row],[Age]]&lt;13,"Child",IF(tblTitanic[[#This Row],[Age]]&lt;=18,"Teen", IF(tblTitanic[[#This Row],[Age]]&lt;=40,"Adult","Senior"))))</f>
        <v>Senior</v>
      </c>
      <c r="S155" s="9" t="str">
        <f>IF(tblTitanic[[#This Row],[Fare]]&lt;=$X$5,"Low",IF(tblTitanic[[#This Row],[Fare]]&lt;= $X$6,"Medium",IF(tblTitanic[[#This Row],[Fare]]&lt;= $X$7,"High","Very High")))</f>
        <v>High</v>
      </c>
      <c r="T155" s="9">
        <f>IF(tblTitanic[[#This Row],[Age]]="", $X$9, tblTitanic[[#This Row],[Age]])</f>
        <v>40.5</v>
      </c>
      <c r="U155" s="9" t="str">
        <f>IF(tblTitanic[[#This Row],[Embarked]]="", "S", tblTitanic[[#This Row],[Embarked]])</f>
        <v>S</v>
      </c>
    </row>
    <row r="156" spans="1:21">
      <c r="A156" s="9">
        <v>155</v>
      </c>
      <c r="B156" s="9">
        <v>0</v>
      </c>
      <c r="C156" s="9">
        <v>3</v>
      </c>
      <c r="D156" t="s">
        <v>343</v>
      </c>
      <c r="E156" s="9" t="s">
        <v>13</v>
      </c>
      <c r="F156" s="31"/>
      <c r="G156" s="9">
        <v>0</v>
      </c>
      <c r="H156" s="9">
        <v>0</v>
      </c>
      <c r="I156" t="s">
        <v>344</v>
      </c>
      <c r="J156">
        <v>7.3125</v>
      </c>
      <c r="K156" s="9" t="s">
        <v>15</v>
      </c>
      <c r="L156" s="9" t="s">
        <v>16</v>
      </c>
      <c r="M156" s="9">
        <f>tblTitanic[[#This Row],[SibSp]]+tblTitanic[[#This Row],[Parch]]</f>
        <v>0</v>
      </c>
      <c r="N156" s="9" t="str">
        <f>IF(tblTitanic[[#This Row],[FamilySize]]=0,"Alone", IF(tblTitanic[[#This Row],[FamilySize]]&lt;=3,"Small (1-3)", "Large (4+)"))</f>
        <v>Alone</v>
      </c>
      <c r="O156" s="9" t="str">
        <f>TRIM(MID(tblTitanic[[#This Row],[Name]], FIND(",",tblTitanic[[#This Row],[Name]])+1, FIND(".",tblTitanic[[#This Row],[Name]]) - FIND(",",tblTitanic[[#This Row],[Name]]) - 1))</f>
        <v>Mr</v>
      </c>
      <c r="P1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6" s="9" t="str">
        <f>IF(tblTitanic[[#This Row],[Cabin]]="","Unknown",LEFT(tblTitanic[[#This Row],[Cabin]],1))</f>
        <v>Unknown</v>
      </c>
      <c r="R156" s="9" t="str">
        <f>IF(tblTitanic[[#This Row],[Age]]="","Unknown", IF(tblTitanic[[#This Row],[Age]]&lt;13,"Child",IF(tblTitanic[[#This Row],[Age]]&lt;=18,"Teen", IF(tblTitanic[[#This Row],[Age]]&lt;=40,"Adult","Senior"))))</f>
        <v>Unknown</v>
      </c>
      <c r="S156" s="9" t="str">
        <f>IF(tblTitanic[[#This Row],[Fare]]&lt;=$X$5,"Low",IF(tblTitanic[[#This Row],[Fare]]&lt;= $X$6,"Medium",IF(tblTitanic[[#This Row],[Fare]]&lt;= $X$7,"High","Very High")))</f>
        <v>Low</v>
      </c>
      <c r="T156" s="9">
        <f>IF(tblTitanic[[#This Row],[Age]]="", $X$9, tblTitanic[[#This Row],[Age]])</f>
        <v>28</v>
      </c>
      <c r="U156" s="9" t="str">
        <f>IF(tblTitanic[[#This Row],[Embarked]]="", "S", tblTitanic[[#This Row],[Embarked]])</f>
        <v>S</v>
      </c>
    </row>
    <row r="157" spans="1:21">
      <c r="A157" s="9">
        <v>156</v>
      </c>
      <c r="B157" s="9">
        <v>0</v>
      </c>
      <c r="C157" s="9">
        <v>1</v>
      </c>
      <c r="D157" t="s">
        <v>345</v>
      </c>
      <c r="E157" s="9" t="s">
        <v>13</v>
      </c>
      <c r="F157" s="31">
        <v>51</v>
      </c>
      <c r="G157" s="9">
        <v>0</v>
      </c>
      <c r="H157" s="9">
        <v>1</v>
      </c>
      <c r="I157" t="s">
        <v>346</v>
      </c>
      <c r="J157">
        <v>61.379199999999997</v>
      </c>
      <c r="K157" s="9" t="s">
        <v>15</v>
      </c>
      <c r="L157" s="9" t="s">
        <v>21</v>
      </c>
      <c r="M157" s="9">
        <f>tblTitanic[[#This Row],[SibSp]]+tblTitanic[[#This Row],[Parch]]</f>
        <v>1</v>
      </c>
      <c r="N157" s="9" t="str">
        <f>IF(tblTitanic[[#This Row],[FamilySize]]=0,"Alone", IF(tblTitanic[[#This Row],[FamilySize]]&lt;=3,"Small (1-3)", "Large (4+)"))</f>
        <v>Small (1-3)</v>
      </c>
      <c r="O157" s="9" t="str">
        <f>TRIM(MID(tblTitanic[[#This Row],[Name]], FIND(",",tblTitanic[[#This Row],[Name]])+1, FIND(".",tblTitanic[[#This Row],[Name]]) - FIND(",",tblTitanic[[#This Row],[Name]]) - 1))</f>
        <v>Mr</v>
      </c>
      <c r="P1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7" s="9" t="str">
        <f>IF(tblTitanic[[#This Row],[Cabin]]="","Unknown",LEFT(tblTitanic[[#This Row],[Cabin]],1))</f>
        <v>Unknown</v>
      </c>
      <c r="R157" s="9" t="str">
        <f>IF(tblTitanic[[#This Row],[Age]]="","Unknown", IF(tblTitanic[[#This Row],[Age]]&lt;13,"Child",IF(tblTitanic[[#This Row],[Age]]&lt;=18,"Teen", IF(tblTitanic[[#This Row],[Age]]&lt;=40,"Adult","Senior"))))</f>
        <v>Senior</v>
      </c>
      <c r="S157" s="9" t="str">
        <f>IF(tblTitanic[[#This Row],[Fare]]&lt;=$X$5,"Low",IF(tblTitanic[[#This Row],[Fare]]&lt;= $X$6,"Medium",IF(tblTitanic[[#This Row],[Fare]]&lt;= $X$7,"High","Very High")))</f>
        <v>Very High</v>
      </c>
      <c r="T157" s="9">
        <f>IF(tblTitanic[[#This Row],[Age]]="", $X$9, tblTitanic[[#This Row],[Age]])</f>
        <v>51</v>
      </c>
      <c r="U157" s="9" t="str">
        <f>IF(tblTitanic[[#This Row],[Embarked]]="", "S", tblTitanic[[#This Row],[Embarked]])</f>
        <v>C</v>
      </c>
    </row>
    <row r="158" spans="1:21">
      <c r="A158" s="9">
        <v>157</v>
      </c>
      <c r="B158" s="9">
        <v>1</v>
      </c>
      <c r="C158" s="9">
        <v>3</v>
      </c>
      <c r="D158" t="s">
        <v>347</v>
      </c>
      <c r="E158" s="9" t="s">
        <v>18</v>
      </c>
      <c r="F158" s="31">
        <v>16</v>
      </c>
      <c r="G158" s="9">
        <v>0</v>
      </c>
      <c r="H158" s="9">
        <v>0</v>
      </c>
      <c r="I158" t="s">
        <v>348</v>
      </c>
      <c r="J158">
        <v>7.7332999999999998</v>
      </c>
      <c r="K158" s="9" t="s">
        <v>15</v>
      </c>
      <c r="L158" s="9" t="s">
        <v>31</v>
      </c>
      <c r="M158" s="9">
        <f>tblTitanic[[#This Row],[SibSp]]+tblTitanic[[#This Row],[Parch]]</f>
        <v>0</v>
      </c>
      <c r="N158" s="9" t="str">
        <f>IF(tblTitanic[[#This Row],[FamilySize]]=0,"Alone", IF(tblTitanic[[#This Row],[FamilySize]]&lt;=3,"Small (1-3)", "Large (4+)"))</f>
        <v>Alone</v>
      </c>
      <c r="O158" s="9" t="str">
        <f>TRIM(MID(tblTitanic[[#This Row],[Name]], FIND(",",tblTitanic[[#This Row],[Name]])+1, FIND(".",tblTitanic[[#This Row],[Name]]) - FIND(",",tblTitanic[[#This Row],[Name]]) - 1))</f>
        <v>Miss</v>
      </c>
      <c r="P1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58" s="9" t="str">
        <f>IF(tblTitanic[[#This Row],[Cabin]]="","Unknown",LEFT(tblTitanic[[#This Row],[Cabin]],1))</f>
        <v>Unknown</v>
      </c>
      <c r="R158" s="9" t="str">
        <f>IF(tblTitanic[[#This Row],[Age]]="","Unknown", IF(tblTitanic[[#This Row],[Age]]&lt;13,"Child",IF(tblTitanic[[#This Row],[Age]]&lt;=18,"Teen", IF(tblTitanic[[#This Row],[Age]]&lt;=40,"Adult","Senior"))))</f>
        <v>Teen</v>
      </c>
      <c r="S158" s="9" t="str">
        <f>IF(tblTitanic[[#This Row],[Fare]]&lt;=$X$5,"Low",IF(tblTitanic[[#This Row],[Fare]]&lt;= $X$6,"Medium",IF(tblTitanic[[#This Row],[Fare]]&lt;= $X$7,"High","Very High")))</f>
        <v>Low</v>
      </c>
      <c r="T158" s="9">
        <f>IF(tblTitanic[[#This Row],[Age]]="", $X$9, tblTitanic[[#This Row],[Age]])</f>
        <v>16</v>
      </c>
      <c r="U158" s="9" t="str">
        <f>IF(tblTitanic[[#This Row],[Embarked]]="", "S", tblTitanic[[#This Row],[Embarked]])</f>
        <v>Q</v>
      </c>
    </row>
    <row r="159" spans="1:21">
      <c r="A159" s="9">
        <v>158</v>
      </c>
      <c r="B159" s="9">
        <v>0</v>
      </c>
      <c r="C159" s="9">
        <v>3</v>
      </c>
      <c r="D159" t="s">
        <v>349</v>
      </c>
      <c r="E159" s="9" t="s">
        <v>13</v>
      </c>
      <c r="F159" s="31">
        <v>30</v>
      </c>
      <c r="G159" s="9">
        <v>0</v>
      </c>
      <c r="H159" s="9">
        <v>0</v>
      </c>
      <c r="I159" t="s">
        <v>350</v>
      </c>
      <c r="J159">
        <v>8.0500000000000007</v>
      </c>
      <c r="K159" s="9" t="s">
        <v>15</v>
      </c>
      <c r="L159" s="9" t="s">
        <v>16</v>
      </c>
      <c r="M159" s="9">
        <f>tblTitanic[[#This Row],[SibSp]]+tblTitanic[[#This Row],[Parch]]</f>
        <v>0</v>
      </c>
      <c r="N159" s="9" t="str">
        <f>IF(tblTitanic[[#This Row],[FamilySize]]=0,"Alone", IF(tblTitanic[[#This Row],[FamilySize]]&lt;=3,"Small (1-3)", "Large (4+)"))</f>
        <v>Alone</v>
      </c>
      <c r="O159" s="9" t="str">
        <f>TRIM(MID(tblTitanic[[#This Row],[Name]], FIND(",",tblTitanic[[#This Row],[Name]])+1, FIND(".",tblTitanic[[#This Row],[Name]]) - FIND(",",tblTitanic[[#This Row],[Name]]) - 1))</f>
        <v>Mr</v>
      </c>
      <c r="P1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59" s="9" t="str">
        <f>IF(tblTitanic[[#This Row],[Cabin]]="","Unknown",LEFT(tblTitanic[[#This Row],[Cabin]],1))</f>
        <v>Unknown</v>
      </c>
      <c r="R159" s="9" t="str">
        <f>IF(tblTitanic[[#This Row],[Age]]="","Unknown", IF(tblTitanic[[#This Row],[Age]]&lt;13,"Child",IF(tblTitanic[[#This Row],[Age]]&lt;=18,"Teen", IF(tblTitanic[[#This Row],[Age]]&lt;=40,"Adult","Senior"))))</f>
        <v>Adult</v>
      </c>
      <c r="S159" s="9" t="str">
        <f>IF(tblTitanic[[#This Row],[Fare]]&lt;=$X$5,"Low",IF(tblTitanic[[#This Row],[Fare]]&lt;= $X$6,"Medium",IF(tblTitanic[[#This Row],[Fare]]&lt;= $X$7,"High","Very High")))</f>
        <v>Medium</v>
      </c>
      <c r="T159" s="9">
        <f>IF(tblTitanic[[#This Row],[Age]]="", $X$9, tblTitanic[[#This Row],[Age]])</f>
        <v>30</v>
      </c>
      <c r="U159" s="9" t="str">
        <f>IF(tblTitanic[[#This Row],[Embarked]]="", "S", tblTitanic[[#This Row],[Embarked]])</f>
        <v>S</v>
      </c>
    </row>
    <row r="160" spans="1:21">
      <c r="A160" s="9">
        <v>159</v>
      </c>
      <c r="B160" s="9">
        <v>0</v>
      </c>
      <c r="C160" s="9">
        <v>3</v>
      </c>
      <c r="D160" t="s">
        <v>351</v>
      </c>
      <c r="E160" s="9" t="s">
        <v>13</v>
      </c>
      <c r="F160" s="31"/>
      <c r="G160" s="9">
        <v>0</v>
      </c>
      <c r="H160" s="9">
        <v>0</v>
      </c>
      <c r="I160" t="s">
        <v>352</v>
      </c>
      <c r="J160">
        <v>8.6624999999999996</v>
      </c>
      <c r="K160" s="9" t="s">
        <v>15</v>
      </c>
      <c r="L160" s="9" t="s">
        <v>16</v>
      </c>
      <c r="M160" s="9">
        <f>tblTitanic[[#This Row],[SibSp]]+tblTitanic[[#This Row],[Parch]]</f>
        <v>0</v>
      </c>
      <c r="N160" s="9" t="str">
        <f>IF(tblTitanic[[#This Row],[FamilySize]]=0,"Alone", IF(tblTitanic[[#This Row],[FamilySize]]&lt;=3,"Small (1-3)", "Large (4+)"))</f>
        <v>Alone</v>
      </c>
      <c r="O160" s="9" t="str">
        <f>TRIM(MID(tblTitanic[[#This Row],[Name]], FIND(",",tblTitanic[[#This Row],[Name]])+1, FIND(".",tblTitanic[[#This Row],[Name]]) - FIND(",",tblTitanic[[#This Row],[Name]]) - 1))</f>
        <v>Mr</v>
      </c>
      <c r="P1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60" s="9" t="str">
        <f>IF(tblTitanic[[#This Row],[Cabin]]="","Unknown",LEFT(tblTitanic[[#This Row],[Cabin]],1))</f>
        <v>Unknown</v>
      </c>
      <c r="R160" s="9" t="str">
        <f>IF(tblTitanic[[#This Row],[Age]]="","Unknown", IF(tblTitanic[[#This Row],[Age]]&lt;13,"Child",IF(tblTitanic[[#This Row],[Age]]&lt;=18,"Teen", IF(tblTitanic[[#This Row],[Age]]&lt;=40,"Adult","Senior"))))</f>
        <v>Unknown</v>
      </c>
      <c r="S160" s="9" t="str">
        <f>IF(tblTitanic[[#This Row],[Fare]]&lt;=$X$5,"Low",IF(tblTitanic[[#This Row],[Fare]]&lt;= $X$6,"Medium",IF(tblTitanic[[#This Row],[Fare]]&lt;= $X$7,"High","Very High")))</f>
        <v>Medium</v>
      </c>
      <c r="T160" s="9">
        <f>IF(tblTitanic[[#This Row],[Age]]="", $X$9, tblTitanic[[#This Row],[Age]])</f>
        <v>28</v>
      </c>
      <c r="U160" s="9" t="str">
        <f>IF(tblTitanic[[#This Row],[Embarked]]="", "S", tblTitanic[[#This Row],[Embarked]])</f>
        <v>S</v>
      </c>
    </row>
    <row r="161" spans="1:21">
      <c r="A161" s="9">
        <v>160</v>
      </c>
      <c r="B161" s="9">
        <v>0</v>
      </c>
      <c r="C161" s="9">
        <v>3</v>
      </c>
      <c r="D161" t="s">
        <v>353</v>
      </c>
      <c r="E161" s="9" t="s">
        <v>13</v>
      </c>
      <c r="F161" s="31"/>
      <c r="G161" s="9">
        <v>8</v>
      </c>
      <c r="H161" s="9">
        <v>2</v>
      </c>
      <c r="I161" t="s">
        <v>354</v>
      </c>
      <c r="J161">
        <v>69.55</v>
      </c>
      <c r="K161" s="9" t="s">
        <v>15</v>
      </c>
      <c r="L161" s="9" t="s">
        <v>16</v>
      </c>
      <c r="M161" s="9">
        <f>tblTitanic[[#This Row],[SibSp]]+tblTitanic[[#This Row],[Parch]]</f>
        <v>10</v>
      </c>
      <c r="N161" s="9" t="str">
        <f>IF(tblTitanic[[#This Row],[FamilySize]]=0,"Alone", IF(tblTitanic[[#This Row],[FamilySize]]&lt;=3,"Small (1-3)", "Large (4+)"))</f>
        <v>Large (4+)</v>
      </c>
      <c r="O161" s="9" t="str">
        <f>TRIM(MID(tblTitanic[[#This Row],[Name]], FIND(",",tblTitanic[[#This Row],[Name]])+1, FIND(".",tblTitanic[[#This Row],[Name]]) - FIND(",",tblTitanic[[#This Row],[Name]]) - 1))</f>
        <v>Master</v>
      </c>
      <c r="P1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61" s="9" t="str">
        <f>IF(tblTitanic[[#This Row],[Cabin]]="","Unknown",LEFT(tblTitanic[[#This Row],[Cabin]],1))</f>
        <v>Unknown</v>
      </c>
      <c r="R161" s="9" t="str">
        <f>IF(tblTitanic[[#This Row],[Age]]="","Unknown", IF(tblTitanic[[#This Row],[Age]]&lt;13,"Child",IF(tblTitanic[[#This Row],[Age]]&lt;=18,"Teen", IF(tblTitanic[[#This Row],[Age]]&lt;=40,"Adult","Senior"))))</f>
        <v>Unknown</v>
      </c>
      <c r="S161" s="9" t="str">
        <f>IF(tblTitanic[[#This Row],[Fare]]&lt;=$X$5,"Low",IF(tblTitanic[[#This Row],[Fare]]&lt;= $X$6,"Medium",IF(tblTitanic[[#This Row],[Fare]]&lt;= $X$7,"High","Very High")))</f>
        <v>Very High</v>
      </c>
      <c r="T161" s="9">
        <f>IF(tblTitanic[[#This Row],[Age]]="", $X$9, tblTitanic[[#This Row],[Age]])</f>
        <v>28</v>
      </c>
      <c r="U161" s="9" t="str">
        <f>IF(tblTitanic[[#This Row],[Embarked]]="", "S", tblTitanic[[#This Row],[Embarked]])</f>
        <v>S</v>
      </c>
    </row>
    <row r="162" spans="1:21">
      <c r="A162" s="9">
        <v>161</v>
      </c>
      <c r="B162" s="9">
        <v>0</v>
      </c>
      <c r="C162" s="9">
        <v>3</v>
      </c>
      <c r="D162" t="s">
        <v>355</v>
      </c>
      <c r="E162" s="9" t="s">
        <v>13</v>
      </c>
      <c r="F162" s="31">
        <v>44</v>
      </c>
      <c r="G162" s="9">
        <v>0</v>
      </c>
      <c r="H162" s="9">
        <v>1</v>
      </c>
      <c r="I162" t="s">
        <v>356</v>
      </c>
      <c r="J162">
        <v>16.100000000000001</v>
      </c>
      <c r="K162" s="9" t="s">
        <v>15</v>
      </c>
      <c r="L162" s="9" t="s">
        <v>16</v>
      </c>
      <c r="M162" s="9">
        <f>tblTitanic[[#This Row],[SibSp]]+tblTitanic[[#This Row],[Parch]]</f>
        <v>1</v>
      </c>
      <c r="N162" s="9" t="str">
        <f>IF(tblTitanic[[#This Row],[FamilySize]]=0,"Alone", IF(tblTitanic[[#This Row],[FamilySize]]&lt;=3,"Small (1-3)", "Large (4+)"))</f>
        <v>Small (1-3)</v>
      </c>
      <c r="O162" s="9" t="str">
        <f>TRIM(MID(tblTitanic[[#This Row],[Name]], FIND(",",tblTitanic[[#This Row],[Name]])+1, FIND(".",tblTitanic[[#This Row],[Name]]) - FIND(",",tblTitanic[[#This Row],[Name]]) - 1))</f>
        <v>Mr</v>
      </c>
      <c r="P1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62" s="9" t="str">
        <f>IF(tblTitanic[[#This Row],[Cabin]]="","Unknown",LEFT(tblTitanic[[#This Row],[Cabin]],1))</f>
        <v>Unknown</v>
      </c>
      <c r="R162" s="9" t="str">
        <f>IF(tblTitanic[[#This Row],[Age]]="","Unknown", IF(tblTitanic[[#This Row],[Age]]&lt;13,"Child",IF(tblTitanic[[#This Row],[Age]]&lt;=18,"Teen", IF(tblTitanic[[#This Row],[Age]]&lt;=40,"Adult","Senior"))))</f>
        <v>Senior</v>
      </c>
      <c r="S162" s="9" t="str">
        <f>IF(tblTitanic[[#This Row],[Fare]]&lt;=$X$5,"Low",IF(tblTitanic[[#This Row],[Fare]]&lt;= $X$6,"Medium",IF(tblTitanic[[#This Row],[Fare]]&lt;= $X$7,"High","Very High")))</f>
        <v>High</v>
      </c>
      <c r="T162" s="9">
        <f>IF(tblTitanic[[#This Row],[Age]]="", $X$9, tblTitanic[[#This Row],[Age]])</f>
        <v>44</v>
      </c>
      <c r="U162" s="9" t="str">
        <f>IF(tblTitanic[[#This Row],[Embarked]]="", "S", tblTitanic[[#This Row],[Embarked]])</f>
        <v>S</v>
      </c>
    </row>
    <row r="163" spans="1:21">
      <c r="A163" s="9">
        <v>162</v>
      </c>
      <c r="B163" s="9">
        <v>1</v>
      </c>
      <c r="C163" s="9">
        <v>2</v>
      </c>
      <c r="D163" t="s">
        <v>357</v>
      </c>
      <c r="E163" s="9" t="s">
        <v>18</v>
      </c>
      <c r="F163" s="31">
        <v>40</v>
      </c>
      <c r="G163" s="9">
        <v>0</v>
      </c>
      <c r="H163" s="9">
        <v>0</v>
      </c>
      <c r="I163" t="s">
        <v>358</v>
      </c>
      <c r="J163">
        <v>15.75</v>
      </c>
      <c r="K163" s="9" t="s">
        <v>15</v>
      </c>
      <c r="L163" s="9" t="s">
        <v>16</v>
      </c>
      <c r="M163" s="9">
        <f>tblTitanic[[#This Row],[SibSp]]+tblTitanic[[#This Row],[Parch]]</f>
        <v>0</v>
      </c>
      <c r="N163" s="9" t="str">
        <f>IF(tblTitanic[[#This Row],[FamilySize]]=0,"Alone", IF(tblTitanic[[#This Row],[FamilySize]]&lt;=3,"Small (1-3)", "Large (4+)"))</f>
        <v>Alone</v>
      </c>
      <c r="O163" s="9" t="str">
        <f>TRIM(MID(tblTitanic[[#This Row],[Name]], FIND(",",tblTitanic[[#This Row],[Name]])+1, FIND(".",tblTitanic[[#This Row],[Name]]) - FIND(",",tblTitanic[[#This Row],[Name]]) - 1))</f>
        <v>Mrs</v>
      </c>
      <c r="P1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63" s="9" t="str">
        <f>IF(tblTitanic[[#This Row],[Cabin]]="","Unknown",LEFT(tblTitanic[[#This Row],[Cabin]],1))</f>
        <v>Unknown</v>
      </c>
      <c r="R163" s="9" t="str">
        <f>IF(tblTitanic[[#This Row],[Age]]="","Unknown", IF(tblTitanic[[#This Row],[Age]]&lt;13,"Child",IF(tblTitanic[[#This Row],[Age]]&lt;=18,"Teen", IF(tblTitanic[[#This Row],[Age]]&lt;=40,"Adult","Senior"))))</f>
        <v>Adult</v>
      </c>
      <c r="S163" s="9" t="str">
        <f>IF(tblTitanic[[#This Row],[Fare]]&lt;=$X$5,"Low",IF(tblTitanic[[#This Row],[Fare]]&lt;= $X$6,"Medium",IF(tblTitanic[[#This Row],[Fare]]&lt;= $X$7,"High","Very High")))</f>
        <v>High</v>
      </c>
      <c r="T163" s="9">
        <f>IF(tblTitanic[[#This Row],[Age]]="", $X$9, tblTitanic[[#This Row],[Age]])</f>
        <v>40</v>
      </c>
      <c r="U163" s="9" t="str">
        <f>IF(tblTitanic[[#This Row],[Embarked]]="", "S", tblTitanic[[#This Row],[Embarked]])</f>
        <v>S</v>
      </c>
    </row>
    <row r="164" spans="1:21">
      <c r="A164" s="9">
        <v>163</v>
      </c>
      <c r="B164" s="9">
        <v>0</v>
      </c>
      <c r="C164" s="9">
        <v>3</v>
      </c>
      <c r="D164" t="s">
        <v>359</v>
      </c>
      <c r="E164" s="9" t="s">
        <v>13</v>
      </c>
      <c r="F164" s="31">
        <v>26</v>
      </c>
      <c r="G164" s="9">
        <v>0</v>
      </c>
      <c r="H164" s="9">
        <v>0</v>
      </c>
      <c r="I164" t="s">
        <v>360</v>
      </c>
      <c r="J164">
        <v>7.7750000000000004</v>
      </c>
      <c r="K164" s="9" t="s">
        <v>15</v>
      </c>
      <c r="L164" s="9" t="s">
        <v>16</v>
      </c>
      <c r="M164" s="9">
        <f>tblTitanic[[#This Row],[SibSp]]+tblTitanic[[#This Row],[Parch]]</f>
        <v>0</v>
      </c>
      <c r="N164" s="9" t="str">
        <f>IF(tblTitanic[[#This Row],[FamilySize]]=0,"Alone", IF(tblTitanic[[#This Row],[FamilySize]]&lt;=3,"Small (1-3)", "Large (4+)"))</f>
        <v>Alone</v>
      </c>
      <c r="O164" s="9" t="str">
        <f>TRIM(MID(tblTitanic[[#This Row],[Name]], FIND(",",tblTitanic[[#This Row],[Name]])+1, FIND(".",tblTitanic[[#This Row],[Name]]) - FIND(",",tblTitanic[[#This Row],[Name]]) - 1))</f>
        <v>Mr</v>
      </c>
      <c r="P1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64" s="9" t="str">
        <f>IF(tblTitanic[[#This Row],[Cabin]]="","Unknown",LEFT(tblTitanic[[#This Row],[Cabin]],1))</f>
        <v>Unknown</v>
      </c>
      <c r="R164" s="9" t="str">
        <f>IF(tblTitanic[[#This Row],[Age]]="","Unknown", IF(tblTitanic[[#This Row],[Age]]&lt;13,"Child",IF(tblTitanic[[#This Row],[Age]]&lt;=18,"Teen", IF(tblTitanic[[#This Row],[Age]]&lt;=40,"Adult","Senior"))))</f>
        <v>Adult</v>
      </c>
      <c r="S164" s="9" t="str">
        <f>IF(tblTitanic[[#This Row],[Fare]]&lt;=$X$5,"Low",IF(tblTitanic[[#This Row],[Fare]]&lt;= $X$6,"Medium",IF(tblTitanic[[#This Row],[Fare]]&lt;= $X$7,"High","Very High")))</f>
        <v>Low</v>
      </c>
      <c r="T164" s="9">
        <f>IF(tblTitanic[[#This Row],[Age]]="", $X$9, tblTitanic[[#This Row],[Age]])</f>
        <v>26</v>
      </c>
      <c r="U164" s="9" t="str">
        <f>IF(tblTitanic[[#This Row],[Embarked]]="", "S", tblTitanic[[#This Row],[Embarked]])</f>
        <v>S</v>
      </c>
    </row>
    <row r="165" spans="1:21">
      <c r="A165" s="9">
        <v>164</v>
      </c>
      <c r="B165" s="9">
        <v>0</v>
      </c>
      <c r="C165" s="9">
        <v>3</v>
      </c>
      <c r="D165" t="s">
        <v>361</v>
      </c>
      <c r="E165" s="9" t="s">
        <v>13</v>
      </c>
      <c r="F165" s="31">
        <v>17</v>
      </c>
      <c r="G165" s="9">
        <v>0</v>
      </c>
      <c r="H165" s="9">
        <v>0</v>
      </c>
      <c r="I165" t="s">
        <v>362</v>
      </c>
      <c r="J165">
        <v>8.6624999999999996</v>
      </c>
      <c r="K165" s="9" t="s">
        <v>15</v>
      </c>
      <c r="L165" s="9" t="s">
        <v>16</v>
      </c>
      <c r="M165" s="9">
        <f>tblTitanic[[#This Row],[SibSp]]+tblTitanic[[#This Row],[Parch]]</f>
        <v>0</v>
      </c>
      <c r="N165" s="9" t="str">
        <f>IF(tblTitanic[[#This Row],[FamilySize]]=0,"Alone", IF(tblTitanic[[#This Row],[FamilySize]]&lt;=3,"Small (1-3)", "Large (4+)"))</f>
        <v>Alone</v>
      </c>
      <c r="O165" s="9" t="str">
        <f>TRIM(MID(tblTitanic[[#This Row],[Name]], FIND(",",tblTitanic[[#This Row],[Name]])+1, FIND(".",tblTitanic[[#This Row],[Name]]) - FIND(",",tblTitanic[[#This Row],[Name]]) - 1))</f>
        <v>Mr</v>
      </c>
      <c r="P1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65" s="9" t="str">
        <f>IF(tblTitanic[[#This Row],[Cabin]]="","Unknown",LEFT(tblTitanic[[#This Row],[Cabin]],1))</f>
        <v>Unknown</v>
      </c>
      <c r="R165" s="9" t="str">
        <f>IF(tblTitanic[[#This Row],[Age]]="","Unknown", IF(tblTitanic[[#This Row],[Age]]&lt;13,"Child",IF(tblTitanic[[#This Row],[Age]]&lt;=18,"Teen", IF(tblTitanic[[#This Row],[Age]]&lt;=40,"Adult","Senior"))))</f>
        <v>Teen</v>
      </c>
      <c r="S165" s="9" t="str">
        <f>IF(tblTitanic[[#This Row],[Fare]]&lt;=$X$5,"Low",IF(tblTitanic[[#This Row],[Fare]]&lt;= $X$6,"Medium",IF(tblTitanic[[#This Row],[Fare]]&lt;= $X$7,"High","Very High")))</f>
        <v>Medium</v>
      </c>
      <c r="T165" s="9">
        <f>IF(tblTitanic[[#This Row],[Age]]="", $X$9, tblTitanic[[#This Row],[Age]])</f>
        <v>17</v>
      </c>
      <c r="U165" s="9" t="str">
        <f>IF(tblTitanic[[#This Row],[Embarked]]="", "S", tblTitanic[[#This Row],[Embarked]])</f>
        <v>S</v>
      </c>
    </row>
    <row r="166" spans="1:21">
      <c r="A166" s="9">
        <v>165</v>
      </c>
      <c r="B166" s="9">
        <v>0</v>
      </c>
      <c r="C166" s="9">
        <v>3</v>
      </c>
      <c r="D166" t="s">
        <v>363</v>
      </c>
      <c r="E166" s="9" t="s">
        <v>13</v>
      </c>
      <c r="F166" s="31">
        <v>1</v>
      </c>
      <c r="G166" s="9">
        <v>4</v>
      </c>
      <c r="H166" s="9">
        <v>1</v>
      </c>
      <c r="I166" t="s">
        <v>127</v>
      </c>
      <c r="J166">
        <v>39.6875</v>
      </c>
      <c r="K166" s="9" t="s">
        <v>15</v>
      </c>
      <c r="L166" s="9" t="s">
        <v>16</v>
      </c>
      <c r="M166" s="9">
        <f>tblTitanic[[#This Row],[SibSp]]+tblTitanic[[#This Row],[Parch]]</f>
        <v>5</v>
      </c>
      <c r="N166" s="9" t="str">
        <f>IF(tblTitanic[[#This Row],[FamilySize]]=0,"Alone", IF(tblTitanic[[#This Row],[FamilySize]]&lt;=3,"Small (1-3)", "Large (4+)"))</f>
        <v>Large (4+)</v>
      </c>
      <c r="O166" s="9" t="str">
        <f>TRIM(MID(tblTitanic[[#This Row],[Name]], FIND(",",tblTitanic[[#This Row],[Name]])+1, FIND(".",tblTitanic[[#This Row],[Name]]) - FIND(",",tblTitanic[[#This Row],[Name]]) - 1))</f>
        <v>Master</v>
      </c>
      <c r="P1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66" s="9" t="str">
        <f>IF(tblTitanic[[#This Row],[Cabin]]="","Unknown",LEFT(tblTitanic[[#This Row],[Cabin]],1))</f>
        <v>Unknown</v>
      </c>
      <c r="R166" s="9" t="str">
        <f>IF(tblTitanic[[#This Row],[Age]]="","Unknown", IF(tblTitanic[[#This Row],[Age]]&lt;13,"Child",IF(tblTitanic[[#This Row],[Age]]&lt;=18,"Teen", IF(tblTitanic[[#This Row],[Age]]&lt;=40,"Adult","Senior"))))</f>
        <v>Child</v>
      </c>
      <c r="S166" s="9" t="str">
        <f>IF(tblTitanic[[#This Row],[Fare]]&lt;=$X$5,"Low",IF(tblTitanic[[#This Row],[Fare]]&lt;= $X$6,"Medium",IF(tblTitanic[[#This Row],[Fare]]&lt;= $X$7,"High","Very High")))</f>
        <v>Very High</v>
      </c>
      <c r="T166" s="9">
        <f>IF(tblTitanic[[#This Row],[Age]]="", $X$9, tblTitanic[[#This Row],[Age]])</f>
        <v>1</v>
      </c>
      <c r="U166" s="9" t="str">
        <f>IF(tblTitanic[[#This Row],[Embarked]]="", "S", tblTitanic[[#This Row],[Embarked]])</f>
        <v>S</v>
      </c>
    </row>
    <row r="167" spans="1:21">
      <c r="A167" s="9">
        <v>166</v>
      </c>
      <c r="B167" s="9">
        <v>1</v>
      </c>
      <c r="C167" s="9">
        <v>3</v>
      </c>
      <c r="D167" t="s">
        <v>364</v>
      </c>
      <c r="E167" s="9" t="s">
        <v>13</v>
      </c>
      <c r="F167" s="31">
        <v>9</v>
      </c>
      <c r="G167" s="9">
        <v>0</v>
      </c>
      <c r="H167" s="9">
        <v>2</v>
      </c>
      <c r="I167" t="s">
        <v>365</v>
      </c>
      <c r="J167">
        <v>20.524999999999999</v>
      </c>
      <c r="K167" s="9" t="s">
        <v>15</v>
      </c>
      <c r="L167" s="9" t="s">
        <v>16</v>
      </c>
      <c r="M167" s="9">
        <f>tblTitanic[[#This Row],[SibSp]]+tblTitanic[[#This Row],[Parch]]</f>
        <v>2</v>
      </c>
      <c r="N167" s="9" t="str">
        <f>IF(tblTitanic[[#This Row],[FamilySize]]=0,"Alone", IF(tblTitanic[[#This Row],[FamilySize]]&lt;=3,"Small (1-3)", "Large (4+)"))</f>
        <v>Small (1-3)</v>
      </c>
      <c r="O167" s="9" t="str">
        <f>TRIM(MID(tblTitanic[[#This Row],[Name]], FIND(",",tblTitanic[[#This Row],[Name]])+1, FIND(".",tblTitanic[[#This Row],[Name]]) - FIND(",",tblTitanic[[#This Row],[Name]]) - 1))</f>
        <v>Master</v>
      </c>
      <c r="P1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67" s="9" t="str">
        <f>IF(tblTitanic[[#This Row],[Cabin]]="","Unknown",LEFT(tblTitanic[[#This Row],[Cabin]],1))</f>
        <v>Unknown</v>
      </c>
      <c r="R167" s="9" t="str">
        <f>IF(tblTitanic[[#This Row],[Age]]="","Unknown", IF(tblTitanic[[#This Row],[Age]]&lt;13,"Child",IF(tblTitanic[[#This Row],[Age]]&lt;=18,"Teen", IF(tblTitanic[[#This Row],[Age]]&lt;=40,"Adult","Senior"))))</f>
        <v>Child</v>
      </c>
      <c r="S167" s="9" t="str">
        <f>IF(tblTitanic[[#This Row],[Fare]]&lt;=$X$5,"Low",IF(tblTitanic[[#This Row],[Fare]]&lt;= $X$6,"Medium",IF(tblTitanic[[#This Row],[Fare]]&lt;= $X$7,"High","Very High")))</f>
        <v>High</v>
      </c>
      <c r="T167" s="9">
        <f>IF(tblTitanic[[#This Row],[Age]]="", $X$9, tblTitanic[[#This Row],[Age]])</f>
        <v>9</v>
      </c>
      <c r="U167" s="9" t="str">
        <f>IF(tblTitanic[[#This Row],[Embarked]]="", "S", tblTitanic[[#This Row],[Embarked]])</f>
        <v>S</v>
      </c>
    </row>
    <row r="168" spans="1:21">
      <c r="A168" s="9">
        <v>167</v>
      </c>
      <c r="B168" s="9">
        <v>1</v>
      </c>
      <c r="C168" s="9">
        <v>1</v>
      </c>
      <c r="D168" t="s">
        <v>366</v>
      </c>
      <c r="E168" s="9" t="s">
        <v>18</v>
      </c>
      <c r="F168" s="31"/>
      <c r="G168" s="9">
        <v>0</v>
      </c>
      <c r="H168" s="9">
        <v>1</v>
      </c>
      <c r="I168" t="s">
        <v>367</v>
      </c>
      <c r="J168">
        <v>55</v>
      </c>
      <c r="K168" s="9" t="s">
        <v>368</v>
      </c>
      <c r="L168" s="9" t="s">
        <v>16</v>
      </c>
      <c r="M168" s="9">
        <f>tblTitanic[[#This Row],[SibSp]]+tblTitanic[[#This Row],[Parch]]</f>
        <v>1</v>
      </c>
      <c r="N168" s="9" t="str">
        <f>IF(tblTitanic[[#This Row],[FamilySize]]=0,"Alone", IF(tblTitanic[[#This Row],[FamilySize]]&lt;=3,"Small (1-3)", "Large (4+)"))</f>
        <v>Small (1-3)</v>
      </c>
      <c r="O168" s="9" t="str">
        <f>TRIM(MID(tblTitanic[[#This Row],[Name]], FIND(",",tblTitanic[[#This Row],[Name]])+1, FIND(".",tblTitanic[[#This Row],[Name]]) - FIND(",",tblTitanic[[#This Row],[Name]]) - 1))</f>
        <v>Mrs</v>
      </c>
      <c r="P1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68" s="9" t="str">
        <f>IF(tblTitanic[[#This Row],[Cabin]]="","Unknown",LEFT(tblTitanic[[#This Row],[Cabin]],1))</f>
        <v>E</v>
      </c>
      <c r="R168" s="9" t="str">
        <f>IF(tblTitanic[[#This Row],[Age]]="","Unknown", IF(tblTitanic[[#This Row],[Age]]&lt;13,"Child",IF(tblTitanic[[#This Row],[Age]]&lt;=18,"Teen", IF(tblTitanic[[#This Row],[Age]]&lt;=40,"Adult","Senior"))))</f>
        <v>Unknown</v>
      </c>
      <c r="S168" s="9" t="str">
        <f>IF(tblTitanic[[#This Row],[Fare]]&lt;=$X$5,"Low",IF(tblTitanic[[#This Row],[Fare]]&lt;= $X$6,"Medium",IF(tblTitanic[[#This Row],[Fare]]&lt;= $X$7,"High","Very High")))</f>
        <v>Very High</v>
      </c>
      <c r="T168" s="9">
        <f>IF(tblTitanic[[#This Row],[Age]]="", $X$9, tblTitanic[[#This Row],[Age]])</f>
        <v>28</v>
      </c>
      <c r="U168" s="9" t="str">
        <f>IF(tblTitanic[[#This Row],[Embarked]]="", "S", tblTitanic[[#This Row],[Embarked]])</f>
        <v>S</v>
      </c>
    </row>
    <row r="169" spans="1:21">
      <c r="A169" s="9">
        <v>168</v>
      </c>
      <c r="B169" s="9">
        <v>0</v>
      </c>
      <c r="C169" s="9">
        <v>3</v>
      </c>
      <c r="D169" t="s">
        <v>369</v>
      </c>
      <c r="E169" s="9" t="s">
        <v>18</v>
      </c>
      <c r="F169" s="31">
        <v>45</v>
      </c>
      <c r="G169" s="9">
        <v>1</v>
      </c>
      <c r="H169" s="9">
        <v>4</v>
      </c>
      <c r="I169" t="s">
        <v>158</v>
      </c>
      <c r="J169">
        <v>27.9</v>
      </c>
      <c r="K169" s="9" t="s">
        <v>15</v>
      </c>
      <c r="L169" s="9" t="s">
        <v>16</v>
      </c>
      <c r="M169" s="9">
        <f>tblTitanic[[#This Row],[SibSp]]+tblTitanic[[#This Row],[Parch]]</f>
        <v>5</v>
      </c>
      <c r="N169" s="9" t="str">
        <f>IF(tblTitanic[[#This Row],[FamilySize]]=0,"Alone", IF(tblTitanic[[#This Row],[FamilySize]]&lt;=3,"Small (1-3)", "Large (4+)"))</f>
        <v>Large (4+)</v>
      </c>
      <c r="O169" s="9" t="str">
        <f>TRIM(MID(tblTitanic[[#This Row],[Name]], FIND(",",tblTitanic[[#This Row],[Name]])+1, FIND(".",tblTitanic[[#This Row],[Name]]) - FIND(",",tblTitanic[[#This Row],[Name]]) - 1))</f>
        <v>Mrs</v>
      </c>
      <c r="P1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69" s="9" t="str">
        <f>IF(tblTitanic[[#This Row],[Cabin]]="","Unknown",LEFT(tblTitanic[[#This Row],[Cabin]],1))</f>
        <v>Unknown</v>
      </c>
      <c r="R169" s="9" t="str">
        <f>IF(tblTitanic[[#This Row],[Age]]="","Unknown", IF(tblTitanic[[#This Row],[Age]]&lt;13,"Child",IF(tblTitanic[[#This Row],[Age]]&lt;=18,"Teen", IF(tblTitanic[[#This Row],[Age]]&lt;=40,"Adult","Senior"))))</f>
        <v>Senior</v>
      </c>
      <c r="S169" s="9" t="str">
        <f>IF(tblTitanic[[#This Row],[Fare]]&lt;=$X$5,"Low",IF(tblTitanic[[#This Row],[Fare]]&lt;= $X$6,"Medium",IF(tblTitanic[[#This Row],[Fare]]&lt;= $X$7,"High","Very High")))</f>
        <v>High</v>
      </c>
      <c r="T169" s="9">
        <f>IF(tblTitanic[[#This Row],[Age]]="", $X$9, tblTitanic[[#This Row],[Age]])</f>
        <v>45</v>
      </c>
      <c r="U169" s="9" t="str">
        <f>IF(tblTitanic[[#This Row],[Embarked]]="", "S", tblTitanic[[#This Row],[Embarked]])</f>
        <v>S</v>
      </c>
    </row>
    <row r="170" spans="1:21">
      <c r="A170" s="9">
        <v>169</v>
      </c>
      <c r="B170" s="9">
        <v>0</v>
      </c>
      <c r="C170" s="9">
        <v>1</v>
      </c>
      <c r="D170" t="s">
        <v>370</v>
      </c>
      <c r="E170" s="9" t="s">
        <v>13</v>
      </c>
      <c r="F170" s="31"/>
      <c r="G170" s="9">
        <v>0</v>
      </c>
      <c r="H170" s="9">
        <v>0</v>
      </c>
      <c r="I170" t="s">
        <v>371</v>
      </c>
      <c r="J170">
        <v>25.925000000000001</v>
      </c>
      <c r="K170" s="9" t="s">
        <v>15</v>
      </c>
      <c r="L170" s="9" t="s">
        <v>16</v>
      </c>
      <c r="M170" s="9">
        <f>tblTitanic[[#This Row],[SibSp]]+tblTitanic[[#This Row],[Parch]]</f>
        <v>0</v>
      </c>
      <c r="N170" s="9" t="str">
        <f>IF(tblTitanic[[#This Row],[FamilySize]]=0,"Alone", IF(tblTitanic[[#This Row],[FamilySize]]&lt;=3,"Small (1-3)", "Large (4+)"))</f>
        <v>Alone</v>
      </c>
      <c r="O170" s="9" t="str">
        <f>TRIM(MID(tblTitanic[[#This Row],[Name]], FIND(",",tblTitanic[[#This Row],[Name]])+1, FIND(".",tblTitanic[[#This Row],[Name]]) - FIND(",",tblTitanic[[#This Row],[Name]]) - 1))</f>
        <v>Mr</v>
      </c>
      <c r="P1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0" s="9" t="str">
        <f>IF(tblTitanic[[#This Row],[Cabin]]="","Unknown",LEFT(tblTitanic[[#This Row],[Cabin]],1))</f>
        <v>Unknown</v>
      </c>
      <c r="R170" s="9" t="str">
        <f>IF(tblTitanic[[#This Row],[Age]]="","Unknown", IF(tblTitanic[[#This Row],[Age]]&lt;13,"Child",IF(tblTitanic[[#This Row],[Age]]&lt;=18,"Teen", IF(tblTitanic[[#This Row],[Age]]&lt;=40,"Adult","Senior"))))</f>
        <v>Unknown</v>
      </c>
      <c r="S170" s="9" t="str">
        <f>IF(tblTitanic[[#This Row],[Fare]]&lt;=$X$5,"Low",IF(tblTitanic[[#This Row],[Fare]]&lt;= $X$6,"Medium",IF(tblTitanic[[#This Row],[Fare]]&lt;= $X$7,"High","Very High")))</f>
        <v>High</v>
      </c>
      <c r="T170" s="9">
        <f>IF(tblTitanic[[#This Row],[Age]]="", $X$9, tblTitanic[[#This Row],[Age]])</f>
        <v>28</v>
      </c>
      <c r="U170" s="9" t="str">
        <f>IF(tblTitanic[[#This Row],[Embarked]]="", "S", tblTitanic[[#This Row],[Embarked]])</f>
        <v>S</v>
      </c>
    </row>
    <row r="171" spans="1:21">
      <c r="A171" s="9">
        <v>170</v>
      </c>
      <c r="B171" s="9">
        <v>0</v>
      </c>
      <c r="C171" s="9">
        <v>3</v>
      </c>
      <c r="D171" t="s">
        <v>372</v>
      </c>
      <c r="E171" s="9" t="s">
        <v>13</v>
      </c>
      <c r="F171" s="31">
        <v>28</v>
      </c>
      <c r="G171" s="9">
        <v>0</v>
      </c>
      <c r="H171" s="9">
        <v>0</v>
      </c>
      <c r="I171" t="s">
        <v>180</v>
      </c>
      <c r="J171">
        <v>56.495800000000003</v>
      </c>
      <c r="K171" s="9" t="s">
        <v>15</v>
      </c>
      <c r="L171" s="9" t="s">
        <v>16</v>
      </c>
      <c r="M171" s="9">
        <f>tblTitanic[[#This Row],[SibSp]]+tblTitanic[[#This Row],[Parch]]</f>
        <v>0</v>
      </c>
      <c r="N171" s="9" t="str">
        <f>IF(tblTitanic[[#This Row],[FamilySize]]=0,"Alone", IF(tblTitanic[[#This Row],[FamilySize]]&lt;=3,"Small (1-3)", "Large (4+)"))</f>
        <v>Alone</v>
      </c>
      <c r="O171" s="9" t="str">
        <f>TRIM(MID(tblTitanic[[#This Row],[Name]], FIND(",",tblTitanic[[#This Row],[Name]])+1, FIND(".",tblTitanic[[#This Row],[Name]]) - FIND(",",tblTitanic[[#This Row],[Name]]) - 1))</f>
        <v>Mr</v>
      </c>
      <c r="P1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1" s="9" t="str">
        <f>IF(tblTitanic[[#This Row],[Cabin]]="","Unknown",LEFT(tblTitanic[[#This Row],[Cabin]],1))</f>
        <v>Unknown</v>
      </c>
      <c r="R171" s="9" t="str">
        <f>IF(tblTitanic[[#This Row],[Age]]="","Unknown", IF(tblTitanic[[#This Row],[Age]]&lt;13,"Child",IF(tblTitanic[[#This Row],[Age]]&lt;=18,"Teen", IF(tblTitanic[[#This Row],[Age]]&lt;=40,"Adult","Senior"))))</f>
        <v>Adult</v>
      </c>
      <c r="S171" s="9" t="str">
        <f>IF(tblTitanic[[#This Row],[Fare]]&lt;=$X$5,"Low",IF(tblTitanic[[#This Row],[Fare]]&lt;= $X$6,"Medium",IF(tblTitanic[[#This Row],[Fare]]&lt;= $X$7,"High","Very High")))</f>
        <v>Very High</v>
      </c>
      <c r="T171" s="9">
        <f>IF(tblTitanic[[#This Row],[Age]]="", $X$9, tblTitanic[[#This Row],[Age]])</f>
        <v>28</v>
      </c>
      <c r="U171" s="9" t="str">
        <f>IF(tblTitanic[[#This Row],[Embarked]]="", "S", tblTitanic[[#This Row],[Embarked]])</f>
        <v>S</v>
      </c>
    </row>
    <row r="172" spans="1:21">
      <c r="A172" s="9">
        <v>171</v>
      </c>
      <c r="B172" s="9">
        <v>0</v>
      </c>
      <c r="C172" s="9">
        <v>1</v>
      </c>
      <c r="D172" t="s">
        <v>373</v>
      </c>
      <c r="E172" s="9" t="s">
        <v>13</v>
      </c>
      <c r="F172" s="31">
        <v>61</v>
      </c>
      <c r="G172" s="9">
        <v>0</v>
      </c>
      <c r="H172" s="9">
        <v>0</v>
      </c>
      <c r="I172" t="s">
        <v>374</v>
      </c>
      <c r="J172">
        <v>33.5</v>
      </c>
      <c r="K172" s="9" t="s">
        <v>375</v>
      </c>
      <c r="L172" s="9" t="s">
        <v>16</v>
      </c>
      <c r="M172" s="9">
        <f>tblTitanic[[#This Row],[SibSp]]+tblTitanic[[#This Row],[Parch]]</f>
        <v>0</v>
      </c>
      <c r="N172" s="9" t="str">
        <f>IF(tblTitanic[[#This Row],[FamilySize]]=0,"Alone", IF(tblTitanic[[#This Row],[FamilySize]]&lt;=3,"Small (1-3)", "Large (4+)"))</f>
        <v>Alone</v>
      </c>
      <c r="O172" s="9" t="str">
        <f>TRIM(MID(tblTitanic[[#This Row],[Name]], FIND(",",tblTitanic[[#This Row],[Name]])+1, FIND(".",tblTitanic[[#This Row],[Name]]) - FIND(",",tblTitanic[[#This Row],[Name]]) - 1))</f>
        <v>Mr</v>
      </c>
      <c r="P1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2" s="9" t="str">
        <f>IF(tblTitanic[[#This Row],[Cabin]]="","Unknown",LEFT(tblTitanic[[#This Row],[Cabin]],1))</f>
        <v>B</v>
      </c>
      <c r="R172" s="9" t="str">
        <f>IF(tblTitanic[[#This Row],[Age]]="","Unknown", IF(tblTitanic[[#This Row],[Age]]&lt;13,"Child",IF(tblTitanic[[#This Row],[Age]]&lt;=18,"Teen", IF(tblTitanic[[#This Row],[Age]]&lt;=40,"Adult","Senior"))))</f>
        <v>Senior</v>
      </c>
      <c r="S172" s="9" t="str">
        <f>IF(tblTitanic[[#This Row],[Fare]]&lt;=$X$5,"Low",IF(tblTitanic[[#This Row],[Fare]]&lt;= $X$6,"Medium",IF(tblTitanic[[#This Row],[Fare]]&lt;= $X$7,"High","Very High")))</f>
        <v>Very High</v>
      </c>
      <c r="T172" s="9">
        <f>IF(tblTitanic[[#This Row],[Age]]="", $X$9, tblTitanic[[#This Row],[Age]])</f>
        <v>61</v>
      </c>
      <c r="U172" s="9" t="str">
        <f>IF(tblTitanic[[#This Row],[Embarked]]="", "S", tblTitanic[[#This Row],[Embarked]])</f>
        <v>S</v>
      </c>
    </row>
    <row r="173" spans="1:21">
      <c r="A173" s="9">
        <v>172</v>
      </c>
      <c r="B173" s="9">
        <v>0</v>
      </c>
      <c r="C173" s="9">
        <v>3</v>
      </c>
      <c r="D173" t="s">
        <v>376</v>
      </c>
      <c r="E173" s="9" t="s">
        <v>13</v>
      </c>
      <c r="F173" s="31">
        <v>4</v>
      </c>
      <c r="G173" s="9">
        <v>4</v>
      </c>
      <c r="H173" s="9">
        <v>1</v>
      </c>
      <c r="I173" t="s">
        <v>56</v>
      </c>
      <c r="J173">
        <v>29.125</v>
      </c>
      <c r="K173" s="9" t="s">
        <v>15</v>
      </c>
      <c r="L173" s="9" t="s">
        <v>31</v>
      </c>
      <c r="M173" s="9">
        <f>tblTitanic[[#This Row],[SibSp]]+tblTitanic[[#This Row],[Parch]]</f>
        <v>5</v>
      </c>
      <c r="N173" s="9" t="str">
        <f>IF(tblTitanic[[#This Row],[FamilySize]]=0,"Alone", IF(tblTitanic[[#This Row],[FamilySize]]&lt;=3,"Small (1-3)", "Large (4+)"))</f>
        <v>Large (4+)</v>
      </c>
      <c r="O173" s="9" t="str">
        <f>TRIM(MID(tblTitanic[[#This Row],[Name]], FIND(",",tblTitanic[[#This Row],[Name]])+1, FIND(".",tblTitanic[[#This Row],[Name]]) - FIND(",",tblTitanic[[#This Row],[Name]]) - 1))</f>
        <v>Master</v>
      </c>
      <c r="P1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73" s="9" t="str">
        <f>IF(tblTitanic[[#This Row],[Cabin]]="","Unknown",LEFT(tblTitanic[[#This Row],[Cabin]],1))</f>
        <v>Unknown</v>
      </c>
      <c r="R173" s="9" t="str">
        <f>IF(tblTitanic[[#This Row],[Age]]="","Unknown", IF(tblTitanic[[#This Row],[Age]]&lt;13,"Child",IF(tblTitanic[[#This Row],[Age]]&lt;=18,"Teen", IF(tblTitanic[[#This Row],[Age]]&lt;=40,"Adult","Senior"))))</f>
        <v>Child</v>
      </c>
      <c r="S173" s="9" t="str">
        <f>IF(tblTitanic[[#This Row],[Fare]]&lt;=$X$5,"Low",IF(tblTitanic[[#This Row],[Fare]]&lt;= $X$6,"Medium",IF(tblTitanic[[#This Row],[Fare]]&lt;= $X$7,"High","Very High")))</f>
        <v>High</v>
      </c>
      <c r="T173" s="9">
        <f>IF(tblTitanic[[#This Row],[Age]]="", $X$9, tblTitanic[[#This Row],[Age]])</f>
        <v>4</v>
      </c>
      <c r="U173" s="9" t="str">
        <f>IF(tblTitanic[[#This Row],[Embarked]]="", "S", tblTitanic[[#This Row],[Embarked]])</f>
        <v>Q</v>
      </c>
    </row>
    <row r="174" spans="1:21">
      <c r="A174" s="9">
        <v>173</v>
      </c>
      <c r="B174" s="9">
        <v>1</v>
      </c>
      <c r="C174" s="9">
        <v>3</v>
      </c>
      <c r="D174" t="s">
        <v>377</v>
      </c>
      <c r="E174" s="9" t="s">
        <v>18</v>
      </c>
      <c r="F174" s="31">
        <v>1</v>
      </c>
      <c r="G174" s="9">
        <v>1</v>
      </c>
      <c r="H174" s="9">
        <v>1</v>
      </c>
      <c r="I174" t="s">
        <v>38</v>
      </c>
      <c r="J174">
        <v>11.1333</v>
      </c>
      <c r="K174" s="9" t="s">
        <v>15</v>
      </c>
      <c r="L174" s="9" t="s">
        <v>16</v>
      </c>
      <c r="M174" s="9">
        <f>tblTitanic[[#This Row],[SibSp]]+tblTitanic[[#This Row],[Parch]]</f>
        <v>2</v>
      </c>
      <c r="N174" s="9" t="str">
        <f>IF(tblTitanic[[#This Row],[FamilySize]]=0,"Alone", IF(tblTitanic[[#This Row],[FamilySize]]&lt;=3,"Small (1-3)", "Large (4+)"))</f>
        <v>Small (1-3)</v>
      </c>
      <c r="O174" s="9" t="str">
        <f>TRIM(MID(tblTitanic[[#This Row],[Name]], FIND(",",tblTitanic[[#This Row],[Name]])+1, FIND(".",tblTitanic[[#This Row],[Name]]) - FIND(",",tblTitanic[[#This Row],[Name]]) - 1))</f>
        <v>Miss</v>
      </c>
      <c r="P1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74" s="9" t="str">
        <f>IF(tblTitanic[[#This Row],[Cabin]]="","Unknown",LEFT(tblTitanic[[#This Row],[Cabin]],1))</f>
        <v>Unknown</v>
      </c>
      <c r="R174" s="9" t="str">
        <f>IF(tblTitanic[[#This Row],[Age]]="","Unknown", IF(tblTitanic[[#This Row],[Age]]&lt;13,"Child",IF(tblTitanic[[#This Row],[Age]]&lt;=18,"Teen", IF(tblTitanic[[#This Row],[Age]]&lt;=40,"Adult","Senior"))))</f>
        <v>Child</v>
      </c>
      <c r="S174" s="9" t="str">
        <f>IF(tblTitanic[[#This Row],[Fare]]&lt;=$X$5,"Low",IF(tblTitanic[[#This Row],[Fare]]&lt;= $X$6,"Medium",IF(tblTitanic[[#This Row],[Fare]]&lt;= $X$7,"High","Very High")))</f>
        <v>Medium</v>
      </c>
      <c r="T174" s="9">
        <f>IF(tblTitanic[[#This Row],[Age]]="", $X$9, tblTitanic[[#This Row],[Age]])</f>
        <v>1</v>
      </c>
      <c r="U174" s="9" t="str">
        <f>IF(tblTitanic[[#This Row],[Embarked]]="", "S", tblTitanic[[#This Row],[Embarked]])</f>
        <v>S</v>
      </c>
    </row>
    <row r="175" spans="1:21">
      <c r="A175" s="9">
        <v>174</v>
      </c>
      <c r="B175" s="9">
        <v>0</v>
      </c>
      <c r="C175" s="9">
        <v>3</v>
      </c>
      <c r="D175" t="s">
        <v>378</v>
      </c>
      <c r="E175" s="9" t="s">
        <v>13</v>
      </c>
      <c r="F175" s="31">
        <v>21</v>
      </c>
      <c r="G175" s="9">
        <v>0</v>
      </c>
      <c r="H175" s="9">
        <v>0</v>
      </c>
      <c r="I175" t="s">
        <v>379</v>
      </c>
      <c r="J175">
        <v>7.9249999999999998</v>
      </c>
      <c r="K175" s="9" t="s">
        <v>15</v>
      </c>
      <c r="L175" s="9" t="s">
        <v>16</v>
      </c>
      <c r="M175" s="9">
        <f>tblTitanic[[#This Row],[SibSp]]+tblTitanic[[#This Row],[Parch]]</f>
        <v>0</v>
      </c>
      <c r="N175" s="9" t="str">
        <f>IF(tblTitanic[[#This Row],[FamilySize]]=0,"Alone", IF(tblTitanic[[#This Row],[FamilySize]]&lt;=3,"Small (1-3)", "Large (4+)"))</f>
        <v>Alone</v>
      </c>
      <c r="O175" s="9" t="str">
        <f>TRIM(MID(tblTitanic[[#This Row],[Name]], FIND(",",tblTitanic[[#This Row],[Name]])+1, FIND(".",tblTitanic[[#This Row],[Name]]) - FIND(",",tblTitanic[[#This Row],[Name]]) - 1))</f>
        <v>Mr</v>
      </c>
      <c r="P1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5" s="9" t="str">
        <f>IF(tblTitanic[[#This Row],[Cabin]]="","Unknown",LEFT(tblTitanic[[#This Row],[Cabin]],1))</f>
        <v>Unknown</v>
      </c>
      <c r="R175" s="9" t="str">
        <f>IF(tblTitanic[[#This Row],[Age]]="","Unknown", IF(tblTitanic[[#This Row],[Age]]&lt;13,"Child",IF(tblTitanic[[#This Row],[Age]]&lt;=18,"Teen", IF(tblTitanic[[#This Row],[Age]]&lt;=40,"Adult","Senior"))))</f>
        <v>Adult</v>
      </c>
      <c r="S175" s="9" t="str">
        <f>IF(tblTitanic[[#This Row],[Fare]]&lt;=$X$5,"Low",IF(tblTitanic[[#This Row],[Fare]]&lt;= $X$6,"Medium",IF(tblTitanic[[#This Row],[Fare]]&lt;= $X$7,"High","Very High")))</f>
        <v>Medium</v>
      </c>
      <c r="T175" s="9">
        <f>IF(tblTitanic[[#This Row],[Age]]="", $X$9, tblTitanic[[#This Row],[Age]])</f>
        <v>21</v>
      </c>
      <c r="U175" s="9" t="str">
        <f>IF(tblTitanic[[#This Row],[Embarked]]="", "S", tblTitanic[[#This Row],[Embarked]])</f>
        <v>S</v>
      </c>
    </row>
    <row r="176" spans="1:21">
      <c r="A176" s="9">
        <v>175</v>
      </c>
      <c r="B176" s="9">
        <v>0</v>
      </c>
      <c r="C176" s="9">
        <v>1</v>
      </c>
      <c r="D176" t="s">
        <v>380</v>
      </c>
      <c r="E176" s="9" t="s">
        <v>13</v>
      </c>
      <c r="F176" s="31">
        <v>56</v>
      </c>
      <c r="G176" s="9">
        <v>0</v>
      </c>
      <c r="H176" s="9">
        <v>0</v>
      </c>
      <c r="I176" t="s">
        <v>381</v>
      </c>
      <c r="J176">
        <v>30.695799999999998</v>
      </c>
      <c r="K176" s="9" t="s">
        <v>382</v>
      </c>
      <c r="L176" s="9" t="s">
        <v>21</v>
      </c>
      <c r="M176" s="9">
        <f>tblTitanic[[#This Row],[SibSp]]+tblTitanic[[#This Row],[Parch]]</f>
        <v>0</v>
      </c>
      <c r="N176" s="9" t="str">
        <f>IF(tblTitanic[[#This Row],[FamilySize]]=0,"Alone", IF(tblTitanic[[#This Row],[FamilySize]]&lt;=3,"Small (1-3)", "Large (4+)"))</f>
        <v>Alone</v>
      </c>
      <c r="O176" s="9" t="str">
        <f>TRIM(MID(tblTitanic[[#This Row],[Name]], FIND(",",tblTitanic[[#This Row],[Name]])+1, FIND(".",tblTitanic[[#This Row],[Name]]) - FIND(",",tblTitanic[[#This Row],[Name]]) - 1))</f>
        <v>Mr</v>
      </c>
      <c r="P1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6" s="9" t="str">
        <f>IF(tblTitanic[[#This Row],[Cabin]]="","Unknown",LEFT(tblTitanic[[#This Row],[Cabin]],1))</f>
        <v>A</v>
      </c>
      <c r="R176" s="9" t="str">
        <f>IF(tblTitanic[[#This Row],[Age]]="","Unknown", IF(tblTitanic[[#This Row],[Age]]&lt;13,"Child",IF(tblTitanic[[#This Row],[Age]]&lt;=18,"Teen", IF(tblTitanic[[#This Row],[Age]]&lt;=40,"Adult","Senior"))))</f>
        <v>Senior</v>
      </c>
      <c r="S176" s="9" t="str">
        <f>IF(tblTitanic[[#This Row],[Fare]]&lt;=$X$5,"Low",IF(tblTitanic[[#This Row],[Fare]]&lt;= $X$6,"Medium",IF(tblTitanic[[#This Row],[Fare]]&lt;= $X$7,"High","Very High")))</f>
        <v>High</v>
      </c>
      <c r="T176" s="9">
        <f>IF(tblTitanic[[#This Row],[Age]]="", $X$9, tblTitanic[[#This Row],[Age]])</f>
        <v>56</v>
      </c>
      <c r="U176" s="9" t="str">
        <f>IF(tblTitanic[[#This Row],[Embarked]]="", "S", tblTitanic[[#This Row],[Embarked]])</f>
        <v>C</v>
      </c>
    </row>
    <row r="177" spans="1:21">
      <c r="A177" s="9">
        <v>176</v>
      </c>
      <c r="B177" s="9">
        <v>0</v>
      </c>
      <c r="C177" s="9">
        <v>3</v>
      </c>
      <c r="D177" t="s">
        <v>383</v>
      </c>
      <c r="E177" s="9" t="s">
        <v>13</v>
      </c>
      <c r="F177" s="31">
        <v>18</v>
      </c>
      <c r="G177" s="9">
        <v>1</v>
      </c>
      <c r="H177" s="9">
        <v>1</v>
      </c>
      <c r="I177" t="s">
        <v>384</v>
      </c>
      <c r="J177">
        <v>7.8541999999999996</v>
      </c>
      <c r="K177" s="9" t="s">
        <v>15</v>
      </c>
      <c r="L177" s="9" t="s">
        <v>16</v>
      </c>
      <c r="M177" s="9">
        <f>tblTitanic[[#This Row],[SibSp]]+tblTitanic[[#This Row],[Parch]]</f>
        <v>2</v>
      </c>
      <c r="N177" s="9" t="str">
        <f>IF(tblTitanic[[#This Row],[FamilySize]]=0,"Alone", IF(tblTitanic[[#This Row],[FamilySize]]&lt;=3,"Small (1-3)", "Large (4+)"))</f>
        <v>Small (1-3)</v>
      </c>
      <c r="O177" s="9" t="str">
        <f>TRIM(MID(tblTitanic[[#This Row],[Name]], FIND(",",tblTitanic[[#This Row],[Name]])+1, FIND(".",tblTitanic[[#This Row],[Name]]) - FIND(",",tblTitanic[[#This Row],[Name]]) - 1))</f>
        <v>Mr</v>
      </c>
      <c r="P1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77" s="9" t="str">
        <f>IF(tblTitanic[[#This Row],[Cabin]]="","Unknown",LEFT(tblTitanic[[#This Row],[Cabin]],1))</f>
        <v>Unknown</v>
      </c>
      <c r="R177" s="9" t="str">
        <f>IF(tblTitanic[[#This Row],[Age]]="","Unknown", IF(tblTitanic[[#This Row],[Age]]&lt;13,"Child",IF(tblTitanic[[#This Row],[Age]]&lt;=18,"Teen", IF(tblTitanic[[#This Row],[Age]]&lt;=40,"Adult","Senior"))))</f>
        <v>Teen</v>
      </c>
      <c r="S177" s="9" t="str">
        <f>IF(tblTitanic[[#This Row],[Fare]]&lt;=$X$5,"Low",IF(tblTitanic[[#This Row],[Fare]]&lt;= $X$6,"Medium",IF(tblTitanic[[#This Row],[Fare]]&lt;= $X$7,"High","Very High")))</f>
        <v>Low</v>
      </c>
      <c r="T177" s="9">
        <f>IF(tblTitanic[[#This Row],[Age]]="", $X$9, tblTitanic[[#This Row],[Age]])</f>
        <v>18</v>
      </c>
      <c r="U177" s="9" t="str">
        <f>IF(tblTitanic[[#This Row],[Embarked]]="", "S", tblTitanic[[#This Row],[Embarked]])</f>
        <v>S</v>
      </c>
    </row>
    <row r="178" spans="1:21">
      <c r="A178" s="9">
        <v>177</v>
      </c>
      <c r="B178" s="9">
        <v>0</v>
      </c>
      <c r="C178" s="9">
        <v>3</v>
      </c>
      <c r="D178" t="s">
        <v>385</v>
      </c>
      <c r="E178" s="9" t="s">
        <v>13</v>
      </c>
      <c r="F178" s="31"/>
      <c r="G178" s="9">
        <v>3</v>
      </c>
      <c r="H178" s="9">
        <v>1</v>
      </c>
      <c r="I178" t="s">
        <v>386</v>
      </c>
      <c r="J178">
        <v>25.466699999999999</v>
      </c>
      <c r="K178" s="9" t="s">
        <v>15</v>
      </c>
      <c r="L178" s="9" t="s">
        <v>16</v>
      </c>
      <c r="M178" s="9">
        <f>tblTitanic[[#This Row],[SibSp]]+tblTitanic[[#This Row],[Parch]]</f>
        <v>4</v>
      </c>
      <c r="N178" s="9" t="str">
        <f>IF(tblTitanic[[#This Row],[FamilySize]]=0,"Alone", IF(tblTitanic[[#This Row],[FamilySize]]&lt;=3,"Small (1-3)", "Large (4+)"))</f>
        <v>Large (4+)</v>
      </c>
      <c r="O178" s="9" t="str">
        <f>TRIM(MID(tblTitanic[[#This Row],[Name]], FIND(",",tblTitanic[[#This Row],[Name]])+1, FIND(".",tblTitanic[[#This Row],[Name]]) - FIND(",",tblTitanic[[#This Row],[Name]]) - 1))</f>
        <v>Master</v>
      </c>
      <c r="P1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78" s="9" t="str">
        <f>IF(tblTitanic[[#This Row],[Cabin]]="","Unknown",LEFT(tblTitanic[[#This Row],[Cabin]],1))</f>
        <v>Unknown</v>
      </c>
      <c r="R178" s="9" t="str">
        <f>IF(tblTitanic[[#This Row],[Age]]="","Unknown", IF(tblTitanic[[#This Row],[Age]]&lt;13,"Child",IF(tblTitanic[[#This Row],[Age]]&lt;=18,"Teen", IF(tblTitanic[[#This Row],[Age]]&lt;=40,"Adult","Senior"))))</f>
        <v>Unknown</v>
      </c>
      <c r="S178" s="9" t="str">
        <f>IF(tblTitanic[[#This Row],[Fare]]&lt;=$X$5,"Low",IF(tblTitanic[[#This Row],[Fare]]&lt;= $X$6,"Medium",IF(tblTitanic[[#This Row],[Fare]]&lt;= $X$7,"High","Very High")))</f>
        <v>High</v>
      </c>
      <c r="T178" s="9">
        <f>IF(tblTitanic[[#This Row],[Age]]="", $X$9, tblTitanic[[#This Row],[Age]])</f>
        <v>28</v>
      </c>
      <c r="U178" s="9" t="str">
        <f>IF(tblTitanic[[#This Row],[Embarked]]="", "S", tblTitanic[[#This Row],[Embarked]])</f>
        <v>S</v>
      </c>
    </row>
    <row r="179" spans="1:21">
      <c r="A179" s="9">
        <v>178</v>
      </c>
      <c r="B179" s="9">
        <v>0</v>
      </c>
      <c r="C179" s="9">
        <v>1</v>
      </c>
      <c r="D179" t="s">
        <v>387</v>
      </c>
      <c r="E179" s="9" t="s">
        <v>18</v>
      </c>
      <c r="F179" s="31">
        <v>50</v>
      </c>
      <c r="G179" s="9">
        <v>0</v>
      </c>
      <c r="H179" s="9">
        <v>0</v>
      </c>
      <c r="I179" t="s">
        <v>388</v>
      </c>
      <c r="J179">
        <v>28.712499999999999</v>
      </c>
      <c r="K179" s="9" t="s">
        <v>389</v>
      </c>
      <c r="L179" s="9" t="s">
        <v>21</v>
      </c>
      <c r="M179" s="9">
        <f>tblTitanic[[#This Row],[SibSp]]+tblTitanic[[#This Row],[Parch]]</f>
        <v>0</v>
      </c>
      <c r="N179" s="9" t="str">
        <f>IF(tblTitanic[[#This Row],[FamilySize]]=0,"Alone", IF(tblTitanic[[#This Row],[FamilySize]]&lt;=3,"Small (1-3)", "Large (4+)"))</f>
        <v>Alone</v>
      </c>
      <c r="O179" s="9" t="str">
        <f>TRIM(MID(tblTitanic[[#This Row],[Name]], FIND(",",tblTitanic[[#This Row],[Name]])+1, FIND(".",tblTitanic[[#This Row],[Name]]) - FIND(",",tblTitanic[[#This Row],[Name]]) - 1))</f>
        <v>Miss</v>
      </c>
      <c r="P1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79" s="9" t="str">
        <f>IF(tblTitanic[[#This Row],[Cabin]]="","Unknown",LEFT(tblTitanic[[#This Row],[Cabin]],1))</f>
        <v>C</v>
      </c>
      <c r="R179" s="9" t="str">
        <f>IF(tblTitanic[[#This Row],[Age]]="","Unknown", IF(tblTitanic[[#This Row],[Age]]&lt;13,"Child",IF(tblTitanic[[#This Row],[Age]]&lt;=18,"Teen", IF(tblTitanic[[#This Row],[Age]]&lt;=40,"Adult","Senior"))))</f>
        <v>Senior</v>
      </c>
      <c r="S179" s="9" t="str">
        <f>IF(tblTitanic[[#This Row],[Fare]]&lt;=$X$5,"Low",IF(tblTitanic[[#This Row],[Fare]]&lt;= $X$6,"Medium",IF(tblTitanic[[#This Row],[Fare]]&lt;= $X$7,"High","Very High")))</f>
        <v>High</v>
      </c>
      <c r="T179" s="9">
        <f>IF(tblTitanic[[#This Row],[Age]]="", $X$9, tblTitanic[[#This Row],[Age]])</f>
        <v>50</v>
      </c>
      <c r="U179" s="9" t="str">
        <f>IF(tblTitanic[[#This Row],[Embarked]]="", "S", tblTitanic[[#This Row],[Embarked]])</f>
        <v>C</v>
      </c>
    </row>
    <row r="180" spans="1:21">
      <c r="A180" s="9">
        <v>179</v>
      </c>
      <c r="B180" s="9">
        <v>0</v>
      </c>
      <c r="C180" s="9">
        <v>2</v>
      </c>
      <c r="D180" t="s">
        <v>390</v>
      </c>
      <c r="E180" s="9" t="s">
        <v>13</v>
      </c>
      <c r="F180" s="31">
        <v>30</v>
      </c>
      <c r="G180" s="9">
        <v>0</v>
      </c>
      <c r="H180" s="9">
        <v>0</v>
      </c>
      <c r="I180" t="s">
        <v>391</v>
      </c>
      <c r="J180">
        <v>13</v>
      </c>
      <c r="K180" s="9" t="s">
        <v>15</v>
      </c>
      <c r="L180" s="9" t="s">
        <v>16</v>
      </c>
      <c r="M180" s="9">
        <f>tblTitanic[[#This Row],[SibSp]]+tblTitanic[[#This Row],[Parch]]</f>
        <v>0</v>
      </c>
      <c r="N180" s="9" t="str">
        <f>IF(tblTitanic[[#This Row],[FamilySize]]=0,"Alone", IF(tblTitanic[[#This Row],[FamilySize]]&lt;=3,"Small (1-3)", "Large (4+)"))</f>
        <v>Alone</v>
      </c>
      <c r="O180" s="9" t="str">
        <f>TRIM(MID(tblTitanic[[#This Row],[Name]], FIND(",",tblTitanic[[#This Row],[Name]])+1, FIND(".",tblTitanic[[#This Row],[Name]]) - FIND(",",tblTitanic[[#This Row],[Name]]) - 1))</f>
        <v>Mr</v>
      </c>
      <c r="P1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80" s="9" t="str">
        <f>IF(tblTitanic[[#This Row],[Cabin]]="","Unknown",LEFT(tblTitanic[[#This Row],[Cabin]],1))</f>
        <v>Unknown</v>
      </c>
      <c r="R180" s="9" t="str">
        <f>IF(tblTitanic[[#This Row],[Age]]="","Unknown", IF(tblTitanic[[#This Row],[Age]]&lt;13,"Child",IF(tblTitanic[[#This Row],[Age]]&lt;=18,"Teen", IF(tblTitanic[[#This Row],[Age]]&lt;=40,"Adult","Senior"))))</f>
        <v>Adult</v>
      </c>
      <c r="S180" s="9" t="str">
        <f>IF(tblTitanic[[#This Row],[Fare]]&lt;=$X$5,"Low",IF(tblTitanic[[#This Row],[Fare]]&lt;= $X$6,"Medium",IF(tblTitanic[[#This Row],[Fare]]&lt;= $X$7,"High","Very High")))</f>
        <v>Medium</v>
      </c>
      <c r="T180" s="9">
        <f>IF(tblTitanic[[#This Row],[Age]]="", $X$9, tblTitanic[[#This Row],[Age]])</f>
        <v>30</v>
      </c>
      <c r="U180" s="9" t="str">
        <f>IF(tblTitanic[[#This Row],[Embarked]]="", "S", tblTitanic[[#This Row],[Embarked]])</f>
        <v>S</v>
      </c>
    </row>
    <row r="181" spans="1:21">
      <c r="A181" s="9">
        <v>180</v>
      </c>
      <c r="B181" s="9">
        <v>0</v>
      </c>
      <c r="C181" s="9">
        <v>3</v>
      </c>
      <c r="D181" t="s">
        <v>392</v>
      </c>
      <c r="E181" s="9" t="s">
        <v>13</v>
      </c>
      <c r="F181" s="31">
        <v>36</v>
      </c>
      <c r="G181" s="9">
        <v>0</v>
      </c>
      <c r="H181" s="9">
        <v>0</v>
      </c>
      <c r="I181" t="s">
        <v>393</v>
      </c>
      <c r="J181">
        <v>0</v>
      </c>
      <c r="K181" s="9" t="s">
        <v>15</v>
      </c>
      <c r="L181" s="9" t="s">
        <v>16</v>
      </c>
      <c r="M181" s="9">
        <f>tblTitanic[[#This Row],[SibSp]]+tblTitanic[[#This Row],[Parch]]</f>
        <v>0</v>
      </c>
      <c r="N181" s="9" t="str">
        <f>IF(tblTitanic[[#This Row],[FamilySize]]=0,"Alone", IF(tblTitanic[[#This Row],[FamilySize]]&lt;=3,"Small (1-3)", "Large (4+)"))</f>
        <v>Alone</v>
      </c>
      <c r="O181" s="9" t="str">
        <f>TRIM(MID(tblTitanic[[#This Row],[Name]], FIND(",",tblTitanic[[#This Row],[Name]])+1, FIND(".",tblTitanic[[#This Row],[Name]]) - FIND(",",tblTitanic[[#This Row],[Name]]) - 1))</f>
        <v>Mr</v>
      </c>
      <c r="P1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81" s="9" t="str">
        <f>IF(tblTitanic[[#This Row],[Cabin]]="","Unknown",LEFT(tblTitanic[[#This Row],[Cabin]],1))</f>
        <v>Unknown</v>
      </c>
      <c r="R181" s="9" t="str">
        <f>IF(tblTitanic[[#This Row],[Age]]="","Unknown", IF(tblTitanic[[#This Row],[Age]]&lt;13,"Child",IF(tblTitanic[[#This Row],[Age]]&lt;=18,"Teen", IF(tblTitanic[[#This Row],[Age]]&lt;=40,"Adult","Senior"))))</f>
        <v>Adult</v>
      </c>
      <c r="S181" s="9" t="str">
        <f>IF(tblTitanic[[#This Row],[Fare]]&lt;=$X$5,"Low",IF(tblTitanic[[#This Row],[Fare]]&lt;= $X$6,"Medium",IF(tblTitanic[[#This Row],[Fare]]&lt;= $X$7,"High","Very High")))</f>
        <v>Low</v>
      </c>
      <c r="T181" s="9">
        <f>IF(tblTitanic[[#This Row],[Age]]="", $X$9, tblTitanic[[#This Row],[Age]])</f>
        <v>36</v>
      </c>
      <c r="U181" s="9" t="str">
        <f>IF(tblTitanic[[#This Row],[Embarked]]="", "S", tblTitanic[[#This Row],[Embarked]])</f>
        <v>S</v>
      </c>
    </row>
    <row r="182" spans="1:21">
      <c r="A182" s="9">
        <v>181</v>
      </c>
      <c r="B182" s="9">
        <v>0</v>
      </c>
      <c r="C182" s="9">
        <v>3</v>
      </c>
      <c r="D182" t="s">
        <v>394</v>
      </c>
      <c r="E182" s="9" t="s">
        <v>18</v>
      </c>
      <c r="F182" s="31"/>
      <c r="G182" s="9">
        <v>8</v>
      </c>
      <c r="H182" s="9">
        <v>2</v>
      </c>
      <c r="I182" t="s">
        <v>354</v>
      </c>
      <c r="J182">
        <v>69.55</v>
      </c>
      <c r="K182" s="9" t="s">
        <v>15</v>
      </c>
      <c r="L182" s="9" t="s">
        <v>16</v>
      </c>
      <c r="M182" s="9">
        <f>tblTitanic[[#This Row],[SibSp]]+tblTitanic[[#This Row],[Parch]]</f>
        <v>10</v>
      </c>
      <c r="N182" s="9" t="str">
        <f>IF(tblTitanic[[#This Row],[FamilySize]]=0,"Alone", IF(tblTitanic[[#This Row],[FamilySize]]&lt;=3,"Small (1-3)", "Large (4+)"))</f>
        <v>Large (4+)</v>
      </c>
      <c r="O182" s="9" t="str">
        <f>TRIM(MID(tblTitanic[[#This Row],[Name]], FIND(",",tblTitanic[[#This Row],[Name]])+1, FIND(".",tblTitanic[[#This Row],[Name]]) - FIND(",",tblTitanic[[#This Row],[Name]]) - 1))</f>
        <v>Miss</v>
      </c>
      <c r="P1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82" s="9" t="str">
        <f>IF(tblTitanic[[#This Row],[Cabin]]="","Unknown",LEFT(tblTitanic[[#This Row],[Cabin]],1))</f>
        <v>Unknown</v>
      </c>
      <c r="R182" s="9" t="str">
        <f>IF(tblTitanic[[#This Row],[Age]]="","Unknown", IF(tblTitanic[[#This Row],[Age]]&lt;13,"Child",IF(tblTitanic[[#This Row],[Age]]&lt;=18,"Teen", IF(tblTitanic[[#This Row],[Age]]&lt;=40,"Adult","Senior"))))</f>
        <v>Unknown</v>
      </c>
      <c r="S182" s="9" t="str">
        <f>IF(tblTitanic[[#This Row],[Fare]]&lt;=$X$5,"Low",IF(tblTitanic[[#This Row],[Fare]]&lt;= $X$6,"Medium",IF(tblTitanic[[#This Row],[Fare]]&lt;= $X$7,"High","Very High")))</f>
        <v>Very High</v>
      </c>
      <c r="T182" s="9">
        <f>IF(tblTitanic[[#This Row],[Age]]="", $X$9, tblTitanic[[#This Row],[Age]])</f>
        <v>28</v>
      </c>
      <c r="U182" s="9" t="str">
        <f>IF(tblTitanic[[#This Row],[Embarked]]="", "S", tblTitanic[[#This Row],[Embarked]])</f>
        <v>S</v>
      </c>
    </row>
    <row r="183" spans="1:21">
      <c r="A183" s="9">
        <v>182</v>
      </c>
      <c r="B183" s="9">
        <v>0</v>
      </c>
      <c r="C183" s="9">
        <v>2</v>
      </c>
      <c r="D183" t="s">
        <v>395</v>
      </c>
      <c r="E183" s="9" t="s">
        <v>13</v>
      </c>
      <c r="F183" s="31"/>
      <c r="G183" s="9">
        <v>0</v>
      </c>
      <c r="H183" s="9">
        <v>0</v>
      </c>
      <c r="I183" t="s">
        <v>396</v>
      </c>
      <c r="J183">
        <v>15.05</v>
      </c>
      <c r="K183" s="9" t="s">
        <v>15</v>
      </c>
      <c r="L183" s="9" t="s">
        <v>21</v>
      </c>
      <c r="M183" s="9">
        <f>tblTitanic[[#This Row],[SibSp]]+tblTitanic[[#This Row],[Parch]]</f>
        <v>0</v>
      </c>
      <c r="N183" s="9" t="str">
        <f>IF(tblTitanic[[#This Row],[FamilySize]]=0,"Alone", IF(tblTitanic[[#This Row],[FamilySize]]&lt;=3,"Small (1-3)", "Large (4+)"))</f>
        <v>Alone</v>
      </c>
      <c r="O183" s="9" t="str">
        <f>TRIM(MID(tblTitanic[[#This Row],[Name]], FIND(",",tblTitanic[[#This Row],[Name]])+1, FIND(".",tblTitanic[[#This Row],[Name]]) - FIND(",",tblTitanic[[#This Row],[Name]]) - 1))</f>
        <v>Mr</v>
      </c>
      <c r="P1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83" s="9" t="str">
        <f>IF(tblTitanic[[#This Row],[Cabin]]="","Unknown",LEFT(tblTitanic[[#This Row],[Cabin]],1))</f>
        <v>Unknown</v>
      </c>
      <c r="R183" s="9" t="str">
        <f>IF(tblTitanic[[#This Row],[Age]]="","Unknown", IF(tblTitanic[[#This Row],[Age]]&lt;13,"Child",IF(tblTitanic[[#This Row],[Age]]&lt;=18,"Teen", IF(tblTitanic[[#This Row],[Age]]&lt;=40,"Adult","Senior"))))</f>
        <v>Unknown</v>
      </c>
      <c r="S183" s="9" t="str">
        <f>IF(tblTitanic[[#This Row],[Fare]]&lt;=$X$5,"Low",IF(tblTitanic[[#This Row],[Fare]]&lt;= $X$6,"Medium",IF(tblTitanic[[#This Row],[Fare]]&lt;= $X$7,"High","Very High")))</f>
        <v>High</v>
      </c>
      <c r="T183" s="9">
        <f>IF(tblTitanic[[#This Row],[Age]]="", $X$9, tblTitanic[[#This Row],[Age]])</f>
        <v>28</v>
      </c>
      <c r="U183" s="9" t="str">
        <f>IF(tblTitanic[[#This Row],[Embarked]]="", "S", tblTitanic[[#This Row],[Embarked]])</f>
        <v>C</v>
      </c>
    </row>
    <row r="184" spans="1:21">
      <c r="A184" s="9">
        <v>183</v>
      </c>
      <c r="B184" s="9">
        <v>0</v>
      </c>
      <c r="C184" s="9">
        <v>3</v>
      </c>
      <c r="D184" t="s">
        <v>397</v>
      </c>
      <c r="E184" s="9" t="s">
        <v>13</v>
      </c>
      <c r="F184" s="31">
        <v>9</v>
      </c>
      <c r="G184" s="9">
        <v>4</v>
      </c>
      <c r="H184" s="9">
        <v>2</v>
      </c>
      <c r="I184" t="s">
        <v>75</v>
      </c>
      <c r="J184">
        <v>31.387499999999999</v>
      </c>
      <c r="K184" s="9" t="s">
        <v>15</v>
      </c>
      <c r="L184" s="9" t="s">
        <v>16</v>
      </c>
      <c r="M184" s="9">
        <f>tblTitanic[[#This Row],[SibSp]]+tblTitanic[[#This Row],[Parch]]</f>
        <v>6</v>
      </c>
      <c r="N184" s="9" t="str">
        <f>IF(tblTitanic[[#This Row],[FamilySize]]=0,"Alone", IF(tblTitanic[[#This Row],[FamilySize]]&lt;=3,"Small (1-3)", "Large (4+)"))</f>
        <v>Large (4+)</v>
      </c>
      <c r="O184" s="9" t="str">
        <f>TRIM(MID(tblTitanic[[#This Row],[Name]], FIND(",",tblTitanic[[#This Row],[Name]])+1, FIND(".",tblTitanic[[#This Row],[Name]]) - FIND(",",tblTitanic[[#This Row],[Name]]) - 1))</f>
        <v>Master</v>
      </c>
      <c r="P1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84" s="9" t="str">
        <f>IF(tblTitanic[[#This Row],[Cabin]]="","Unknown",LEFT(tblTitanic[[#This Row],[Cabin]],1))</f>
        <v>Unknown</v>
      </c>
      <c r="R184" s="9" t="str">
        <f>IF(tblTitanic[[#This Row],[Age]]="","Unknown", IF(tblTitanic[[#This Row],[Age]]&lt;13,"Child",IF(tblTitanic[[#This Row],[Age]]&lt;=18,"Teen", IF(tblTitanic[[#This Row],[Age]]&lt;=40,"Adult","Senior"))))</f>
        <v>Child</v>
      </c>
      <c r="S184" s="9" t="str">
        <f>IF(tblTitanic[[#This Row],[Fare]]&lt;=$X$5,"Low",IF(tblTitanic[[#This Row],[Fare]]&lt;= $X$6,"Medium",IF(tblTitanic[[#This Row],[Fare]]&lt;= $X$7,"High","Very High")))</f>
        <v>Very High</v>
      </c>
      <c r="T184" s="9">
        <f>IF(tblTitanic[[#This Row],[Age]]="", $X$9, tblTitanic[[#This Row],[Age]])</f>
        <v>9</v>
      </c>
      <c r="U184" s="9" t="str">
        <f>IF(tblTitanic[[#This Row],[Embarked]]="", "S", tblTitanic[[#This Row],[Embarked]])</f>
        <v>S</v>
      </c>
    </row>
    <row r="185" spans="1:21">
      <c r="A185" s="9">
        <v>184</v>
      </c>
      <c r="B185" s="9">
        <v>1</v>
      </c>
      <c r="C185" s="9">
        <v>2</v>
      </c>
      <c r="D185" t="s">
        <v>398</v>
      </c>
      <c r="E185" s="9" t="s">
        <v>13</v>
      </c>
      <c r="F185" s="31">
        <v>1</v>
      </c>
      <c r="G185" s="9">
        <v>2</v>
      </c>
      <c r="H185" s="9">
        <v>1</v>
      </c>
      <c r="I185" t="s">
        <v>399</v>
      </c>
      <c r="J185">
        <v>39</v>
      </c>
      <c r="K185" s="9" t="s">
        <v>400</v>
      </c>
      <c r="L185" s="9" t="s">
        <v>16</v>
      </c>
      <c r="M185" s="9">
        <f>tblTitanic[[#This Row],[SibSp]]+tblTitanic[[#This Row],[Parch]]</f>
        <v>3</v>
      </c>
      <c r="N185" s="9" t="str">
        <f>IF(tblTitanic[[#This Row],[FamilySize]]=0,"Alone", IF(tblTitanic[[#This Row],[FamilySize]]&lt;=3,"Small (1-3)", "Large (4+)"))</f>
        <v>Small (1-3)</v>
      </c>
      <c r="O185" s="9" t="str">
        <f>TRIM(MID(tblTitanic[[#This Row],[Name]], FIND(",",tblTitanic[[#This Row],[Name]])+1, FIND(".",tblTitanic[[#This Row],[Name]]) - FIND(",",tblTitanic[[#This Row],[Name]]) - 1))</f>
        <v>Master</v>
      </c>
      <c r="P1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85" s="9" t="str">
        <f>IF(tblTitanic[[#This Row],[Cabin]]="","Unknown",LEFT(tblTitanic[[#This Row],[Cabin]],1))</f>
        <v>F</v>
      </c>
      <c r="R185" s="9" t="str">
        <f>IF(tblTitanic[[#This Row],[Age]]="","Unknown", IF(tblTitanic[[#This Row],[Age]]&lt;13,"Child",IF(tblTitanic[[#This Row],[Age]]&lt;=18,"Teen", IF(tblTitanic[[#This Row],[Age]]&lt;=40,"Adult","Senior"))))</f>
        <v>Child</v>
      </c>
      <c r="S185" s="9" t="str">
        <f>IF(tblTitanic[[#This Row],[Fare]]&lt;=$X$5,"Low",IF(tblTitanic[[#This Row],[Fare]]&lt;= $X$6,"Medium",IF(tblTitanic[[#This Row],[Fare]]&lt;= $X$7,"High","Very High")))</f>
        <v>Very High</v>
      </c>
      <c r="T185" s="9">
        <f>IF(tblTitanic[[#This Row],[Age]]="", $X$9, tblTitanic[[#This Row],[Age]])</f>
        <v>1</v>
      </c>
      <c r="U185" s="9" t="str">
        <f>IF(tblTitanic[[#This Row],[Embarked]]="", "S", tblTitanic[[#This Row],[Embarked]])</f>
        <v>S</v>
      </c>
    </row>
    <row r="186" spans="1:21">
      <c r="A186" s="9">
        <v>185</v>
      </c>
      <c r="B186" s="9">
        <v>1</v>
      </c>
      <c r="C186" s="9">
        <v>3</v>
      </c>
      <c r="D186" t="s">
        <v>401</v>
      </c>
      <c r="E186" s="9" t="s">
        <v>18</v>
      </c>
      <c r="F186" s="31">
        <v>4</v>
      </c>
      <c r="G186" s="9">
        <v>0</v>
      </c>
      <c r="H186" s="9">
        <v>2</v>
      </c>
      <c r="I186" t="s">
        <v>402</v>
      </c>
      <c r="J186">
        <v>22.024999999999999</v>
      </c>
      <c r="K186" s="9" t="s">
        <v>15</v>
      </c>
      <c r="L186" s="9" t="s">
        <v>16</v>
      </c>
      <c r="M186" s="9">
        <f>tblTitanic[[#This Row],[SibSp]]+tblTitanic[[#This Row],[Parch]]</f>
        <v>2</v>
      </c>
      <c r="N186" s="9" t="str">
        <f>IF(tblTitanic[[#This Row],[FamilySize]]=0,"Alone", IF(tblTitanic[[#This Row],[FamilySize]]&lt;=3,"Small (1-3)", "Large (4+)"))</f>
        <v>Small (1-3)</v>
      </c>
      <c r="O186" s="9" t="str">
        <f>TRIM(MID(tblTitanic[[#This Row],[Name]], FIND(",",tblTitanic[[#This Row],[Name]])+1, FIND(".",tblTitanic[[#This Row],[Name]]) - FIND(",",tblTitanic[[#This Row],[Name]]) - 1))</f>
        <v>Miss</v>
      </c>
      <c r="P1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86" s="9" t="str">
        <f>IF(tblTitanic[[#This Row],[Cabin]]="","Unknown",LEFT(tblTitanic[[#This Row],[Cabin]],1))</f>
        <v>Unknown</v>
      </c>
      <c r="R186" s="9" t="str">
        <f>IF(tblTitanic[[#This Row],[Age]]="","Unknown", IF(tblTitanic[[#This Row],[Age]]&lt;13,"Child",IF(tblTitanic[[#This Row],[Age]]&lt;=18,"Teen", IF(tblTitanic[[#This Row],[Age]]&lt;=40,"Adult","Senior"))))</f>
        <v>Child</v>
      </c>
      <c r="S186" s="9" t="str">
        <f>IF(tblTitanic[[#This Row],[Fare]]&lt;=$X$5,"Low",IF(tblTitanic[[#This Row],[Fare]]&lt;= $X$6,"Medium",IF(tblTitanic[[#This Row],[Fare]]&lt;= $X$7,"High","Very High")))</f>
        <v>High</v>
      </c>
      <c r="T186" s="9">
        <f>IF(tblTitanic[[#This Row],[Age]]="", $X$9, tblTitanic[[#This Row],[Age]])</f>
        <v>4</v>
      </c>
      <c r="U186" s="9" t="str">
        <f>IF(tblTitanic[[#This Row],[Embarked]]="", "S", tblTitanic[[#This Row],[Embarked]])</f>
        <v>S</v>
      </c>
    </row>
    <row r="187" spans="1:21">
      <c r="A187" s="9">
        <v>186</v>
      </c>
      <c r="B187" s="9">
        <v>0</v>
      </c>
      <c r="C187" s="9">
        <v>1</v>
      </c>
      <c r="D187" t="s">
        <v>403</v>
      </c>
      <c r="E187" s="9" t="s">
        <v>13</v>
      </c>
      <c r="F187" s="31"/>
      <c r="G187" s="9">
        <v>0</v>
      </c>
      <c r="H187" s="9">
        <v>0</v>
      </c>
      <c r="I187" t="s">
        <v>404</v>
      </c>
      <c r="J187">
        <v>50</v>
      </c>
      <c r="K187" s="9" t="s">
        <v>405</v>
      </c>
      <c r="L187" s="9" t="s">
        <v>16</v>
      </c>
      <c r="M187" s="9">
        <f>tblTitanic[[#This Row],[SibSp]]+tblTitanic[[#This Row],[Parch]]</f>
        <v>0</v>
      </c>
      <c r="N187" s="9" t="str">
        <f>IF(tblTitanic[[#This Row],[FamilySize]]=0,"Alone", IF(tblTitanic[[#This Row],[FamilySize]]&lt;=3,"Small (1-3)", "Large (4+)"))</f>
        <v>Alone</v>
      </c>
      <c r="O187" s="9" t="str">
        <f>TRIM(MID(tblTitanic[[#This Row],[Name]], FIND(",",tblTitanic[[#This Row],[Name]])+1, FIND(".",tblTitanic[[#This Row],[Name]]) - FIND(",",tblTitanic[[#This Row],[Name]]) - 1))</f>
        <v>Mr</v>
      </c>
      <c r="P1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87" s="9" t="str">
        <f>IF(tblTitanic[[#This Row],[Cabin]]="","Unknown",LEFT(tblTitanic[[#This Row],[Cabin]],1))</f>
        <v>A</v>
      </c>
      <c r="R187" s="9" t="str">
        <f>IF(tblTitanic[[#This Row],[Age]]="","Unknown", IF(tblTitanic[[#This Row],[Age]]&lt;13,"Child",IF(tblTitanic[[#This Row],[Age]]&lt;=18,"Teen", IF(tblTitanic[[#This Row],[Age]]&lt;=40,"Adult","Senior"))))</f>
        <v>Unknown</v>
      </c>
      <c r="S187" s="9" t="str">
        <f>IF(tblTitanic[[#This Row],[Fare]]&lt;=$X$5,"Low",IF(tblTitanic[[#This Row],[Fare]]&lt;= $X$6,"Medium",IF(tblTitanic[[#This Row],[Fare]]&lt;= $X$7,"High","Very High")))</f>
        <v>Very High</v>
      </c>
      <c r="T187" s="9">
        <f>IF(tblTitanic[[#This Row],[Age]]="", $X$9, tblTitanic[[#This Row],[Age]])</f>
        <v>28</v>
      </c>
      <c r="U187" s="9" t="str">
        <f>IF(tblTitanic[[#This Row],[Embarked]]="", "S", tblTitanic[[#This Row],[Embarked]])</f>
        <v>S</v>
      </c>
    </row>
    <row r="188" spans="1:21">
      <c r="A188" s="9">
        <v>187</v>
      </c>
      <c r="B188" s="9">
        <v>1</v>
      </c>
      <c r="C188" s="9">
        <v>3</v>
      </c>
      <c r="D188" t="s">
        <v>406</v>
      </c>
      <c r="E188" s="9" t="s">
        <v>18</v>
      </c>
      <c r="F188" s="31"/>
      <c r="G188" s="9">
        <v>1</v>
      </c>
      <c r="H188" s="9">
        <v>0</v>
      </c>
      <c r="I188" t="s">
        <v>407</v>
      </c>
      <c r="J188">
        <v>15.5</v>
      </c>
      <c r="K188" s="9" t="s">
        <v>15</v>
      </c>
      <c r="L188" s="9" t="s">
        <v>31</v>
      </c>
      <c r="M188" s="9">
        <f>tblTitanic[[#This Row],[SibSp]]+tblTitanic[[#This Row],[Parch]]</f>
        <v>1</v>
      </c>
      <c r="N188" s="9" t="str">
        <f>IF(tblTitanic[[#This Row],[FamilySize]]=0,"Alone", IF(tblTitanic[[#This Row],[FamilySize]]&lt;=3,"Small (1-3)", "Large (4+)"))</f>
        <v>Small (1-3)</v>
      </c>
      <c r="O188" s="9" t="str">
        <f>TRIM(MID(tblTitanic[[#This Row],[Name]], FIND(",",tblTitanic[[#This Row],[Name]])+1, FIND(".",tblTitanic[[#This Row],[Name]]) - FIND(",",tblTitanic[[#This Row],[Name]]) - 1))</f>
        <v>Mrs</v>
      </c>
      <c r="P1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88" s="9" t="str">
        <f>IF(tblTitanic[[#This Row],[Cabin]]="","Unknown",LEFT(tblTitanic[[#This Row],[Cabin]],1))</f>
        <v>Unknown</v>
      </c>
      <c r="R188" s="9" t="str">
        <f>IF(tblTitanic[[#This Row],[Age]]="","Unknown", IF(tblTitanic[[#This Row],[Age]]&lt;13,"Child",IF(tblTitanic[[#This Row],[Age]]&lt;=18,"Teen", IF(tblTitanic[[#This Row],[Age]]&lt;=40,"Adult","Senior"))))</f>
        <v>Unknown</v>
      </c>
      <c r="S188" s="9" t="str">
        <f>IF(tblTitanic[[#This Row],[Fare]]&lt;=$X$5,"Low",IF(tblTitanic[[#This Row],[Fare]]&lt;= $X$6,"Medium",IF(tblTitanic[[#This Row],[Fare]]&lt;= $X$7,"High","Very High")))</f>
        <v>High</v>
      </c>
      <c r="T188" s="9">
        <f>IF(tblTitanic[[#This Row],[Age]]="", $X$9, tblTitanic[[#This Row],[Age]])</f>
        <v>28</v>
      </c>
      <c r="U188" s="9" t="str">
        <f>IF(tblTitanic[[#This Row],[Embarked]]="", "S", tblTitanic[[#This Row],[Embarked]])</f>
        <v>Q</v>
      </c>
    </row>
    <row r="189" spans="1:21">
      <c r="A189" s="9">
        <v>188</v>
      </c>
      <c r="B189" s="9">
        <v>1</v>
      </c>
      <c r="C189" s="9">
        <v>1</v>
      </c>
      <c r="D189" t="s">
        <v>408</v>
      </c>
      <c r="E189" s="9" t="s">
        <v>13</v>
      </c>
      <c r="F189" s="31">
        <v>45</v>
      </c>
      <c r="G189" s="9">
        <v>0</v>
      </c>
      <c r="H189" s="9">
        <v>0</v>
      </c>
      <c r="I189" t="s">
        <v>409</v>
      </c>
      <c r="J189">
        <v>26.55</v>
      </c>
      <c r="K189" s="9" t="s">
        <v>15</v>
      </c>
      <c r="L189" s="9" t="s">
        <v>16</v>
      </c>
      <c r="M189" s="9">
        <f>tblTitanic[[#This Row],[SibSp]]+tblTitanic[[#This Row],[Parch]]</f>
        <v>0</v>
      </c>
      <c r="N189" s="9" t="str">
        <f>IF(tblTitanic[[#This Row],[FamilySize]]=0,"Alone", IF(tblTitanic[[#This Row],[FamilySize]]&lt;=3,"Small (1-3)", "Large (4+)"))</f>
        <v>Alone</v>
      </c>
      <c r="O189" s="9" t="str">
        <f>TRIM(MID(tblTitanic[[#This Row],[Name]], FIND(",",tblTitanic[[#This Row],[Name]])+1, FIND(".",tblTitanic[[#This Row],[Name]]) - FIND(",",tblTitanic[[#This Row],[Name]]) - 1))</f>
        <v>Mr</v>
      </c>
      <c r="P1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89" s="9" t="str">
        <f>IF(tblTitanic[[#This Row],[Cabin]]="","Unknown",LEFT(tblTitanic[[#This Row],[Cabin]],1))</f>
        <v>Unknown</v>
      </c>
      <c r="R189" s="9" t="str">
        <f>IF(tblTitanic[[#This Row],[Age]]="","Unknown", IF(tblTitanic[[#This Row],[Age]]&lt;13,"Child",IF(tblTitanic[[#This Row],[Age]]&lt;=18,"Teen", IF(tblTitanic[[#This Row],[Age]]&lt;=40,"Adult","Senior"))))</f>
        <v>Senior</v>
      </c>
      <c r="S189" s="9" t="str">
        <f>IF(tblTitanic[[#This Row],[Fare]]&lt;=$X$5,"Low",IF(tblTitanic[[#This Row],[Fare]]&lt;= $X$6,"Medium",IF(tblTitanic[[#This Row],[Fare]]&lt;= $X$7,"High","Very High")))</f>
        <v>High</v>
      </c>
      <c r="T189" s="9">
        <f>IF(tblTitanic[[#This Row],[Age]]="", $X$9, tblTitanic[[#This Row],[Age]])</f>
        <v>45</v>
      </c>
      <c r="U189" s="9" t="str">
        <f>IF(tblTitanic[[#This Row],[Embarked]]="", "S", tblTitanic[[#This Row],[Embarked]])</f>
        <v>S</v>
      </c>
    </row>
    <row r="190" spans="1:21">
      <c r="A190" s="9">
        <v>189</v>
      </c>
      <c r="B190" s="9">
        <v>0</v>
      </c>
      <c r="C190" s="9">
        <v>3</v>
      </c>
      <c r="D190" t="s">
        <v>410</v>
      </c>
      <c r="E190" s="9" t="s">
        <v>13</v>
      </c>
      <c r="F190" s="31">
        <v>40</v>
      </c>
      <c r="G190" s="9">
        <v>1</v>
      </c>
      <c r="H190" s="9">
        <v>1</v>
      </c>
      <c r="I190" t="s">
        <v>411</v>
      </c>
      <c r="J190">
        <v>15.5</v>
      </c>
      <c r="K190" s="9" t="s">
        <v>15</v>
      </c>
      <c r="L190" s="9" t="s">
        <v>31</v>
      </c>
      <c r="M190" s="9">
        <f>tblTitanic[[#This Row],[SibSp]]+tblTitanic[[#This Row],[Parch]]</f>
        <v>2</v>
      </c>
      <c r="N190" s="9" t="str">
        <f>IF(tblTitanic[[#This Row],[FamilySize]]=0,"Alone", IF(tblTitanic[[#This Row],[FamilySize]]&lt;=3,"Small (1-3)", "Large (4+)"))</f>
        <v>Small (1-3)</v>
      </c>
      <c r="O190" s="9" t="str">
        <f>TRIM(MID(tblTitanic[[#This Row],[Name]], FIND(",",tblTitanic[[#This Row],[Name]])+1, FIND(".",tblTitanic[[#This Row],[Name]]) - FIND(",",tblTitanic[[#This Row],[Name]]) - 1))</f>
        <v>Mr</v>
      </c>
      <c r="P1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0" s="9" t="str">
        <f>IF(tblTitanic[[#This Row],[Cabin]]="","Unknown",LEFT(tblTitanic[[#This Row],[Cabin]],1))</f>
        <v>Unknown</v>
      </c>
      <c r="R190" s="9" t="str">
        <f>IF(tblTitanic[[#This Row],[Age]]="","Unknown", IF(tblTitanic[[#This Row],[Age]]&lt;13,"Child",IF(tblTitanic[[#This Row],[Age]]&lt;=18,"Teen", IF(tblTitanic[[#This Row],[Age]]&lt;=40,"Adult","Senior"))))</f>
        <v>Adult</v>
      </c>
      <c r="S190" s="9" t="str">
        <f>IF(tblTitanic[[#This Row],[Fare]]&lt;=$X$5,"Low",IF(tblTitanic[[#This Row],[Fare]]&lt;= $X$6,"Medium",IF(tblTitanic[[#This Row],[Fare]]&lt;= $X$7,"High","Very High")))</f>
        <v>High</v>
      </c>
      <c r="T190" s="9">
        <f>IF(tblTitanic[[#This Row],[Age]]="", $X$9, tblTitanic[[#This Row],[Age]])</f>
        <v>40</v>
      </c>
      <c r="U190" s="9" t="str">
        <f>IF(tblTitanic[[#This Row],[Embarked]]="", "S", tblTitanic[[#This Row],[Embarked]])</f>
        <v>Q</v>
      </c>
    </row>
    <row r="191" spans="1:21">
      <c r="A191" s="9">
        <v>190</v>
      </c>
      <c r="B191" s="9">
        <v>0</v>
      </c>
      <c r="C191" s="9">
        <v>3</v>
      </c>
      <c r="D191" t="s">
        <v>412</v>
      </c>
      <c r="E191" s="9" t="s">
        <v>13</v>
      </c>
      <c r="F191" s="31">
        <v>36</v>
      </c>
      <c r="G191" s="9">
        <v>0</v>
      </c>
      <c r="H191" s="9">
        <v>0</v>
      </c>
      <c r="I191" t="s">
        <v>413</v>
      </c>
      <c r="J191">
        <v>7.8958000000000004</v>
      </c>
      <c r="K191" s="9" t="s">
        <v>15</v>
      </c>
      <c r="L191" s="9" t="s">
        <v>16</v>
      </c>
      <c r="M191" s="9">
        <f>tblTitanic[[#This Row],[SibSp]]+tblTitanic[[#This Row],[Parch]]</f>
        <v>0</v>
      </c>
      <c r="N191" s="9" t="str">
        <f>IF(tblTitanic[[#This Row],[FamilySize]]=0,"Alone", IF(tblTitanic[[#This Row],[FamilySize]]&lt;=3,"Small (1-3)", "Large (4+)"))</f>
        <v>Alone</v>
      </c>
      <c r="O191" s="9" t="str">
        <f>TRIM(MID(tblTitanic[[#This Row],[Name]], FIND(",",tblTitanic[[#This Row],[Name]])+1, FIND(".",tblTitanic[[#This Row],[Name]]) - FIND(",",tblTitanic[[#This Row],[Name]]) - 1))</f>
        <v>Mr</v>
      </c>
      <c r="P1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1" s="9" t="str">
        <f>IF(tblTitanic[[#This Row],[Cabin]]="","Unknown",LEFT(tblTitanic[[#This Row],[Cabin]],1))</f>
        <v>Unknown</v>
      </c>
      <c r="R191" s="9" t="str">
        <f>IF(tblTitanic[[#This Row],[Age]]="","Unknown", IF(tblTitanic[[#This Row],[Age]]&lt;13,"Child",IF(tblTitanic[[#This Row],[Age]]&lt;=18,"Teen", IF(tblTitanic[[#This Row],[Age]]&lt;=40,"Adult","Senior"))))</f>
        <v>Adult</v>
      </c>
      <c r="S191" s="9" t="str">
        <f>IF(tblTitanic[[#This Row],[Fare]]&lt;=$X$5,"Low",IF(tblTitanic[[#This Row],[Fare]]&lt;= $X$6,"Medium",IF(tblTitanic[[#This Row],[Fare]]&lt;= $X$7,"High","Very High")))</f>
        <v>Low</v>
      </c>
      <c r="T191" s="9">
        <f>IF(tblTitanic[[#This Row],[Age]]="", $X$9, tblTitanic[[#This Row],[Age]])</f>
        <v>36</v>
      </c>
      <c r="U191" s="9" t="str">
        <f>IF(tblTitanic[[#This Row],[Embarked]]="", "S", tblTitanic[[#This Row],[Embarked]])</f>
        <v>S</v>
      </c>
    </row>
    <row r="192" spans="1:21">
      <c r="A192" s="9">
        <v>191</v>
      </c>
      <c r="B192" s="9">
        <v>1</v>
      </c>
      <c r="C192" s="9">
        <v>2</v>
      </c>
      <c r="D192" t="s">
        <v>414</v>
      </c>
      <c r="E192" s="9" t="s">
        <v>18</v>
      </c>
      <c r="F192" s="31">
        <v>32</v>
      </c>
      <c r="G192" s="9">
        <v>0</v>
      </c>
      <c r="H192" s="9">
        <v>0</v>
      </c>
      <c r="I192" t="s">
        <v>415</v>
      </c>
      <c r="J192">
        <v>13</v>
      </c>
      <c r="K192" s="9" t="s">
        <v>15</v>
      </c>
      <c r="L192" s="9" t="s">
        <v>16</v>
      </c>
      <c r="M192" s="9">
        <f>tblTitanic[[#This Row],[SibSp]]+tblTitanic[[#This Row],[Parch]]</f>
        <v>0</v>
      </c>
      <c r="N192" s="9" t="str">
        <f>IF(tblTitanic[[#This Row],[FamilySize]]=0,"Alone", IF(tblTitanic[[#This Row],[FamilySize]]&lt;=3,"Small (1-3)", "Large (4+)"))</f>
        <v>Alone</v>
      </c>
      <c r="O192" s="9" t="str">
        <f>TRIM(MID(tblTitanic[[#This Row],[Name]], FIND(",",tblTitanic[[#This Row],[Name]])+1, FIND(".",tblTitanic[[#This Row],[Name]]) - FIND(",",tblTitanic[[#This Row],[Name]]) - 1))</f>
        <v>Mrs</v>
      </c>
      <c r="P1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92" s="9" t="str">
        <f>IF(tblTitanic[[#This Row],[Cabin]]="","Unknown",LEFT(tblTitanic[[#This Row],[Cabin]],1))</f>
        <v>Unknown</v>
      </c>
      <c r="R192" s="9" t="str">
        <f>IF(tblTitanic[[#This Row],[Age]]="","Unknown", IF(tblTitanic[[#This Row],[Age]]&lt;13,"Child",IF(tblTitanic[[#This Row],[Age]]&lt;=18,"Teen", IF(tblTitanic[[#This Row],[Age]]&lt;=40,"Adult","Senior"))))</f>
        <v>Adult</v>
      </c>
      <c r="S192" s="9" t="str">
        <f>IF(tblTitanic[[#This Row],[Fare]]&lt;=$X$5,"Low",IF(tblTitanic[[#This Row],[Fare]]&lt;= $X$6,"Medium",IF(tblTitanic[[#This Row],[Fare]]&lt;= $X$7,"High","Very High")))</f>
        <v>Medium</v>
      </c>
      <c r="T192" s="9">
        <f>IF(tblTitanic[[#This Row],[Age]]="", $X$9, tblTitanic[[#This Row],[Age]])</f>
        <v>32</v>
      </c>
      <c r="U192" s="9" t="str">
        <f>IF(tblTitanic[[#This Row],[Embarked]]="", "S", tblTitanic[[#This Row],[Embarked]])</f>
        <v>S</v>
      </c>
    </row>
    <row r="193" spans="1:21">
      <c r="A193" s="9">
        <v>192</v>
      </c>
      <c r="B193" s="9">
        <v>0</v>
      </c>
      <c r="C193" s="9">
        <v>2</v>
      </c>
      <c r="D193" t="s">
        <v>416</v>
      </c>
      <c r="E193" s="9" t="s">
        <v>13</v>
      </c>
      <c r="F193" s="31">
        <v>19</v>
      </c>
      <c r="G193" s="9">
        <v>0</v>
      </c>
      <c r="H193" s="9">
        <v>0</v>
      </c>
      <c r="I193" t="s">
        <v>417</v>
      </c>
      <c r="J193">
        <v>13</v>
      </c>
      <c r="K193" s="9" t="s">
        <v>15</v>
      </c>
      <c r="L193" s="9" t="s">
        <v>16</v>
      </c>
      <c r="M193" s="9">
        <f>tblTitanic[[#This Row],[SibSp]]+tblTitanic[[#This Row],[Parch]]</f>
        <v>0</v>
      </c>
      <c r="N193" s="9" t="str">
        <f>IF(tblTitanic[[#This Row],[FamilySize]]=0,"Alone", IF(tblTitanic[[#This Row],[FamilySize]]&lt;=3,"Small (1-3)", "Large (4+)"))</f>
        <v>Alone</v>
      </c>
      <c r="O193" s="9" t="str">
        <f>TRIM(MID(tblTitanic[[#This Row],[Name]], FIND(",",tblTitanic[[#This Row],[Name]])+1, FIND(".",tblTitanic[[#This Row],[Name]]) - FIND(",",tblTitanic[[#This Row],[Name]]) - 1))</f>
        <v>Mr</v>
      </c>
      <c r="P1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3" s="9" t="str">
        <f>IF(tblTitanic[[#This Row],[Cabin]]="","Unknown",LEFT(tblTitanic[[#This Row],[Cabin]],1))</f>
        <v>Unknown</v>
      </c>
      <c r="R193" s="9" t="str">
        <f>IF(tblTitanic[[#This Row],[Age]]="","Unknown", IF(tblTitanic[[#This Row],[Age]]&lt;13,"Child",IF(tblTitanic[[#This Row],[Age]]&lt;=18,"Teen", IF(tblTitanic[[#This Row],[Age]]&lt;=40,"Adult","Senior"))))</f>
        <v>Adult</v>
      </c>
      <c r="S193" s="9" t="str">
        <f>IF(tblTitanic[[#This Row],[Fare]]&lt;=$X$5,"Low",IF(tblTitanic[[#This Row],[Fare]]&lt;= $X$6,"Medium",IF(tblTitanic[[#This Row],[Fare]]&lt;= $X$7,"High","Very High")))</f>
        <v>Medium</v>
      </c>
      <c r="T193" s="9">
        <f>IF(tblTitanic[[#This Row],[Age]]="", $X$9, tblTitanic[[#This Row],[Age]])</f>
        <v>19</v>
      </c>
      <c r="U193" s="9" t="str">
        <f>IF(tblTitanic[[#This Row],[Embarked]]="", "S", tblTitanic[[#This Row],[Embarked]])</f>
        <v>S</v>
      </c>
    </row>
    <row r="194" spans="1:21">
      <c r="A194" s="9">
        <v>193</v>
      </c>
      <c r="B194" s="9">
        <v>1</v>
      </c>
      <c r="C194" s="9">
        <v>3</v>
      </c>
      <c r="D194" t="s">
        <v>418</v>
      </c>
      <c r="E194" s="9" t="s">
        <v>18</v>
      </c>
      <c r="F194" s="31">
        <v>19</v>
      </c>
      <c r="G194" s="9">
        <v>1</v>
      </c>
      <c r="H194" s="9">
        <v>0</v>
      </c>
      <c r="I194" t="s">
        <v>419</v>
      </c>
      <c r="J194">
        <v>7.8541999999999996</v>
      </c>
      <c r="K194" s="9" t="s">
        <v>15</v>
      </c>
      <c r="L194" s="9" t="s">
        <v>16</v>
      </c>
      <c r="M194" s="9">
        <f>tblTitanic[[#This Row],[SibSp]]+tblTitanic[[#This Row],[Parch]]</f>
        <v>1</v>
      </c>
      <c r="N194" s="9" t="str">
        <f>IF(tblTitanic[[#This Row],[FamilySize]]=0,"Alone", IF(tblTitanic[[#This Row],[FamilySize]]&lt;=3,"Small (1-3)", "Large (4+)"))</f>
        <v>Small (1-3)</v>
      </c>
      <c r="O194" s="9" t="str">
        <f>TRIM(MID(tblTitanic[[#This Row],[Name]], FIND(",",tblTitanic[[#This Row],[Name]])+1, FIND(".",tblTitanic[[#This Row],[Name]]) - FIND(",",tblTitanic[[#This Row],[Name]]) - 1))</f>
        <v>Miss</v>
      </c>
      <c r="P1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94" s="9" t="str">
        <f>IF(tblTitanic[[#This Row],[Cabin]]="","Unknown",LEFT(tblTitanic[[#This Row],[Cabin]],1))</f>
        <v>Unknown</v>
      </c>
      <c r="R194" s="9" t="str">
        <f>IF(tblTitanic[[#This Row],[Age]]="","Unknown", IF(tblTitanic[[#This Row],[Age]]&lt;13,"Child",IF(tblTitanic[[#This Row],[Age]]&lt;=18,"Teen", IF(tblTitanic[[#This Row],[Age]]&lt;=40,"Adult","Senior"))))</f>
        <v>Adult</v>
      </c>
      <c r="S194" s="9" t="str">
        <f>IF(tblTitanic[[#This Row],[Fare]]&lt;=$X$5,"Low",IF(tblTitanic[[#This Row],[Fare]]&lt;= $X$6,"Medium",IF(tblTitanic[[#This Row],[Fare]]&lt;= $X$7,"High","Very High")))</f>
        <v>Low</v>
      </c>
      <c r="T194" s="9">
        <f>IF(tblTitanic[[#This Row],[Age]]="", $X$9, tblTitanic[[#This Row],[Age]])</f>
        <v>19</v>
      </c>
      <c r="U194" s="9" t="str">
        <f>IF(tblTitanic[[#This Row],[Embarked]]="", "S", tblTitanic[[#This Row],[Embarked]])</f>
        <v>S</v>
      </c>
    </row>
    <row r="195" spans="1:21">
      <c r="A195" s="9">
        <v>194</v>
      </c>
      <c r="B195" s="9">
        <v>1</v>
      </c>
      <c r="C195" s="9">
        <v>2</v>
      </c>
      <c r="D195" t="s">
        <v>420</v>
      </c>
      <c r="E195" s="9" t="s">
        <v>13</v>
      </c>
      <c r="F195" s="31">
        <v>3</v>
      </c>
      <c r="G195" s="9">
        <v>1</v>
      </c>
      <c r="H195" s="9">
        <v>1</v>
      </c>
      <c r="I195" t="s">
        <v>330</v>
      </c>
      <c r="J195">
        <v>26</v>
      </c>
      <c r="K195" s="9" t="s">
        <v>331</v>
      </c>
      <c r="L195" s="9" t="s">
        <v>16</v>
      </c>
      <c r="M195" s="9">
        <f>tblTitanic[[#This Row],[SibSp]]+tblTitanic[[#This Row],[Parch]]</f>
        <v>2</v>
      </c>
      <c r="N195" s="9" t="str">
        <f>IF(tblTitanic[[#This Row],[FamilySize]]=0,"Alone", IF(tblTitanic[[#This Row],[FamilySize]]&lt;=3,"Small (1-3)", "Large (4+)"))</f>
        <v>Small (1-3)</v>
      </c>
      <c r="O195" s="9" t="str">
        <f>TRIM(MID(tblTitanic[[#This Row],[Name]], FIND(",",tblTitanic[[#This Row],[Name]])+1, FIND(".",tblTitanic[[#This Row],[Name]]) - FIND(",",tblTitanic[[#This Row],[Name]]) - 1))</f>
        <v>Master</v>
      </c>
      <c r="P1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195" s="9" t="str">
        <f>IF(tblTitanic[[#This Row],[Cabin]]="","Unknown",LEFT(tblTitanic[[#This Row],[Cabin]],1))</f>
        <v>F</v>
      </c>
      <c r="R195" s="9" t="str">
        <f>IF(tblTitanic[[#This Row],[Age]]="","Unknown", IF(tblTitanic[[#This Row],[Age]]&lt;13,"Child",IF(tblTitanic[[#This Row],[Age]]&lt;=18,"Teen", IF(tblTitanic[[#This Row],[Age]]&lt;=40,"Adult","Senior"))))</f>
        <v>Child</v>
      </c>
      <c r="S195" s="9" t="str">
        <f>IF(tblTitanic[[#This Row],[Fare]]&lt;=$X$5,"Low",IF(tblTitanic[[#This Row],[Fare]]&lt;= $X$6,"Medium",IF(tblTitanic[[#This Row],[Fare]]&lt;= $X$7,"High","Very High")))</f>
        <v>High</v>
      </c>
      <c r="T195" s="9">
        <f>IF(tblTitanic[[#This Row],[Age]]="", $X$9, tblTitanic[[#This Row],[Age]])</f>
        <v>3</v>
      </c>
      <c r="U195" s="9" t="str">
        <f>IF(tblTitanic[[#This Row],[Embarked]]="", "S", tblTitanic[[#This Row],[Embarked]])</f>
        <v>S</v>
      </c>
    </row>
    <row r="196" spans="1:21">
      <c r="A196" s="9">
        <v>195</v>
      </c>
      <c r="B196" s="9">
        <v>1</v>
      </c>
      <c r="C196" s="9">
        <v>1</v>
      </c>
      <c r="D196" t="s">
        <v>421</v>
      </c>
      <c r="E196" s="9" t="s">
        <v>18</v>
      </c>
      <c r="F196" s="31">
        <v>44</v>
      </c>
      <c r="G196" s="9">
        <v>0</v>
      </c>
      <c r="H196" s="9">
        <v>0</v>
      </c>
      <c r="I196" t="s">
        <v>422</v>
      </c>
      <c r="J196">
        <v>27.720800000000001</v>
      </c>
      <c r="K196" s="9" t="s">
        <v>423</v>
      </c>
      <c r="L196" s="9" t="s">
        <v>21</v>
      </c>
      <c r="M196" s="9">
        <f>tblTitanic[[#This Row],[SibSp]]+tblTitanic[[#This Row],[Parch]]</f>
        <v>0</v>
      </c>
      <c r="N196" s="9" t="str">
        <f>IF(tblTitanic[[#This Row],[FamilySize]]=0,"Alone", IF(tblTitanic[[#This Row],[FamilySize]]&lt;=3,"Small (1-3)", "Large (4+)"))</f>
        <v>Alone</v>
      </c>
      <c r="O196" s="9" t="str">
        <f>TRIM(MID(tblTitanic[[#This Row],[Name]], FIND(",",tblTitanic[[#This Row],[Name]])+1, FIND(".",tblTitanic[[#This Row],[Name]]) - FIND(",",tblTitanic[[#This Row],[Name]]) - 1))</f>
        <v>Mrs</v>
      </c>
      <c r="P1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196" s="9" t="str">
        <f>IF(tblTitanic[[#This Row],[Cabin]]="","Unknown",LEFT(tblTitanic[[#This Row],[Cabin]],1))</f>
        <v>B</v>
      </c>
      <c r="R196" s="9" t="str">
        <f>IF(tblTitanic[[#This Row],[Age]]="","Unknown", IF(tblTitanic[[#This Row],[Age]]&lt;13,"Child",IF(tblTitanic[[#This Row],[Age]]&lt;=18,"Teen", IF(tblTitanic[[#This Row],[Age]]&lt;=40,"Adult","Senior"))))</f>
        <v>Senior</v>
      </c>
      <c r="S196" s="9" t="str">
        <f>IF(tblTitanic[[#This Row],[Fare]]&lt;=$X$5,"Low",IF(tblTitanic[[#This Row],[Fare]]&lt;= $X$6,"Medium",IF(tblTitanic[[#This Row],[Fare]]&lt;= $X$7,"High","Very High")))</f>
        <v>High</v>
      </c>
      <c r="T196" s="9">
        <f>IF(tblTitanic[[#This Row],[Age]]="", $X$9, tblTitanic[[#This Row],[Age]])</f>
        <v>44</v>
      </c>
      <c r="U196" s="9" t="str">
        <f>IF(tblTitanic[[#This Row],[Embarked]]="", "S", tblTitanic[[#This Row],[Embarked]])</f>
        <v>C</v>
      </c>
    </row>
    <row r="197" spans="1:21">
      <c r="A197" s="9">
        <v>196</v>
      </c>
      <c r="B197" s="9">
        <v>1</v>
      </c>
      <c r="C197" s="9">
        <v>1</v>
      </c>
      <c r="D197" t="s">
        <v>424</v>
      </c>
      <c r="E197" s="9" t="s">
        <v>18</v>
      </c>
      <c r="F197" s="31">
        <v>58</v>
      </c>
      <c r="G197" s="9">
        <v>0</v>
      </c>
      <c r="H197" s="9">
        <v>0</v>
      </c>
      <c r="I197" t="s">
        <v>88</v>
      </c>
      <c r="J197">
        <v>146.52080000000001</v>
      </c>
      <c r="K197" s="9" t="s">
        <v>425</v>
      </c>
      <c r="L197" s="9" t="s">
        <v>21</v>
      </c>
      <c r="M197" s="9">
        <f>tblTitanic[[#This Row],[SibSp]]+tblTitanic[[#This Row],[Parch]]</f>
        <v>0</v>
      </c>
      <c r="N197" s="9" t="str">
        <f>IF(tblTitanic[[#This Row],[FamilySize]]=0,"Alone", IF(tblTitanic[[#This Row],[FamilySize]]&lt;=3,"Small (1-3)", "Large (4+)"))</f>
        <v>Alone</v>
      </c>
      <c r="O197" s="9" t="str">
        <f>TRIM(MID(tblTitanic[[#This Row],[Name]], FIND(",",tblTitanic[[#This Row],[Name]])+1, FIND(".",tblTitanic[[#This Row],[Name]]) - FIND(",",tblTitanic[[#This Row],[Name]]) - 1))</f>
        <v>Miss</v>
      </c>
      <c r="P1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197" s="9" t="str">
        <f>IF(tblTitanic[[#This Row],[Cabin]]="","Unknown",LEFT(tblTitanic[[#This Row],[Cabin]],1))</f>
        <v>B</v>
      </c>
      <c r="R197" s="9" t="str">
        <f>IF(tblTitanic[[#This Row],[Age]]="","Unknown", IF(tblTitanic[[#This Row],[Age]]&lt;13,"Child",IF(tblTitanic[[#This Row],[Age]]&lt;=18,"Teen", IF(tblTitanic[[#This Row],[Age]]&lt;=40,"Adult","Senior"))))</f>
        <v>Senior</v>
      </c>
      <c r="S197" s="9" t="str">
        <f>IF(tblTitanic[[#This Row],[Fare]]&lt;=$X$5,"Low",IF(tblTitanic[[#This Row],[Fare]]&lt;= $X$6,"Medium",IF(tblTitanic[[#This Row],[Fare]]&lt;= $X$7,"High","Very High")))</f>
        <v>Very High</v>
      </c>
      <c r="T197" s="9">
        <f>IF(tblTitanic[[#This Row],[Age]]="", $X$9, tblTitanic[[#This Row],[Age]])</f>
        <v>58</v>
      </c>
      <c r="U197" s="9" t="str">
        <f>IF(tblTitanic[[#This Row],[Embarked]]="", "S", tblTitanic[[#This Row],[Embarked]])</f>
        <v>C</v>
      </c>
    </row>
    <row r="198" spans="1:21">
      <c r="A198" s="9">
        <v>197</v>
      </c>
      <c r="B198" s="9">
        <v>0</v>
      </c>
      <c r="C198" s="9">
        <v>3</v>
      </c>
      <c r="D198" t="s">
        <v>426</v>
      </c>
      <c r="E198" s="9" t="s">
        <v>13</v>
      </c>
      <c r="F198" s="31"/>
      <c r="G198" s="9">
        <v>0</v>
      </c>
      <c r="H198" s="9">
        <v>0</v>
      </c>
      <c r="I198" t="s">
        <v>427</v>
      </c>
      <c r="J198">
        <v>7.75</v>
      </c>
      <c r="K198" s="9" t="s">
        <v>15</v>
      </c>
      <c r="L198" s="9" t="s">
        <v>31</v>
      </c>
      <c r="M198" s="9">
        <f>tblTitanic[[#This Row],[SibSp]]+tblTitanic[[#This Row],[Parch]]</f>
        <v>0</v>
      </c>
      <c r="N198" s="9" t="str">
        <f>IF(tblTitanic[[#This Row],[FamilySize]]=0,"Alone", IF(tblTitanic[[#This Row],[FamilySize]]&lt;=3,"Small (1-3)", "Large (4+)"))</f>
        <v>Alone</v>
      </c>
      <c r="O198" s="9" t="str">
        <f>TRIM(MID(tblTitanic[[#This Row],[Name]], FIND(",",tblTitanic[[#This Row],[Name]])+1, FIND(".",tblTitanic[[#This Row],[Name]]) - FIND(",",tblTitanic[[#This Row],[Name]]) - 1))</f>
        <v>Mr</v>
      </c>
      <c r="P1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8" s="9" t="str">
        <f>IF(tblTitanic[[#This Row],[Cabin]]="","Unknown",LEFT(tblTitanic[[#This Row],[Cabin]],1))</f>
        <v>Unknown</v>
      </c>
      <c r="R198" s="9" t="str">
        <f>IF(tblTitanic[[#This Row],[Age]]="","Unknown", IF(tblTitanic[[#This Row],[Age]]&lt;13,"Child",IF(tblTitanic[[#This Row],[Age]]&lt;=18,"Teen", IF(tblTitanic[[#This Row],[Age]]&lt;=40,"Adult","Senior"))))</f>
        <v>Unknown</v>
      </c>
      <c r="S198" s="9" t="str">
        <f>IF(tblTitanic[[#This Row],[Fare]]&lt;=$X$5,"Low",IF(tblTitanic[[#This Row],[Fare]]&lt;= $X$6,"Medium",IF(tblTitanic[[#This Row],[Fare]]&lt;= $X$7,"High","Very High")))</f>
        <v>Low</v>
      </c>
      <c r="T198" s="9">
        <f>IF(tblTitanic[[#This Row],[Age]]="", $X$9, tblTitanic[[#This Row],[Age]])</f>
        <v>28</v>
      </c>
      <c r="U198" s="9" t="str">
        <f>IF(tblTitanic[[#This Row],[Embarked]]="", "S", tblTitanic[[#This Row],[Embarked]])</f>
        <v>Q</v>
      </c>
    </row>
    <row r="199" spans="1:21">
      <c r="A199" s="9">
        <v>198</v>
      </c>
      <c r="B199" s="9">
        <v>0</v>
      </c>
      <c r="C199" s="9">
        <v>3</v>
      </c>
      <c r="D199" t="s">
        <v>428</v>
      </c>
      <c r="E199" s="9" t="s">
        <v>13</v>
      </c>
      <c r="F199" s="31">
        <v>42</v>
      </c>
      <c r="G199" s="9">
        <v>0</v>
      </c>
      <c r="H199" s="9">
        <v>1</v>
      </c>
      <c r="I199" t="s">
        <v>429</v>
      </c>
      <c r="J199">
        <v>8.4041999999999994</v>
      </c>
      <c r="K199" s="9" t="s">
        <v>15</v>
      </c>
      <c r="L199" s="9" t="s">
        <v>16</v>
      </c>
      <c r="M199" s="9">
        <f>tblTitanic[[#This Row],[SibSp]]+tblTitanic[[#This Row],[Parch]]</f>
        <v>1</v>
      </c>
      <c r="N199" s="9" t="str">
        <f>IF(tblTitanic[[#This Row],[FamilySize]]=0,"Alone", IF(tblTitanic[[#This Row],[FamilySize]]&lt;=3,"Small (1-3)", "Large (4+)"))</f>
        <v>Small (1-3)</v>
      </c>
      <c r="O199" s="9" t="str">
        <f>TRIM(MID(tblTitanic[[#This Row],[Name]], FIND(",",tblTitanic[[#This Row],[Name]])+1, FIND(".",tblTitanic[[#This Row],[Name]]) - FIND(",",tblTitanic[[#This Row],[Name]]) - 1))</f>
        <v>Mr</v>
      </c>
      <c r="P1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199" s="9" t="str">
        <f>IF(tblTitanic[[#This Row],[Cabin]]="","Unknown",LEFT(tblTitanic[[#This Row],[Cabin]],1))</f>
        <v>Unknown</v>
      </c>
      <c r="R199" s="9" t="str">
        <f>IF(tblTitanic[[#This Row],[Age]]="","Unknown", IF(tblTitanic[[#This Row],[Age]]&lt;13,"Child",IF(tblTitanic[[#This Row],[Age]]&lt;=18,"Teen", IF(tblTitanic[[#This Row],[Age]]&lt;=40,"Adult","Senior"))))</f>
        <v>Senior</v>
      </c>
      <c r="S199" s="9" t="str">
        <f>IF(tblTitanic[[#This Row],[Fare]]&lt;=$X$5,"Low",IF(tblTitanic[[#This Row],[Fare]]&lt;= $X$6,"Medium",IF(tblTitanic[[#This Row],[Fare]]&lt;= $X$7,"High","Very High")))</f>
        <v>Medium</v>
      </c>
      <c r="T199" s="9">
        <f>IF(tblTitanic[[#This Row],[Age]]="", $X$9, tblTitanic[[#This Row],[Age]])</f>
        <v>42</v>
      </c>
      <c r="U199" s="9" t="str">
        <f>IF(tblTitanic[[#This Row],[Embarked]]="", "S", tblTitanic[[#This Row],[Embarked]])</f>
        <v>S</v>
      </c>
    </row>
    <row r="200" spans="1:21">
      <c r="A200" s="9">
        <v>199</v>
      </c>
      <c r="B200" s="9">
        <v>1</v>
      </c>
      <c r="C200" s="9">
        <v>3</v>
      </c>
      <c r="D200" t="s">
        <v>430</v>
      </c>
      <c r="E200" s="9" t="s">
        <v>18</v>
      </c>
      <c r="F200" s="31"/>
      <c r="G200" s="9">
        <v>0</v>
      </c>
      <c r="H200" s="9">
        <v>0</v>
      </c>
      <c r="I200" t="s">
        <v>431</v>
      </c>
      <c r="J200">
        <v>7.75</v>
      </c>
      <c r="K200" s="9" t="s">
        <v>15</v>
      </c>
      <c r="L200" s="9" t="s">
        <v>31</v>
      </c>
      <c r="M200" s="9">
        <f>tblTitanic[[#This Row],[SibSp]]+tblTitanic[[#This Row],[Parch]]</f>
        <v>0</v>
      </c>
      <c r="N200" s="9" t="str">
        <f>IF(tblTitanic[[#This Row],[FamilySize]]=0,"Alone", IF(tblTitanic[[#This Row],[FamilySize]]&lt;=3,"Small (1-3)", "Large (4+)"))</f>
        <v>Alone</v>
      </c>
      <c r="O200" s="9" t="str">
        <f>TRIM(MID(tblTitanic[[#This Row],[Name]], FIND(",",tblTitanic[[#This Row],[Name]])+1, FIND(".",tblTitanic[[#This Row],[Name]]) - FIND(",",tblTitanic[[#This Row],[Name]]) - 1))</f>
        <v>Miss</v>
      </c>
      <c r="P2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00" s="9" t="str">
        <f>IF(tblTitanic[[#This Row],[Cabin]]="","Unknown",LEFT(tblTitanic[[#This Row],[Cabin]],1))</f>
        <v>Unknown</v>
      </c>
      <c r="R200" s="9" t="str">
        <f>IF(tblTitanic[[#This Row],[Age]]="","Unknown", IF(tblTitanic[[#This Row],[Age]]&lt;13,"Child",IF(tblTitanic[[#This Row],[Age]]&lt;=18,"Teen", IF(tblTitanic[[#This Row],[Age]]&lt;=40,"Adult","Senior"))))</f>
        <v>Unknown</v>
      </c>
      <c r="S200" s="9" t="str">
        <f>IF(tblTitanic[[#This Row],[Fare]]&lt;=$X$5,"Low",IF(tblTitanic[[#This Row],[Fare]]&lt;= $X$6,"Medium",IF(tblTitanic[[#This Row],[Fare]]&lt;= $X$7,"High","Very High")))</f>
        <v>Low</v>
      </c>
      <c r="T200" s="9">
        <f>IF(tblTitanic[[#This Row],[Age]]="", $X$9, tblTitanic[[#This Row],[Age]])</f>
        <v>28</v>
      </c>
      <c r="U200" s="9" t="str">
        <f>IF(tblTitanic[[#This Row],[Embarked]]="", "S", tblTitanic[[#This Row],[Embarked]])</f>
        <v>Q</v>
      </c>
    </row>
    <row r="201" spans="1:21">
      <c r="A201" s="9">
        <v>200</v>
      </c>
      <c r="B201" s="9">
        <v>0</v>
      </c>
      <c r="C201" s="9">
        <v>2</v>
      </c>
      <c r="D201" t="s">
        <v>432</v>
      </c>
      <c r="E201" s="9" t="s">
        <v>18</v>
      </c>
      <c r="F201" s="31">
        <v>24</v>
      </c>
      <c r="G201" s="9">
        <v>0</v>
      </c>
      <c r="H201" s="9">
        <v>0</v>
      </c>
      <c r="I201" t="s">
        <v>433</v>
      </c>
      <c r="J201">
        <v>13</v>
      </c>
      <c r="K201" s="9" t="s">
        <v>15</v>
      </c>
      <c r="L201" s="9" t="s">
        <v>16</v>
      </c>
      <c r="M201" s="9">
        <f>tblTitanic[[#This Row],[SibSp]]+tblTitanic[[#This Row],[Parch]]</f>
        <v>0</v>
      </c>
      <c r="N201" s="9" t="str">
        <f>IF(tblTitanic[[#This Row],[FamilySize]]=0,"Alone", IF(tblTitanic[[#This Row],[FamilySize]]&lt;=3,"Small (1-3)", "Large (4+)"))</f>
        <v>Alone</v>
      </c>
      <c r="O201" s="9" t="str">
        <f>TRIM(MID(tblTitanic[[#This Row],[Name]], FIND(",",tblTitanic[[#This Row],[Name]])+1, FIND(".",tblTitanic[[#This Row],[Name]]) - FIND(",",tblTitanic[[#This Row],[Name]]) - 1))</f>
        <v>Miss</v>
      </c>
      <c r="P2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01" s="9" t="str">
        <f>IF(tblTitanic[[#This Row],[Cabin]]="","Unknown",LEFT(tblTitanic[[#This Row],[Cabin]],1))</f>
        <v>Unknown</v>
      </c>
      <c r="R201" s="9" t="str">
        <f>IF(tblTitanic[[#This Row],[Age]]="","Unknown", IF(tblTitanic[[#This Row],[Age]]&lt;13,"Child",IF(tblTitanic[[#This Row],[Age]]&lt;=18,"Teen", IF(tblTitanic[[#This Row],[Age]]&lt;=40,"Adult","Senior"))))</f>
        <v>Adult</v>
      </c>
      <c r="S201" s="9" t="str">
        <f>IF(tblTitanic[[#This Row],[Fare]]&lt;=$X$5,"Low",IF(tblTitanic[[#This Row],[Fare]]&lt;= $X$6,"Medium",IF(tblTitanic[[#This Row],[Fare]]&lt;= $X$7,"High","Very High")))</f>
        <v>Medium</v>
      </c>
      <c r="T201" s="9">
        <f>IF(tblTitanic[[#This Row],[Age]]="", $X$9, tblTitanic[[#This Row],[Age]])</f>
        <v>24</v>
      </c>
      <c r="U201" s="9" t="str">
        <f>IF(tblTitanic[[#This Row],[Embarked]]="", "S", tblTitanic[[#This Row],[Embarked]])</f>
        <v>S</v>
      </c>
    </row>
    <row r="202" spans="1:21">
      <c r="A202" s="9">
        <v>201</v>
      </c>
      <c r="B202" s="9">
        <v>0</v>
      </c>
      <c r="C202" s="9">
        <v>3</v>
      </c>
      <c r="D202" t="s">
        <v>434</v>
      </c>
      <c r="E202" s="9" t="s">
        <v>13</v>
      </c>
      <c r="F202" s="31">
        <v>28</v>
      </c>
      <c r="G202" s="9">
        <v>0</v>
      </c>
      <c r="H202" s="9">
        <v>0</v>
      </c>
      <c r="I202" t="s">
        <v>435</v>
      </c>
      <c r="J202">
        <v>9.5</v>
      </c>
      <c r="K202" s="9" t="s">
        <v>15</v>
      </c>
      <c r="L202" s="9" t="s">
        <v>16</v>
      </c>
      <c r="M202" s="9">
        <f>tblTitanic[[#This Row],[SibSp]]+tblTitanic[[#This Row],[Parch]]</f>
        <v>0</v>
      </c>
      <c r="N202" s="9" t="str">
        <f>IF(tblTitanic[[#This Row],[FamilySize]]=0,"Alone", IF(tblTitanic[[#This Row],[FamilySize]]&lt;=3,"Small (1-3)", "Large (4+)"))</f>
        <v>Alone</v>
      </c>
      <c r="O202" s="9" t="str">
        <f>TRIM(MID(tblTitanic[[#This Row],[Name]], FIND(",",tblTitanic[[#This Row],[Name]])+1, FIND(".",tblTitanic[[#This Row],[Name]]) - FIND(",",tblTitanic[[#This Row],[Name]]) - 1))</f>
        <v>Mr</v>
      </c>
      <c r="P2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2" s="9" t="str">
        <f>IF(tblTitanic[[#This Row],[Cabin]]="","Unknown",LEFT(tblTitanic[[#This Row],[Cabin]],1))</f>
        <v>Unknown</v>
      </c>
      <c r="R202" s="9" t="str">
        <f>IF(tblTitanic[[#This Row],[Age]]="","Unknown", IF(tblTitanic[[#This Row],[Age]]&lt;13,"Child",IF(tblTitanic[[#This Row],[Age]]&lt;=18,"Teen", IF(tblTitanic[[#This Row],[Age]]&lt;=40,"Adult","Senior"))))</f>
        <v>Adult</v>
      </c>
      <c r="S202" s="9" t="str">
        <f>IF(tblTitanic[[#This Row],[Fare]]&lt;=$X$5,"Low",IF(tblTitanic[[#This Row],[Fare]]&lt;= $X$6,"Medium",IF(tblTitanic[[#This Row],[Fare]]&lt;= $X$7,"High","Very High")))</f>
        <v>Medium</v>
      </c>
      <c r="T202" s="9">
        <f>IF(tblTitanic[[#This Row],[Age]]="", $X$9, tblTitanic[[#This Row],[Age]])</f>
        <v>28</v>
      </c>
      <c r="U202" s="9" t="str">
        <f>IF(tblTitanic[[#This Row],[Embarked]]="", "S", tblTitanic[[#This Row],[Embarked]])</f>
        <v>S</v>
      </c>
    </row>
    <row r="203" spans="1:21">
      <c r="A203" s="9">
        <v>202</v>
      </c>
      <c r="B203" s="9">
        <v>0</v>
      </c>
      <c r="C203" s="9">
        <v>3</v>
      </c>
      <c r="D203" t="s">
        <v>436</v>
      </c>
      <c r="E203" s="9" t="s">
        <v>13</v>
      </c>
      <c r="F203" s="31"/>
      <c r="G203" s="9">
        <v>8</v>
      </c>
      <c r="H203" s="9">
        <v>2</v>
      </c>
      <c r="I203" t="s">
        <v>354</v>
      </c>
      <c r="J203">
        <v>69.55</v>
      </c>
      <c r="K203" s="9" t="s">
        <v>15</v>
      </c>
      <c r="L203" s="9" t="s">
        <v>16</v>
      </c>
      <c r="M203" s="9">
        <f>tblTitanic[[#This Row],[SibSp]]+tblTitanic[[#This Row],[Parch]]</f>
        <v>10</v>
      </c>
      <c r="N203" s="9" t="str">
        <f>IF(tblTitanic[[#This Row],[FamilySize]]=0,"Alone", IF(tblTitanic[[#This Row],[FamilySize]]&lt;=3,"Small (1-3)", "Large (4+)"))</f>
        <v>Large (4+)</v>
      </c>
      <c r="O203" s="9" t="str">
        <f>TRIM(MID(tblTitanic[[#This Row],[Name]], FIND(",",tblTitanic[[#This Row],[Name]])+1, FIND(".",tblTitanic[[#This Row],[Name]]) - FIND(",",tblTitanic[[#This Row],[Name]]) - 1))</f>
        <v>Mr</v>
      </c>
      <c r="P2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3" s="9" t="str">
        <f>IF(tblTitanic[[#This Row],[Cabin]]="","Unknown",LEFT(tblTitanic[[#This Row],[Cabin]],1))</f>
        <v>Unknown</v>
      </c>
      <c r="R203" s="9" t="str">
        <f>IF(tblTitanic[[#This Row],[Age]]="","Unknown", IF(tblTitanic[[#This Row],[Age]]&lt;13,"Child",IF(tblTitanic[[#This Row],[Age]]&lt;=18,"Teen", IF(tblTitanic[[#This Row],[Age]]&lt;=40,"Adult","Senior"))))</f>
        <v>Unknown</v>
      </c>
      <c r="S203" s="9" t="str">
        <f>IF(tblTitanic[[#This Row],[Fare]]&lt;=$X$5,"Low",IF(tblTitanic[[#This Row],[Fare]]&lt;= $X$6,"Medium",IF(tblTitanic[[#This Row],[Fare]]&lt;= $X$7,"High","Very High")))</f>
        <v>Very High</v>
      </c>
      <c r="T203" s="9">
        <f>IF(tblTitanic[[#This Row],[Age]]="", $X$9, tblTitanic[[#This Row],[Age]])</f>
        <v>28</v>
      </c>
      <c r="U203" s="9" t="str">
        <f>IF(tblTitanic[[#This Row],[Embarked]]="", "S", tblTitanic[[#This Row],[Embarked]])</f>
        <v>S</v>
      </c>
    </row>
    <row r="204" spans="1:21">
      <c r="A204" s="9">
        <v>203</v>
      </c>
      <c r="B204" s="9">
        <v>0</v>
      </c>
      <c r="C204" s="9">
        <v>3</v>
      </c>
      <c r="D204" t="s">
        <v>437</v>
      </c>
      <c r="E204" s="9" t="s">
        <v>13</v>
      </c>
      <c r="F204" s="31">
        <v>34</v>
      </c>
      <c r="G204" s="9">
        <v>0</v>
      </c>
      <c r="H204" s="9">
        <v>0</v>
      </c>
      <c r="I204" t="s">
        <v>438</v>
      </c>
      <c r="J204">
        <v>6.4958</v>
      </c>
      <c r="K204" s="9" t="s">
        <v>15</v>
      </c>
      <c r="L204" s="9" t="s">
        <v>16</v>
      </c>
      <c r="M204" s="9">
        <f>tblTitanic[[#This Row],[SibSp]]+tblTitanic[[#This Row],[Parch]]</f>
        <v>0</v>
      </c>
      <c r="N204" s="9" t="str">
        <f>IF(tblTitanic[[#This Row],[FamilySize]]=0,"Alone", IF(tblTitanic[[#This Row],[FamilySize]]&lt;=3,"Small (1-3)", "Large (4+)"))</f>
        <v>Alone</v>
      </c>
      <c r="O204" s="9" t="str">
        <f>TRIM(MID(tblTitanic[[#This Row],[Name]], FIND(",",tblTitanic[[#This Row],[Name]])+1, FIND(".",tblTitanic[[#This Row],[Name]]) - FIND(",",tblTitanic[[#This Row],[Name]]) - 1))</f>
        <v>Mr</v>
      </c>
      <c r="P2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4" s="9" t="str">
        <f>IF(tblTitanic[[#This Row],[Cabin]]="","Unknown",LEFT(tblTitanic[[#This Row],[Cabin]],1))</f>
        <v>Unknown</v>
      </c>
      <c r="R204" s="9" t="str">
        <f>IF(tblTitanic[[#This Row],[Age]]="","Unknown", IF(tblTitanic[[#This Row],[Age]]&lt;13,"Child",IF(tblTitanic[[#This Row],[Age]]&lt;=18,"Teen", IF(tblTitanic[[#This Row],[Age]]&lt;=40,"Adult","Senior"))))</f>
        <v>Adult</v>
      </c>
      <c r="S204" s="9" t="str">
        <f>IF(tblTitanic[[#This Row],[Fare]]&lt;=$X$5,"Low",IF(tblTitanic[[#This Row],[Fare]]&lt;= $X$6,"Medium",IF(tblTitanic[[#This Row],[Fare]]&lt;= $X$7,"High","Very High")))</f>
        <v>Low</v>
      </c>
      <c r="T204" s="9">
        <f>IF(tblTitanic[[#This Row],[Age]]="", $X$9, tblTitanic[[#This Row],[Age]])</f>
        <v>34</v>
      </c>
      <c r="U204" s="9" t="str">
        <f>IF(tblTitanic[[#This Row],[Embarked]]="", "S", tblTitanic[[#This Row],[Embarked]])</f>
        <v>S</v>
      </c>
    </row>
    <row r="205" spans="1:21">
      <c r="A205" s="9">
        <v>204</v>
      </c>
      <c r="B205" s="9">
        <v>0</v>
      </c>
      <c r="C205" s="9">
        <v>3</v>
      </c>
      <c r="D205" t="s">
        <v>439</v>
      </c>
      <c r="E205" s="9" t="s">
        <v>13</v>
      </c>
      <c r="F205" s="31">
        <v>45.5</v>
      </c>
      <c r="G205" s="9">
        <v>0</v>
      </c>
      <c r="H205" s="9">
        <v>0</v>
      </c>
      <c r="I205" t="s">
        <v>440</v>
      </c>
      <c r="J205">
        <v>7.2249999999999996</v>
      </c>
      <c r="K205" s="9" t="s">
        <v>15</v>
      </c>
      <c r="L205" s="9" t="s">
        <v>21</v>
      </c>
      <c r="M205" s="9">
        <f>tblTitanic[[#This Row],[SibSp]]+tblTitanic[[#This Row],[Parch]]</f>
        <v>0</v>
      </c>
      <c r="N205" s="9" t="str">
        <f>IF(tblTitanic[[#This Row],[FamilySize]]=0,"Alone", IF(tblTitanic[[#This Row],[FamilySize]]&lt;=3,"Small (1-3)", "Large (4+)"))</f>
        <v>Alone</v>
      </c>
      <c r="O205" s="9" t="str">
        <f>TRIM(MID(tblTitanic[[#This Row],[Name]], FIND(",",tblTitanic[[#This Row],[Name]])+1, FIND(".",tblTitanic[[#This Row],[Name]]) - FIND(",",tblTitanic[[#This Row],[Name]]) - 1))</f>
        <v>Mr</v>
      </c>
      <c r="P2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5" s="9" t="str">
        <f>IF(tblTitanic[[#This Row],[Cabin]]="","Unknown",LEFT(tblTitanic[[#This Row],[Cabin]],1))</f>
        <v>Unknown</v>
      </c>
      <c r="R205" s="9" t="str">
        <f>IF(tblTitanic[[#This Row],[Age]]="","Unknown", IF(tblTitanic[[#This Row],[Age]]&lt;13,"Child",IF(tblTitanic[[#This Row],[Age]]&lt;=18,"Teen", IF(tblTitanic[[#This Row],[Age]]&lt;=40,"Adult","Senior"))))</f>
        <v>Senior</v>
      </c>
      <c r="S205" s="9" t="str">
        <f>IF(tblTitanic[[#This Row],[Fare]]&lt;=$X$5,"Low",IF(tblTitanic[[#This Row],[Fare]]&lt;= $X$6,"Medium",IF(tblTitanic[[#This Row],[Fare]]&lt;= $X$7,"High","Very High")))</f>
        <v>Low</v>
      </c>
      <c r="T205" s="9">
        <f>IF(tblTitanic[[#This Row],[Age]]="", $X$9, tblTitanic[[#This Row],[Age]])</f>
        <v>45.5</v>
      </c>
      <c r="U205" s="9" t="str">
        <f>IF(tblTitanic[[#This Row],[Embarked]]="", "S", tblTitanic[[#This Row],[Embarked]])</f>
        <v>C</v>
      </c>
    </row>
    <row r="206" spans="1:21">
      <c r="A206" s="9">
        <v>205</v>
      </c>
      <c r="B206" s="9">
        <v>1</v>
      </c>
      <c r="C206" s="9">
        <v>3</v>
      </c>
      <c r="D206" t="s">
        <v>441</v>
      </c>
      <c r="E206" s="9" t="s">
        <v>13</v>
      </c>
      <c r="F206" s="31">
        <v>18</v>
      </c>
      <c r="G206" s="9">
        <v>0</v>
      </c>
      <c r="H206" s="9">
        <v>0</v>
      </c>
      <c r="I206" t="s">
        <v>442</v>
      </c>
      <c r="J206">
        <v>8.0500000000000007</v>
      </c>
      <c r="K206" s="9" t="s">
        <v>15</v>
      </c>
      <c r="L206" s="9" t="s">
        <v>16</v>
      </c>
      <c r="M206" s="9">
        <f>tblTitanic[[#This Row],[SibSp]]+tblTitanic[[#This Row],[Parch]]</f>
        <v>0</v>
      </c>
      <c r="N206" s="9" t="str">
        <f>IF(tblTitanic[[#This Row],[FamilySize]]=0,"Alone", IF(tblTitanic[[#This Row],[FamilySize]]&lt;=3,"Small (1-3)", "Large (4+)"))</f>
        <v>Alone</v>
      </c>
      <c r="O206" s="9" t="str">
        <f>TRIM(MID(tblTitanic[[#This Row],[Name]], FIND(",",tblTitanic[[#This Row],[Name]])+1, FIND(".",tblTitanic[[#This Row],[Name]]) - FIND(",",tblTitanic[[#This Row],[Name]]) - 1))</f>
        <v>Mr</v>
      </c>
      <c r="P2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6" s="9" t="str">
        <f>IF(tblTitanic[[#This Row],[Cabin]]="","Unknown",LEFT(tblTitanic[[#This Row],[Cabin]],1))</f>
        <v>Unknown</v>
      </c>
      <c r="R206" s="9" t="str">
        <f>IF(tblTitanic[[#This Row],[Age]]="","Unknown", IF(tblTitanic[[#This Row],[Age]]&lt;13,"Child",IF(tblTitanic[[#This Row],[Age]]&lt;=18,"Teen", IF(tblTitanic[[#This Row],[Age]]&lt;=40,"Adult","Senior"))))</f>
        <v>Teen</v>
      </c>
      <c r="S206" s="9" t="str">
        <f>IF(tblTitanic[[#This Row],[Fare]]&lt;=$X$5,"Low",IF(tblTitanic[[#This Row],[Fare]]&lt;= $X$6,"Medium",IF(tblTitanic[[#This Row],[Fare]]&lt;= $X$7,"High","Very High")))</f>
        <v>Medium</v>
      </c>
      <c r="T206" s="9">
        <f>IF(tblTitanic[[#This Row],[Age]]="", $X$9, tblTitanic[[#This Row],[Age]])</f>
        <v>18</v>
      </c>
      <c r="U206" s="9" t="str">
        <f>IF(tblTitanic[[#This Row],[Embarked]]="", "S", tblTitanic[[#This Row],[Embarked]])</f>
        <v>S</v>
      </c>
    </row>
    <row r="207" spans="1:21">
      <c r="A207" s="9">
        <v>206</v>
      </c>
      <c r="B207" s="9">
        <v>0</v>
      </c>
      <c r="C207" s="9">
        <v>3</v>
      </c>
      <c r="D207" t="s">
        <v>443</v>
      </c>
      <c r="E207" s="9" t="s">
        <v>18</v>
      </c>
      <c r="F207" s="31">
        <v>2</v>
      </c>
      <c r="G207" s="9">
        <v>0</v>
      </c>
      <c r="H207" s="9">
        <v>1</v>
      </c>
      <c r="I207" t="s">
        <v>444</v>
      </c>
      <c r="J207">
        <v>10.4625</v>
      </c>
      <c r="K207" s="9" t="s">
        <v>43</v>
      </c>
      <c r="L207" s="9" t="s">
        <v>16</v>
      </c>
      <c r="M207" s="9">
        <f>tblTitanic[[#This Row],[SibSp]]+tblTitanic[[#This Row],[Parch]]</f>
        <v>1</v>
      </c>
      <c r="N207" s="9" t="str">
        <f>IF(tblTitanic[[#This Row],[FamilySize]]=0,"Alone", IF(tblTitanic[[#This Row],[FamilySize]]&lt;=3,"Small (1-3)", "Large (4+)"))</f>
        <v>Small (1-3)</v>
      </c>
      <c r="O207" s="9" t="str">
        <f>TRIM(MID(tblTitanic[[#This Row],[Name]], FIND(",",tblTitanic[[#This Row],[Name]])+1, FIND(".",tblTitanic[[#This Row],[Name]]) - FIND(",",tblTitanic[[#This Row],[Name]]) - 1))</f>
        <v>Miss</v>
      </c>
      <c r="P2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07" s="9" t="str">
        <f>IF(tblTitanic[[#This Row],[Cabin]]="","Unknown",LEFT(tblTitanic[[#This Row],[Cabin]],1))</f>
        <v>G</v>
      </c>
      <c r="R207" s="9" t="str">
        <f>IF(tblTitanic[[#This Row],[Age]]="","Unknown", IF(tblTitanic[[#This Row],[Age]]&lt;13,"Child",IF(tblTitanic[[#This Row],[Age]]&lt;=18,"Teen", IF(tblTitanic[[#This Row],[Age]]&lt;=40,"Adult","Senior"))))</f>
        <v>Child</v>
      </c>
      <c r="S207" s="9" t="str">
        <f>IF(tblTitanic[[#This Row],[Fare]]&lt;=$X$5,"Low",IF(tblTitanic[[#This Row],[Fare]]&lt;= $X$6,"Medium",IF(tblTitanic[[#This Row],[Fare]]&lt;= $X$7,"High","Very High")))</f>
        <v>Medium</v>
      </c>
      <c r="T207" s="9">
        <f>IF(tblTitanic[[#This Row],[Age]]="", $X$9, tblTitanic[[#This Row],[Age]])</f>
        <v>2</v>
      </c>
      <c r="U207" s="9" t="str">
        <f>IF(tblTitanic[[#This Row],[Embarked]]="", "S", tblTitanic[[#This Row],[Embarked]])</f>
        <v>S</v>
      </c>
    </row>
    <row r="208" spans="1:21">
      <c r="A208" s="9">
        <v>207</v>
      </c>
      <c r="B208" s="9">
        <v>0</v>
      </c>
      <c r="C208" s="9">
        <v>3</v>
      </c>
      <c r="D208" t="s">
        <v>445</v>
      </c>
      <c r="E208" s="9" t="s">
        <v>13</v>
      </c>
      <c r="F208" s="31">
        <v>32</v>
      </c>
      <c r="G208" s="9">
        <v>1</v>
      </c>
      <c r="H208" s="9">
        <v>0</v>
      </c>
      <c r="I208" t="s">
        <v>203</v>
      </c>
      <c r="J208">
        <v>15.85</v>
      </c>
      <c r="K208" s="9" t="s">
        <v>15</v>
      </c>
      <c r="L208" s="9" t="s">
        <v>16</v>
      </c>
      <c r="M208" s="9">
        <f>tblTitanic[[#This Row],[SibSp]]+tblTitanic[[#This Row],[Parch]]</f>
        <v>1</v>
      </c>
      <c r="N208" s="9" t="str">
        <f>IF(tblTitanic[[#This Row],[FamilySize]]=0,"Alone", IF(tblTitanic[[#This Row],[FamilySize]]&lt;=3,"Small (1-3)", "Large (4+)"))</f>
        <v>Small (1-3)</v>
      </c>
      <c r="O208" s="9" t="str">
        <f>TRIM(MID(tblTitanic[[#This Row],[Name]], FIND(",",tblTitanic[[#This Row],[Name]])+1, FIND(".",tblTitanic[[#This Row],[Name]]) - FIND(",",tblTitanic[[#This Row],[Name]]) - 1))</f>
        <v>Mr</v>
      </c>
      <c r="P2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8" s="9" t="str">
        <f>IF(tblTitanic[[#This Row],[Cabin]]="","Unknown",LEFT(tblTitanic[[#This Row],[Cabin]],1))</f>
        <v>Unknown</v>
      </c>
      <c r="R208" s="9" t="str">
        <f>IF(tblTitanic[[#This Row],[Age]]="","Unknown", IF(tblTitanic[[#This Row],[Age]]&lt;13,"Child",IF(tblTitanic[[#This Row],[Age]]&lt;=18,"Teen", IF(tblTitanic[[#This Row],[Age]]&lt;=40,"Adult","Senior"))))</f>
        <v>Adult</v>
      </c>
      <c r="S208" s="9" t="str">
        <f>IF(tblTitanic[[#This Row],[Fare]]&lt;=$X$5,"Low",IF(tblTitanic[[#This Row],[Fare]]&lt;= $X$6,"Medium",IF(tblTitanic[[#This Row],[Fare]]&lt;= $X$7,"High","Very High")))</f>
        <v>High</v>
      </c>
      <c r="T208" s="9">
        <f>IF(tblTitanic[[#This Row],[Age]]="", $X$9, tblTitanic[[#This Row],[Age]])</f>
        <v>32</v>
      </c>
      <c r="U208" s="9" t="str">
        <f>IF(tblTitanic[[#This Row],[Embarked]]="", "S", tblTitanic[[#This Row],[Embarked]])</f>
        <v>S</v>
      </c>
    </row>
    <row r="209" spans="1:21">
      <c r="A209" s="9">
        <v>208</v>
      </c>
      <c r="B209" s="9">
        <v>1</v>
      </c>
      <c r="C209" s="9">
        <v>3</v>
      </c>
      <c r="D209" t="s">
        <v>446</v>
      </c>
      <c r="E209" s="9" t="s">
        <v>13</v>
      </c>
      <c r="F209" s="31">
        <v>26</v>
      </c>
      <c r="G209" s="9">
        <v>0</v>
      </c>
      <c r="H209" s="9">
        <v>0</v>
      </c>
      <c r="I209" t="s">
        <v>447</v>
      </c>
      <c r="J209">
        <v>18.787500000000001</v>
      </c>
      <c r="K209" s="9" t="s">
        <v>15</v>
      </c>
      <c r="L209" s="9" t="s">
        <v>21</v>
      </c>
      <c r="M209" s="9">
        <f>tblTitanic[[#This Row],[SibSp]]+tblTitanic[[#This Row],[Parch]]</f>
        <v>0</v>
      </c>
      <c r="N209" s="9" t="str">
        <f>IF(tblTitanic[[#This Row],[FamilySize]]=0,"Alone", IF(tblTitanic[[#This Row],[FamilySize]]&lt;=3,"Small (1-3)", "Large (4+)"))</f>
        <v>Alone</v>
      </c>
      <c r="O209" s="9" t="str">
        <f>TRIM(MID(tblTitanic[[#This Row],[Name]], FIND(",",tblTitanic[[#This Row],[Name]])+1, FIND(".",tblTitanic[[#This Row],[Name]]) - FIND(",",tblTitanic[[#This Row],[Name]]) - 1))</f>
        <v>Mr</v>
      </c>
      <c r="P2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09" s="9" t="str">
        <f>IF(tblTitanic[[#This Row],[Cabin]]="","Unknown",LEFT(tblTitanic[[#This Row],[Cabin]],1))</f>
        <v>Unknown</v>
      </c>
      <c r="R209" s="9" t="str">
        <f>IF(tblTitanic[[#This Row],[Age]]="","Unknown", IF(tblTitanic[[#This Row],[Age]]&lt;13,"Child",IF(tblTitanic[[#This Row],[Age]]&lt;=18,"Teen", IF(tblTitanic[[#This Row],[Age]]&lt;=40,"Adult","Senior"))))</f>
        <v>Adult</v>
      </c>
      <c r="S209" s="9" t="str">
        <f>IF(tblTitanic[[#This Row],[Fare]]&lt;=$X$5,"Low",IF(tblTitanic[[#This Row],[Fare]]&lt;= $X$6,"Medium",IF(tblTitanic[[#This Row],[Fare]]&lt;= $X$7,"High","Very High")))</f>
        <v>High</v>
      </c>
      <c r="T209" s="9">
        <f>IF(tblTitanic[[#This Row],[Age]]="", $X$9, tblTitanic[[#This Row],[Age]])</f>
        <v>26</v>
      </c>
      <c r="U209" s="9" t="str">
        <f>IF(tblTitanic[[#This Row],[Embarked]]="", "S", tblTitanic[[#This Row],[Embarked]])</f>
        <v>C</v>
      </c>
    </row>
    <row r="210" spans="1:21">
      <c r="A210" s="9">
        <v>209</v>
      </c>
      <c r="B210" s="9">
        <v>1</v>
      </c>
      <c r="C210" s="9">
        <v>3</v>
      </c>
      <c r="D210" t="s">
        <v>448</v>
      </c>
      <c r="E210" s="9" t="s">
        <v>18</v>
      </c>
      <c r="F210" s="31">
        <v>16</v>
      </c>
      <c r="G210" s="9">
        <v>0</v>
      </c>
      <c r="H210" s="9">
        <v>0</v>
      </c>
      <c r="I210" t="s">
        <v>449</v>
      </c>
      <c r="J210">
        <v>7.75</v>
      </c>
      <c r="K210" s="9" t="s">
        <v>15</v>
      </c>
      <c r="L210" s="9" t="s">
        <v>31</v>
      </c>
      <c r="M210" s="9">
        <f>tblTitanic[[#This Row],[SibSp]]+tblTitanic[[#This Row],[Parch]]</f>
        <v>0</v>
      </c>
      <c r="N210" s="9" t="str">
        <f>IF(tblTitanic[[#This Row],[FamilySize]]=0,"Alone", IF(tblTitanic[[#This Row],[FamilySize]]&lt;=3,"Small (1-3)", "Large (4+)"))</f>
        <v>Alone</v>
      </c>
      <c r="O210" s="9" t="str">
        <f>TRIM(MID(tblTitanic[[#This Row],[Name]], FIND(",",tblTitanic[[#This Row],[Name]])+1, FIND(".",tblTitanic[[#This Row],[Name]]) - FIND(",",tblTitanic[[#This Row],[Name]]) - 1))</f>
        <v>Miss</v>
      </c>
      <c r="P2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10" s="9" t="str">
        <f>IF(tblTitanic[[#This Row],[Cabin]]="","Unknown",LEFT(tblTitanic[[#This Row],[Cabin]],1))</f>
        <v>Unknown</v>
      </c>
      <c r="R210" s="9" t="str">
        <f>IF(tblTitanic[[#This Row],[Age]]="","Unknown", IF(tblTitanic[[#This Row],[Age]]&lt;13,"Child",IF(tblTitanic[[#This Row],[Age]]&lt;=18,"Teen", IF(tblTitanic[[#This Row],[Age]]&lt;=40,"Adult","Senior"))))</f>
        <v>Teen</v>
      </c>
      <c r="S210" s="9" t="str">
        <f>IF(tblTitanic[[#This Row],[Fare]]&lt;=$X$5,"Low",IF(tblTitanic[[#This Row],[Fare]]&lt;= $X$6,"Medium",IF(tblTitanic[[#This Row],[Fare]]&lt;= $X$7,"High","Very High")))</f>
        <v>Low</v>
      </c>
      <c r="T210" s="9">
        <f>IF(tblTitanic[[#This Row],[Age]]="", $X$9, tblTitanic[[#This Row],[Age]])</f>
        <v>16</v>
      </c>
      <c r="U210" s="9" t="str">
        <f>IF(tblTitanic[[#This Row],[Embarked]]="", "S", tblTitanic[[#This Row],[Embarked]])</f>
        <v>Q</v>
      </c>
    </row>
    <row r="211" spans="1:21">
      <c r="A211" s="9">
        <v>210</v>
      </c>
      <c r="B211" s="9">
        <v>1</v>
      </c>
      <c r="C211" s="9">
        <v>1</v>
      </c>
      <c r="D211" t="s">
        <v>450</v>
      </c>
      <c r="E211" s="9" t="s">
        <v>13</v>
      </c>
      <c r="F211" s="31">
        <v>40</v>
      </c>
      <c r="G211" s="9">
        <v>0</v>
      </c>
      <c r="H211" s="9">
        <v>0</v>
      </c>
      <c r="I211" t="s">
        <v>451</v>
      </c>
      <c r="J211">
        <v>31</v>
      </c>
      <c r="K211" s="9" t="s">
        <v>452</v>
      </c>
      <c r="L211" s="9" t="s">
        <v>21</v>
      </c>
      <c r="M211" s="9">
        <f>tblTitanic[[#This Row],[SibSp]]+tblTitanic[[#This Row],[Parch]]</f>
        <v>0</v>
      </c>
      <c r="N211" s="9" t="str">
        <f>IF(tblTitanic[[#This Row],[FamilySize]]=0,"Alone", IF(tblTitanic[[#This Row],[FamilySize]]&lt;=3,"Small (1-3)", "Large (4+)"))</f>
        <v>Alone</v>
      </c>
      <c r="O211" s="9" t="str">
        <f>TRIM(MID(tblTitanic[[#This Row],[Name]], FIND(",",tblTitanic[[#This Row],[Name]])+1, FIND(".",tblTitanic[[#This Row],[Name]]) - FIND(",",tblTitanic[[#This Row],[Name]]) - 1))</f>
        <v>Mr</v>
      </c>
      <c r="P2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1" s="9" t="str">
        <f>IF(tblTitanic[[#This Row],[Cabin]]="","Unknown",LEFT(tblTitanic[[#This Row],[Cabin]],1))</f>
        <v>A</v>
      </c>
      <c r="R211" s="9" t="str">
        <f>IF(tblTitanic[[#This Row],[Age]]="","Unknown", IF(tblTitanic[[#This Row],[Age]]&lt;13,"Child",IF(tblTitanic[[#This Row],[Age]]&lt;=18,"Teen", IF(tblTitanic[[#This Row],[Age]]&lt;=40,"Adult","Senior"))))</f>
        <v>Adult</v>
      </c>
      <c r="S211" s="9" t="str">
        <f>IF(tblTitanic[[#This Row],[Fare]]&lt;=$X$5,"Low",IF(tblTitanic[[#This Row],[Fare]]&lt;= $X$6,"Medium",IF(tblTitanic[[#This Row],[Fare]]&lt;= $X$7,"High","Very High")))</f>
        <v>High</v>
      </c>
      <c r="T211" s="9">
        <f>IF(tblTitanic[[#This Row],[Age]]="", $X$9, tblTitanic[[#This Row],[Age]])</f>
        <v>40</v>
      </c>
      <c r="U211" s="9" t="str">
        <f>IF(tblTitanic[[#This Row],[Embarked]]="", "S", tblTitanic[[#This Row],[Embarked]])</f>
        <v>C</v>
      </c>
    </row>
    <row r="212" spans="1:21">
      <c r="A212" s="9">
        <v>211</v>
      </c>
      <c r="B212" s="9">
        <v>0</v>
      </c>
      <c r="C212" s="9">
        <v>3</v>
      </c>
      <c r="D212" t="s">
        <v>453</v>
      </c>
      <c r="E212" s="9" t="s">
        <v>13</v>
      </c>
      <c r="F212" s="31">
        <v>24</v>
      </c>
      <c r="G212" s="9">
        <v>0</v>
      </c>
      <c r="H212" s="9">
        <v>0</v>
      </c>
      <c r="I212" t="s">
        <v>454</v>
      </c>
      <c r="J212">
        <v>7.05</v>
      </c>
      <c r="K212" s="9" t="s">
        <v>15</v>
      </c>
      <c r="L212" s="9" t="s">
        <v>16</v>
      </c>
      <c r="M212" s="9">
        <f>tblTitanic[[#This Row],[SibSp]]+tblTitanic[[#This Row],[Parch]]</f>
        <v>0</v>
      </c>
      <c r="N212" s="9" t="str">
        <f>IF(tblTitanic[[#This Row],[FamilySize]]=0,"Alone", IF(tblTitanic[[#This Row],[FamilySize]]&lt;=3,"Small (1-3)", "Large (4+)"))</f>
        <v>Alone</v>
      </c>
      <c r="O212" s="9" t="str">
        <f>TRIM(MID(tblTitanic[[#This Row],[Name]], FIND(",",tblTitanic[[#This Row],[Name]])+1, FIND(".",tblTitanic[[#This Row],[Name]]) - FIND(",",tblTitanic[[#This Row],[Name]]) - 1))</f>
        <v>Mr</v>
      </c>
      <c r="P2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2" s="9" t="str">
        <f>IF(tblTitanic[[#This Row],[Cabin]]="","Unknown",LEFT(tblTitanic[[#This Row],[Cabin]],1))</f>
        <v>Unknown</v>
      </c>
      <c r="R212" s="9" t="str">
        <f>IF(tblTitanic[[#This Row],[Age]]="","Unknown", IF(tblTitanic[[#This Row],[Age]]&lt;13,"Child",IF(tblTitanic[[#This Row],[Age]]&lt;=18,"Teen", IF(tblTitanic[[#This Row],[Age]]&lt;=40,"Adult","Senior"))))</f>
        <v>Adult</v>
      </c>
      <c r="S212" s="9" t="str">
        <f>IF(tblTitanic[[#This Row],[Fare]]&lt;=$X$5,"Low",IF(tblTitanic[[#This Row],[Fare]]&lt;= $X$6,"Medium",IF(tblTitanic[[#This Row],[Fare]]&lt;= $X$7,"High","Very High")))</f>
        <v>Low</v>
      </c>
      <c r="T212" s="9">
        <f>IF(tblTitanic[[#This Row],[Age]]="", $X$9, tblTitanic[[#This Row],[Age]])</f>
        <v>24</v>
      </c>
      <c r="U212" s="9" t="str">
        <f>IF(tblTitanic[[#This Row],[Embarked]]="", "S", tblTitanic[[#This Row],[Embarked]])</f>
        <v>S</v>
      </c>
    </row>
    <row r="213" spans="1:21">
      <c r="A213" s="9">
        <v>212</v>
      </c>
      <c r="B213" s="9">
        <v>1</v>
      </c>
      <c r="C213" s="9">
        <v>2</v>
      </c>
      <c r="D213" t="s">
        <v>455</v>
      </c>
      <c r="E213" s="9" t="s">
        <v>18</v>
      </c>
      <c r="F213" s="31">
        <v>35</v>
      </c>
      <c r="G213" s="9">
        <v>0</v>
      </c>
      <c r="H213" s="9">
        <v>0</v>
      </c>
      <c r="I213" t="s">
        <v>456</v>
      </c>
      <c r="J213">
        <v>21</v>
      </c>
      <c r="K213" s="9" t="s">
        <v>15</v>
      </c>
      <c r="L213" s="9" t="s">
        <v>16</v>
      </c>
      <c r="M213" s="9">
        <f>tblTitanic[[#This Row],[SibSp]]+tblTitanic[[#This Row],[Parch]]</f>
        <v>0</v>
      </c>
      <c r="N213" s="9" t="str">
        <f>IF(tblTitanic[[#This Row],[FamilySize]]=0,"Alone", IF(tblTitanic[[#This Row],[FamilySize]]&lt;=3,"Small (1-3)", "Large (4+)"))</f>
        <v>Alone</v>
      </c>
      <c r="O213" s="9" t="str">
        <f>TRIM(MID(tblTitanic[[#This Row],[Name]], FIND(",",tblTitanic[[#This Row],[Name]])+1, FIND(".",tblTitanic[[#This Row],[Name]]) - FIND(",",tblTitanic[[#This Row],[Name]]) - 1))</f>
        <v>Miss</v>
      </c>
      <c r="P2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13" s="9" t="str">
        <f>IF(tblTitanic[[#This Row],[Cabin]]="","Unknown",LEFT(tblTitanic[[#This Row],[Cabin]],1))</f>
        <v>Unknown</v>
      </c>
      <c r="R213" s="9" t="str">
        <f>IF(tblTitanic[[#This Row],[Age]]="","Unknown", IF(tblTitanic[[#This Row],[Age]]&lt;13,"Child",IF(tblTitanic[[#This Row],[Age]]&lt;=18,"Teen", IF(tblTitanic[[#This Row],[Age]]&lt;=40,"Adult","Senior"))))</f>
        <v>Adult</v>
      </c>
      <c r="S213" s="9" t="str">
        <f>IF(tblTitanic[[#This Row],[Fare]]&lt;=$X$5,"Low",IF(tblTitanic[[#This Row],[Fare]]&lt;= $X$6,"Medium",IF(tblTitanic[[#This Row],[Fare]]&lt;= $X$7,"High","Very High")))</f>
        <v>High</v>
      </c>
      <c r="T213" s="9">
        <f>IF(tblTitanic[[#This Row],[Age]]="", $X$9, tblTitanic[[#This Row],[Age]])</f>
        <v>35</v>
      </c>
      <c r="U213" s="9" t="str">
        <f>IF(tblTitanic[[#This Row],[Embarked]]="", "S", tblTitanic[[#This Row],[Embarked]])</f>
        <v>S</v>
      </c>
    </row>
    <row r="214" spans="1:21">
      <c r="A214" s="9">
        <v>213</v>
      </c>
      <c r="B214" s="9">
        <v>0</v>
      </c>
      <c r="C214" s="9">
        <v>3</v>
      </c>
      <c r="D214" t="s">
        <v>457</v>
      </c>
      <c r="E214" s="9" t="s">
        <v>13</v>
      </c>
      <c r="F214" s="31">
        <v>22</v>
      </c>
      <c r="G214" s="9">
        <v>0</v>
      </c>
      <c r="H214" s="9">
        <v>0</v>
      </c>
      <c r="I214" t="s">
        <v>458</v>
      </c>
      <c r="J214">
        <v>7.25</v>
      </c>
      <c r="K214" s="9" t="s">
        <v>15</v>
      </c>
      <c r="L214" s="9" t="s">
        <v>16</v>
      </c>
      <c r="M214" s="9">
        <f>tblTitanic[[#This Row],[SibSp]]+tblTitanic[[#This Row],[Parch]]</f>
        <v>0</v>
      </c>
      <c r="N214" s="9" t="str">
        <f>IF(tblTitanic[[#This Row],[FamilySize]]=0,"Alone", IF(tblTitanic[[#This Row],[FamilySize]]&lt;=3,"Small (1-3)", "Large (4+)"))</f>
        <v>Alone</v>
      </c>
      <c r="O214" s="9" t="str">
        <f>TRIM(MID(tblTitanic[[#This Row],[Name]], FIND(",",tblTitanic[[#This Row],[Name]])+1, FIND(".",tblTitanic[[#This Row],[Name]]) - FIND(",",tblTitanic[[#This Row],[Name]]) - 1))</f>
        <v>Mr</v>
      </c>
      <c r="P2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4" s="9" t="str">
        <f>IF(tblTitanic[[#This Row],[Cabin]]="","Unknown",LEFT(tblTitanic[[#This Row],[Cabin]],1))</f>
        <v>Unknown</v>
      </c>
      <c r="R214" s="9" t="str">
        <f>IF(tblTitanic[[#This Row],[Age]]="","Unknown", IF(tblTitanic[[#This Row],[Age]]&lt;13,"Child",IF(tblTitanic[[#This Row],[Age]]&lt;=18,"Teen", IF(tblTitanic[[#This Row],[Age]]&lt;=40,"Adult","Senior"))))</f>
        <v>Adult</v>
      </c>
      <c r="S214" s="9" t="str">
        <f>IF(tblTitanic[[#This Row],[Fare]]&lt;=$X$5,"Low",IF(tblTitanic[[#This Row],[Fare]]&lt;= $X$6,"Medium",IF(tblTitanic[[#This Row],[Fare]]&lt;= $X$7,"High","Very High")))</f>
        <v>Low</v>
      </c>
      <c r="T214" s="9">
        <f>IF(tblTitanic[[#This Row],[Age]]="", $X$9, tblTitanic[[#This Row],[Age]])</f>
        <v>22</v>
      </c>
      <c r="U214" s="9" t="str">
        <f>IF(tblTitanic[[#This Row],[Embarked]]="", "S", tblTitanic[[#This Row],[Embarked]])</f>
        <v>S</v>
      </c>
    </row>
    <row r="215" spans="1:21">
      <c r="A215" s="9">
        <v>214</v>
      </c>
      <c r="B215" s="9">
        <v>0</v>
      </c>
      <c r="C215" s="9">
        <v>2</v>
      </c>
      <c r="D215" t="s">
        <v>459</v>
      </c>
      <c r="E215" s="9" t="s">
        <v>13</v>
      </c>
      <c r="F215" s="31">
        <v>30</v>
      </c>
      <c r="G215" s="9">
        <v>0</v>
      </c>
      <c r="H215" s="9">
        <v>0</v>
      </c>
      <c r="I215" t="s">
        <v>460</v>
      </c>
      <c r="J215">
        <v>13</v>
      </c>
      <c r="K215" s="9" t="s">
        <v>15</v>
      </c>
      <c r="L215" s="9" t="s">
        <v>16</v>
      </c>
      <c r="M215" s="9">
        <f>tblTitanic[[#This Row],[SibSp]]+tblTitanic[[#This Row],[Parch]]</f>
        <v>0</v>
      </c>
      <c r="N215" s="9" t="str">
        <f>IF(tblTitanic[[#This Row],[FamilySize]]=0,"Alone", IF(tblTitanic[[#This Row],[FamilySize]]&lt;=3,"Small (1-3)", "Large (4+)"))</f>
        <v>Alone</v>
      </c>
      <c r="O215" s="9" t="str">
        <f>TRIM(MID(tblTitanic[[#This Row],[Name]], FIND(",",tblTitanic[[#This Row],[Name]])+1, FIND(".",tblTitanic[[#This Row],[Name]]) - FIND(",",tblTitanic[[#This Row],[Name]]) - 1))</f>
        <v>Mr</v>
      </c>
      <c r="P2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5" s="9" t="str">
        <f>IF(tblTitanic[[#This Row],[Cabin]]="","Unknown",LEFT(tblTitanic[[#This Row],[Cabin]],1))</f>
        <v>Unknown</v>
      </c>
      <c r="R215" s="9" t="str">
        <f>IF(tblTitanic[[#This Row],[Age]]="","Unknown", IF(tblTitanic[[#This Row],[Age]]&lt;13,"Child",IF(tblTitanic[[#This Row],[Age]]&lt;=18,"Teen", IF(tblTitanic[[#This Row],[Age]]&lt;=40,"Adult","Senior"))))</f>
        <v>Adult</v>
      </c>
      <c r="S215" s="9" t="str">
        <f>IF(tblTitanic[[#This Row],[Fare]]&lt;=$X$5,"Low",IF(tblTitanic[[#This Row],[Fare]]&lt;= $X$6,"Medium",IF(tblTitanic[[#This Row],[Fare]]&lt;= $X$7,"High","Very High")))</f>
        <v>Medium</v>
      </c>
      <c r="T215" s="9">
        <f>IF(tblTitanic[[#This Row],[Age]]="", $X$9, tblTitanic[[#This Row],[Age]])</f>
        <v>30</v>
      </c>
      <c r="U215" s="9" t="str">
        <f>IF(tblTitanic[[#This Row],[Embarked]]="", "S", tblTitanic[[#This Row],[Embarked]])</f>
        <v>S</v>
      </c>
    </row>
    <row r="216" spans="1:21">
      <c r="A216" s="9">
        <v>215</v>
      </c>
      <c r="B216" s="9">
        <v>0</v>
      </c>
      <c r="C216" s="9">
        <v>3</v>
      </c>
      <c r="D216" t="s">
        <v>461</v>
      </c>
      <c r="E216" s="9" t="s">
        <v>13</v>
      </c>
      <c r="F216" s="31"/>
      <c r="G216" s="9">
        <v>1</v>
      </c>
      <c r="H216" s="9">
        <v>0</v>
      </c>
      <c r="I216" t="s">
        <v>462</v>
      </c>
      <c r="J216">
        <v>7.75</v>
      </c>
      <c r="K216" s="9" t="s">
        <v>15</v>
      </c>
      <c r="L216" s="9" t="s">
        <v>31</v>
      </c>
      <c r="M216" s="9">
        <f>tblTitanic[[#This Row],[SibSp]]+tblTitanic[[#This Row],[Parch]]</f>
        <v>1</v>
      </c>
      <c r="N216" s="9" t="str">
        <f>IF(tblTitanic[[#This Row],[FamilySize]]=0,"Alone", IF(tblTitanic[[#This Row],[FamilySize]]&lt;=3,"Small (1-3)", "Large (4+)"))</f>
        <v>Small (1-3)</v>
      </c>
      <c r="O216" s="9" t="str">
        <f>TRIM(MID(tblTitanic[[#This Row],[Name]], FIND(",",tblTitanic[[#This Row],[Name]])+1, FIND(".",tblTitanic[[#This Row],[Name]]) - FIND(",",tblTitanic[[#This Row],[Name]]) - 1))</f>
        <v>Mr</v>
      </c>
      <c r="P2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6" s="9" t="str">
        <f>IF(tblTitanic[[#This Row],[Cabin]]="","Unknown",LEFT(tblTitanic[[#This Row],[Cabin]],1))</f>
        <v>Unknown</v>
      </c>
      <c r="R216" s="9" t="str">
        <f>IF(tblTitanic[[#This Row],[Age]]="","Unknown", IF(tblTitanic[[#This Row],[Age]]&lt;13,"Child",IF(tblTitanic[[#This Row],[Age]]&lt;=18,"Teen", IF(tblTitanic[[#This Row],[Age]]&lt;=40,"Adult","Senior"))))</f>
        <v>Unknown</v>
      </c>
      <c r="S216" s="9" t="str">
        <f>IF(tblTitanic[[#This Row],[Fare]]&lt;=$X$5,"Low",IF(tblTitanic[[#This Row],[Fare]]&lt;= $X$6,"Medium",IF(tblTitanic[[#This Row],[Fare]]&lt;= $X$7,"High","Very High")))</f>
        <v>Low</v>
      </c>
      <c r="T216" s="9">
        <f>IF(tblTitanic[[#This Row],[Age]]="", $X$9, tblTitanic[[#This Row],[Age]])</f>
        <v>28</v>
      </c>
      <c r="U216" s="9" t="str">
        <f>IF(tblTitanic[[#This Row],[Embarked]]="", "S", tblTitanic[[#This Row],[Embarked]])</f>
        <v>Q</v>
      </c>
    </row>
    <row r="217" spans="1:21">
      <c r="A217" s="9">
        <v>216</v>
      </c>
      <c r="B217" s="9">
        <v>1</v>
      </c>
      <c r="C217" s="9">
        <v>1</v>
      </c>
      <c r="D217" t="s">
        <v>463</v>
      </c>
      <c r="E217" s="9" t="s">
        <v>18</v>
      </c>
      <c r="F217" s="31">
        <v>31</v>
      </c>
      <c r="G217" s="9">
        <v>1</v>
      </c>
      <c r="H217" s="9">
        <v>0</v>
      </c>
      <c r="I217" t="s">
        <v>464</v>
      </c>
      <c r="J217">
        <v>113.27500000000001</v>
      </c>
      <c r="K217" s="9" t="s">
        <v>465</v>
      </c>
      <c r="L217" s="9" t="s">
        <v>21</v>
      </c>
      <c r="M217" s="9">
        <f>tblTitanic[[#This Row],[SibSp]]+tblTitanic[[#This Row],[Parch]]</f>
        <v>1</v>
      </c>
      <c r="N217" s="9" t="str">
        <f>IF(tblTitanic[[#This Row],[FamilySize]]=0,"Alone", IF(tblTitanic[[#This Row],[FamilySize]]&lt;=3,"Small (1-3)", "Large (4+)"))</f>
        <v>Small (1-3)</v>
      </c>
      <c r="O217" s="9" t="str">
        <f>TRIM(MID(tblTitanic[[#This Row],[Name]], FIND(",",tblTitanic[[#This Row],[Name]])+1, FIND(".",tblTitanic[[#This Row],[Name]]) - FIND(",",tblTitanic[[#This Row],[Name]]) - 1))</f>
        <v>Miss</v>
      </c>
      <c r="P2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17" s="9" t="str">
        <f>IF(tblTitanic[[#This Row],[Cabin]]="","Unknown",LEFT(tblTitanic[[#This Row],[Cabin]],1))</f>
        <v>D</v>
      </c>
      <c r="R217" s="9" t="str">
        <f>IF(tblTitanic[[#This Row],[Age]]="","Unknown", IF(tblTitanic[[#This Row],[Age]]&lt;13,"Child",IF(tblTitanic[[#This Row],[Age]]&lt;=18,"Teen", IF(tblTitanic[[#This Row],[Age]]&lt;=40,"Adult","Senior"))))</f>
        <v>Adult</v>
      </c>
      <c r="S217" s="9" t="str">
        <f>IF(tblTitanic[[#This Row],[Fare]]&lt;=$X$5,"Low",IF(tblTitanic[[#This Row],[Fare]]&lt;= $X$6,"Medium",IF(tblTitanic[[#This Row],[Fare]]&lt;= $X$7,"High","Very High")))</f>
        <v>Very High</v>
      </c>
      <c r="T217" s="9">
        <f>IF(tblTitanic[[#This Row],[Age]]="", $X$9, tblTitanic[[#This Row],[Age]])</f>
        <v>31</v>
      </c>
      <c r="U217" s="9" t="str">
        <f>IF(tblTitanic[[#This Row],[Embarked]]="", "S", tblTitanic[[#This Row],[Embarked]])</f>
        <v>C</v>
      </c>
    </row>
    <row r="218" spans="1:21">
      <c r="A218" s="9">
        <v>217</v>
      </c>
      <c r="B218" s="9">
        <v>1</v>
      </c>
      <c r="C218" s="9">
        <v>3</v>
      </c>
      <c r="D218" t="s">
        <v>466</v>
      </c>
      <c r="E218" s="9" t="s">
        <v>18</v>
      </c>
      <c r="F218" s="31">
        <v>27</v>
      </c>
      <c r="G218" s="9">
        <v>0</v>
      </c>
      <c r="H218" s="9">
        <v>0</v>
      </c>
      <c r="I218" t="s">
        <v>467</v>
      </c>
      <c r="J218">
        <v>7.9249999999999998</v>
      </c>
      <c r="K218" s="9" t="s">
        <v>15</v>
      </c>
      <c r="L218" s="9" t="s">
        <v>16</v>
      </c>
      <c r="M218" s="9">
        <f>tblTitanic[[#This Row],[SibSp]]+tblTitanic[[#This Row],[Parch]]</f>
        <v>0</v>
      </c>
      <c r="N218" s="9" t="str">
        <f>IF(tblTitanic[[#This Row],[FamilySize]]=0,"Alone", IF(tblTitanic[[#This Row],[FamilySize]]&lt;=3,"Small (1-3)", "Large (4+)"))</f>
        <v>Alone</v>
      </c>
      <c r="O218" s="9" t="str">
        <f>TRIM(MID(tblTitanic[[#This Row],[Name]], FIND(",",tblTitanic[[#This Row],[Name]])+1, FIND(".",tblTitanic[[#This Row],[Name]]) - FIND(",",tblTitanic[[#This Row],[Name]]) - 1))</f>
        <v>Miss</v>
      </c>
      <c r="P2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18" s="9" t="str">
        <f>IF(tblTitanic[[#This Row],[Cabin]]="","Unknown",LEFT(tblTitanic[[#This Row],[Cabin]],1))</f>
        <v>Unknown</v>
      </c>
      <c r="R218" s="9" t="str">
        <f>IF(tblTitanic[[#This Row],[Age]]="","Unknown", IF(tblTitanic[[#This Row],[Age]]&lt;13,"Child",IF(tblTitanic[[#This Row],[Age]]&lt;=18,"Teen", IF(tblTitanic[[#This Row],[Age]]&lt;=40,"Adult","Senior"))))</f>
        <v>Adult</v>
      </c>
      <c r="S218" s="9" t="str">
        <f>IF(tblTitanic[[#This Row],[Fare]]&lt;=$X$5,"Low",IF(tblTitanic[[#This Row],[Fare]]&lt;= $X$6,"Medium",IF(tblTitanic[[#This Row],[Fare]]&lt;= $X$7,"High","Very High")))</f>
        <v>Medium</v>
      </c>
      <c r="T218" s="9">
        <f>IF(tblTitanic[[#This Row],[Age]]="", $X$9, tblTitanic[[#This Row],[Age]])</f>
        <v>27</v>
      </c>
      <c r="U218" s="9" t="str">
        <f>IF(tblTitanic[[#This Row],[Embarked]]="", "S", tblTitanic[[#This Row],[Embarked]])</f>
        <v>S</v>
      </c>
    </row>
    <row r="219" spans="1:21">
      <c r="A219" s="9">
        <v>218</v>
      </c>
      <c r="B219" s="9">
        <v>0</v>
      </c>
      <c r="C219" s="9">
        <v>2</v>
      </c>
      <c r="D219" t="s">
        <v>468</v>
      </c>
      <c r="E219" s="9" t="s">
        <v>13</v>
      </c>
      <c r="F219" s="31">
        <v>42</v>
      </c>
      <c r="G219" s="9">
        <v>1</v>
      </c>
      <c r="H219" s="9">
        <v>0</v>
      </c>
      <c r="I219" t="s">
        <v>469</v>
      </c>
      <c r="J219">
        <v>27</v>
      </c>
      <c r="K219" s="9" t="s">
        <v>15</v>
      </c>
      <c r="L219" s="9" t="s">
        <v>16</v>
      </c>
      <c r="M219" s="9">
        <f>tblTitanic[[#This Row],[SibSp]]+tblTitanic[[#This Row],[Parch]]</f>
        <v>1</v>
      </c>
      <c r="N219" s="9" t="str">
        <f>IF(tblTitanic[[#This Row],[FamilySize]]=0,"Alone", IF(tblTitanic[[#This Row],[FamilySize]]&lt;=3,"Small (1-3)", "Large (4+)"))</f>
        <v>Small (1-3)</v>
      </c>
      <c r="O219" s="9" t="str">
        <f>TRIM(MID(tblTitanic[[#This Row],[Name]], FIND(",",tblTitanic[[#This Row],[Name]])+1, FIND(".",tblTitanic[[#This Row],[Name]]) - FIND(",",tblTitanic[[#This Row],[Name]]) - 1))</f>
        <v>Mr</v>
      </c>
      <c r="P2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19" s="9" t="str">
        <f>IF(tblTitanic[[#This Row],[Cabin]]="","Unknown",LEFT(tblTitanic[[#This Row],[Cabin]],1))</f>
        <v>Unknown</v>
      </c>
      <c r="R219" s="9" t="str">
        <f>IF(tblTitanic[[#This Row],[Age]]="","Unknown", IF(tblTitanic[[#This Row],[Age]]&lt;13,"Child",IF(tblTitanic[[#This Row],[Age]]&lt;=18,"Teen", IF(tblTitanic[[#This Row],[Age]]&lt;=40,"Adult","Senior"))))</f>
        <v>Senior</v>
      </c>
      <c r="S219" s="9" t="str">
        <f>IF(tblTitanic[[#This Row],[Fare]]&lt;=$X$5,"Low",IF(tblTitanic[[#This Row],[Fare]]&lt;= $X$6,"Medium",IF(tblTitanic[[#This Row],[Fare]]&lt;= $X$7,"High","Very High")))</f>
        <v>High</v>
      </c>
      <c r="T219" s="9">
        <f>IF(tblTitanic[[#This Row],[Age]]="", $X$9, tblTitanic[[#This Row],[Age]])</f>
        <v>42</v>
      </c>
      <c r="U219" s="9" t="str">
        <f>IF(tblTitanic[[#This Row],[Embarked]]="", "S", tblTitanic[[#This Row],[Embarked]])</f>
        <v>S</v>
      </c>
    </row>
    <row r="220" spans="1:21">
      <c r="A220" s="9">
        <v>219</v>
      </c>
      <c r="B220" s="9">
        <v>1</v>
      </c>
      <c r="C220" s="9">
        <v>1</v>
      </c>
      <c r="D220" t="s">
        <v>470</v>
      </c>
      <c r="E220" s="9" t="s">
        <v>18</v>
      </c>
      <c r="F220" s="31">
        <v>32</v>
      </c>
      <c r="G220" s="9">
        <v>0</v>
      </c>
      <c r="H220" s="9">
        <v>0</v>
      </c>
      <c r="I220" t="s">
        <v>471</v>
      </c>
      <c r="J220">
        <v>76.291700000000006</v>
      </c>
      <c r="K220" s="9" t="s">
        <v>472</v>
      </c>
      <c r="L220" s="9" t="s">
        <v>21</v>
      </c>
      <c r="M220" s="9">
        <f>tblTitanic[[#This Row],[SibSp]]+tblTitanic[[#This Row],[Parch]]</f>
        <v>0</v>
      </c>
      <c r="N220" s="9" t="str">
        <f>IF(tblTitanic[[#This Row],[FamilySize]]=0,"Alone", IF(tblTitanic[[#This Row],[FamilySize]]&lt;=3,"Small (1-3)", "Large (4+)"))</f>
        <v>Alone</v>
      </c>
      <c r="O220" s="9" t="str">
        <f>TRIM(MID(tblTitanic[[#This Row],[Name]], FIND(",",tblTitanic[[#This Row],[Name]])+1, FIND(".",tblTitanic[[#This Row],[Name]]) - FIND(",",tblTitanic[[#This Row],[Name]]) - 1))</f>
        <v>Miss</v>
      </c>
      <c r="P2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20" s="9" t="str">
        <f>IF(tblTitanic[[#This Row],[Cabin]]="","Unknown",LEFT(tblTitanic[[#This Row],[Cabin]],1))</f>
        <v>D</v>
      </c>
      <c r="R220" s="9" t="str">
        <f>IF(tblTitanic[[#This Row],[Age]]="","Unknown", IF(tblTitanic[[#This Row],[Age]]&lt;13,"Child",IF(tblTitanic[[#This Row],[Age]]&lt;=18,"Teen", IF(tblTitanic[[#This Row],[Age]]&lt;=40,"Adult","Senior"))))</f>
        <v>Adult</v>
      </c>
      <c r="S220" s="9" t="str">
        <f>IF(tblTitanic[[#This Row],[Fare]]&lt;=$X$5,"Low",IF(tblTitanic[[#This Row],[Fare]]&lt;= $X$6,"Medium",IF(tblTitanic[[#This Row],[Fare]]&lt;= $X$7,"High","Very High")))</f>
        <v>Very High</v>
      </c>
      <c r="T220" s="9">
        <f>IF(tblTitanic[[#This Row],[Age]]="", $X$9, tblTitanic[[#This Row],[Age]])</f>
        <v>32</v>
      </c>
      <c r="U220" s="9" t="str">
        <f>IF(tblTitanic[[#This Row],[Embarked]]="", "S", tblTitanic[[#This Row],[Embarked]])</f>
        <v>C</v>
      </c>
    </row>
    <row r="221" spans="1:21">
      <c r="A221" s="9">
        <v>220</v>
      </c>
      <c r="B221" s="9">
        <v>0</v>
      </c>
      <c r="C221" s="9">
        <v>2</v>
      </c>
      <c r="D221" t="s">
        <v>473</v>
      </c>
      <c r="E221" s="9" t="s">
        <v>13</v>
      </c>
      <c r="F221" s="31">
        <v>30</v>
      </c>
      <c r="G221" s="9">
        <v>0</v>
      </c>
      <c r="H221" s="9">
        <v>0</v>
      </c>
      <c r="I221" t="s">
        <v>474</v>
      </c>
      <c r="J221">
        <v>10.5</v>
      </c>
      <c r="K221" s="9" t="s">
        <v>15</v>
      </c>
      <c r="L221" s="9" t="s">
        <v>16</v>
      </c>
      <c r="M221" s="9">
        <f>tblTitanic[[#This Row],[SibSp]]+tblTitanic[[#This Row],[Parch]]</f>
        <v>0</v>
      </c>
      <c r="N221" s="9" t="str">
        <f>IF(tblTitanic[[#This Row],[FamilySize]]=0,"Alone", IF(tblTitanic[[#This Row],[FamilySize]]&lt;=3,"Small (1-3)", "Large (4+)"))</f>
        <v>Alone</v>
      </c>
      <c r="O221" s="9" t="str">
        <f>TRIM(MID(tblTitanic[[#This Row],[Name]], FIND(",",tblTitanic[[#This Row],[Name]])+1, FIND(".",tblTitanic[[#This Row],[Name]]) - FIND(",",tblTitanic[[#This Row],[Name]]) - 1))</f>
        <v>Mr</v>
      </c>
      <c r="P2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1" s="9" t="str">
        <f>IF(tblTitanic[[#This Row],[Cabin]]="","Unknown",LEFT(tblTitanic[[#This Row],[Cabin]],1))</f>
        <v>Unknown</v>
      </c>
      <c r="R221" s="9" t="str">
        <f>IF(tblTitanic[[#This Row],[Age]]="","Unknown", IF(tblTitanic[[#This Row],[Age]]&lt;13,"Child",IF(tblTitanic[[#This Row],[Age]]&lt;=18,"Teen", IF(tblTitanic[[#This Row],[Age]]&lt;=40,"Adult","Senior"))))</f>
        <v>Adult</v>
      </c>
      <c r="S221" s="9" t="str">
        <f>IF(tblTitanic[[#This Row],[Fare]]&lt;=$X$5,"Low",IF(tblTitanic[[#This Row],[Fare]]&lt;= $X$6,"Medium",IF(tblTitanic[[#This Row],[Fare]]&lt;= $X$7,"High","Very High")))</f>
        <v>Medium</v>
      </c>
      <c r="T221" s="9">
        <f>IF(tblTitanic[[#This Row],[Age]]="", $X$9, tblTitanic[[#This Row],[Age]])</f>
        <v>30</v>
      </c>
      <c r="U221" s="9" t="str">
        <f>IF(tblTitanic[[#This Row],[Embarked]]="", "S", tblTitanic[[#This Row],[Embarked]])</f>
        <v>S</v>
      </c>
    </row>
    <row r="222" spans="1:21">
      <c r="A222" s="9">
        <v>221</v>
      </c>
      <c r="B222" s="9">
        <v>1</v>
      </c>
      <c r="C222" s="9">
        <v>3</v>
      </c>
      <c r="D222" t="s">
        <v>475</v>
      </c>
      <c r="E222" s="9" t="s">
        <v>13</v>
      </c>
      <c r="F222" s="31">
        <v>16</v>
      </c>
      <c r="G222" s="9">
        <v>0</v>
      </c>
      <c r="H222" s="9">
        <v>0</v>
      </c>
      <c r="I222" t="s">
        <v>476</v>
      </c>
      <c r="J222">
        <v>8.0500000000000007</v>
      </c>
      <c r="K222" s="9" t="s">
        <v>15</v>
      </c>
      <c r="L222" s="9" t="s">
        <v>16</v>
      </c>
      <c r="M222" s="9">
        <f>tblTitanic[[#This Row],[SibSp]]+tblTitanic[[#This Row],[Parch]]</f>
        <v>0</v>
      </c>
      <c r="N222" s="9" t="str">
        <f>IF(tblTitanic[[#This Row],[FamilySize]]=0,"Alone", IF(tblTitanic[[#This Row],[FamilySize]]&lt;=3,"Small (1-3)", "Large (4+)"))</f>
        <v>Alone</v>
      </c>
      <c r="O222" s="9" t="str">
        <f>TRIM(MID(tblTitanic[[#This Row],[Name]], FIND(",",tblTitanic[[#This Row],[Name]])+1, FIND(".",tblTitanic[[#This Row],[Name]]) - FIND(",",tblTitanic[[#This Row],[Name]]) - 1))</f>
        <v>Mr</v>
      </c>
      <c r="P2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2" s="9" t="str">
        <f>IF(tblTitanic[[#This Row],[Cabin]]="","Unknown",LEFT(tblTitanic[[#This Row],[Cabin]],1))</f>
        <v>Unknown</v>
      </c>
      <c r="R222" s="9" t="str">
        <f>IF(tblTitanic[[#This Row],[Age]]="","Unknown", IF(tblTitanic[[#This Row],[Age]]&lt;13,"Child",IF(tblTitanic[[#This Row],[Age]]&lt;=18,"Teen", IF(tblTitanic[[#This Row],[Age]]&lt;=40,"Adult","Senior"))))</f>
        <v>Teen</v>
      </c>
      <c r="S222" s="9" t="str">
        <f>IF(tblTitanic[[#This Row],[Fare]]&lt;=$X$5,"Low",IF(tblTitanic[[#This Row],[Fare]]&lt;= $X$6,"Medium",IF(tblTitanic[[#This Row],[Fare]]&lt;= $X$7,"High","Very High")))</f>
        <v>Medium</v>
      </c>
      <c r="T222" s="9">
        <f>IF(tblTitanic[[#This Row],[Age]]="", $X$9, tblTitanic[[#This Row],[Age]])</f>
        <v>16</v>
      </c>
      <c r="U222" s="9" t="str">
        <f>IF(tblTitanic[[#This Row],[Embarked]]="", "S", tblTitanic[[#This Row],[Embarked]])</f>
        <v>S</v>
      </c>
    </row>
    <row r="223" spans="1:21">
      <c r="A223" s="9">
        <v>222</v>
      </c>
      <c r="B223" s="9">
        <v>0</v>
      </c>
      <c r="C223" s="9">
        <v>2</v>
      </c>
      <c r="D223" t="s">
        <v>477</v>
      </c>
      <c r="E223" s="9" t="s">
        <v>13</v>
      </c>
      <c r="F223" s="31">
        <v>27</v>
      </c>
      <c r="G223" s="9">
        <v>0</v>
      </c>
      <c r="H223" s="9">
        <v>0</v>
      </c>
      <c r="I223" t="s">
        <v>478</v>
      </c>
      <c r="J223">
        <v>13</v>
      </c>
      <c r="K223" s="9" t="s">
        <v>15</v>
      </c>
      <c r="L223" s="9" t="s">
        <v>16</v>
      </c>
      <c r="M223" s="9">
        <f>tblTitanic[[#This Row],[SibSp]]+tblTitanic[[#This Row],[Parch]]</f>
        <v>0</v>
      </c>
      <c r="N223" s="9" t="str">
        <f>IF(tblTitanic[[#This Row],[FamilySize]]=0,"Alone", IF(tblTitanic[[#This Row],[FamilySize]]&lt;=3,"Small (1-3)", "Large (4+)"))</f>
        <v>Alone</v>
      </c>
      <c r="O223" s="9" t="str">
        <f>TRIM(MID(tblTitanic[[#This Row],[Name]], FIND(",",tblTitanic[[#This Row],[Name]])+1, FIND(".",tblTitanic[[#This Row],[Name]]) - FIND(",",tblTitanic[[#This Row],[Name]]) - 1))</f>
        <v>Mr</v>
      </c>
      <c r="P2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3" s="9" t="str">
        <f>IF(tblTitanic[[#This Row],[Cabin]]="","Unknown",LEFT(tblTitanic[[#This Row],[Cabin]],1))</f>
        <v>Unknown</v>
      </c>
      <c r="R223" s="9" t="str">
        <f>IF(tblTitanic[[#This Row],[Age]]="","Unknown", IF(tblTitanic[[#This Row],[Age]]&lt;13,"Child",IF(tblTitanic[[#This Row],[Age]]&lt;=18,"Teen", IF(tblTitanic[[#This Row],[Age]]&lt;=40,"Adult","Senior"))))</f>
        <v>Adult</v>
      </c>
      <c r="S223" s="9" t="str">
        <f>IF(tblTitanic[[#This Row],[Fare]]&lt;=$X$5,"Low",IF(tblTitanic[[#This Row],[Fare]]&lt;= $X$6,"Medium",IF(tblTitanic[[#This Row],[Fare]]&lt;= $X$7,"High","Very High")))</f>
        <v>Medium</v>
      </c>
      <c r="T223" s="9">
        <f>IF(tblTitanic[[#This Row],[Age]]="", $X$9, tblTitanic[[#This Row],[Age]])</f>
        <v>27</v>
      </c>
      <c r="U223" s="9" t="str">
        <f>IF(tblTitanic[[#This Row],[Embarked]]="", "S", tblTitanic[[#This Row],[Embarked]])</f>
        <v>S</v>
      </c>
    </row>
    <row r="224" spans="1:21">
      <c r="A224" s="9">
        <v>223</v>
      </c>
      <c r="B224" s="9">
        <v>0</v>
      </c>
      <c r="C224" s="9">
        <v>3</v>
      </c>
      <c r="D224" t="s">
        <v>479</v>
      </c>
      <c r="E224" s="9" t="s">
        <v>13</v>
      </c>
      <c r="F224" s="31">
        <v>51</v>
      </c>
      <c r="G224" s="9">
        <v>0</v>
      </c>
      <c r="H224" s="9">
        <v>0</v>
      </c>
      <c r="I224" t="s">
        <v>480</v>
      </c>
      <c r="J224">
        <v>8.0500000000000007</v>
      </c>
      <c r="K224" s="9" t="s">
        <v>15</v>
      </c>
      <c r="L224" s="9" t="s">
        <v>16</v>
      </c>
      <c r="M224" s="9">
        <f>tblTitanic[[#This Row],[SibSp]]+tblTitanic[[#This Row],[Parch]]</f>
        <v>0</v>
      </c>
      <c r="N224" s="9" t="str">
        <f>IF(tblTitanic[[#This Row],[FamilySize]]=0,"Alone", IF(tblTitanic[[#This Row],[FamilySize]]&lt;=3,"Small (1-3)", "Large (4+)"))</f>
        <v>Alone</v>
      </c>
      <c r="O224" s="9" t="str">
        <f>TRIM(MID(tblTitanic[[#This Row],[Name]], FIND(",",tblTitanic[[#This Row],[Name]])+1, FIND(".",tblTitanic[[#This Row],[Name]]) - FIND(",",tblTitanic[[#This Row],[Name]]) - 1))</f>
        <v>Mr</v>
      </c>
      <c r="P2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4" s="9" t="str">
        <f>IF(tblTitanic[[#This Row],[Cabin]]="","Unknown",LEFT(tblTitanic[[#This Row],[Cabin]],1))</f>
        <v>Unknown</v>
      </c>
      <c r="R224" s="9" t="str">
        <f>IF(tblTitanic[[#This Row],[Age]]="","Unknown", IF(tblTitanic[[#This Row],[Age]]&lt;13,"Child",IF(tblTitanic[[#This Row],[Age]]&lt;=18,"Teen", IF(tblTitanic[[#This Row],[Age]]&lt;=40,"Adult","Senior"))))</f>
        <v>Senior</v>
      </c>
      <c r="S224" s="9" t="str">
        <f>IF(tblTitanic[[#This Row],[Fare]]&lt;=$X$5,"Low",IF(tblTitanic[[#This Row],[Fare]]&lt;= $X$6,"Medium",IF(tblTitanic[[#This Row],[Fare]]&lt;= $X$7,"High","Very High")))</f>
        <v>Medium</v>
      </c>
      <c r="T224" s="9">
        <f>IF(tblTitanic[[#This Row],[Age]]="", $X$9, tblTitanic[[#This Row],[Age]])</f>
        <v>51</v>
      </c>
      <c r="U224" s="9" t="str">
        <f>IF(tblTitanic[[#This Row],[Embarked]]="", "S", tblTitanic[[#This Row],[Embarked]])</f>
        <v>S</v>
      </c>
    </row>
    <row r="225" spans="1:21">
      <c r="A225" s="9">
        <v>224</v>
      </c>
      <c r="B225" s="9">
        <v>0</v>
      </c>
      <c r="C225" s="9">
        <v>3</v>
      </c>
      <c r="D225" t="s">
        <v>481</v>
      </c>
      <c r="E225" s="9" t="s">
        <v>13</v>
      </c>
      <c r="F225" s="31"/>
      <c r="G225" s="9">
        <v>0</v>
      </c>
      <c r="H225" s="9">
        <v>0</v>
      </c>
      <c r="I225" t="s">
        <v>482</v>
      </c>
      <c r="J225">
        <v>7.8958000000000004</v>
      </c>
      <c r="K225" s="9" t="s">
        <v>15</v>
      </c>
      <c r="L225" s="9" t="s">
        <v>16</v>
      </c>
      <c r="M225" s="9">
        <f>tblTitanic[[#This Row],[SibSp]]+tblTitanic[[#This Row],[Parch]]</f>
        <v>0</v>
      </c>
      <c r="N225" s="9" t="str">
        <f>IF(tblTitanic[[#This Row],[FamilySize]]=0,"Alone", IF(tblTitanic[[#This Row],[FamilySize]]&lt;=3,"Small (1-3)", "Large (4+)"))</f>
        <v>Alone</v>
      </c>
      <c r="O225" s="9" t="str">
        <f>TRIM(MID(tblTitanic[[#This Row],[Name]], FIND(",",tblTitanic[[#This Row],[Name]])+1, FIND(".",tblTitanic[[#This Row],[Name]]) - FIND(",",tblTitanic[[#This Row],[Name]]) - 1))</f>
        <v>Mr</v>
      </c>
      <c r="P2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5" s="9" t="str">
        <f>IF(tblTitanic[[#This Row],[Cabin]]="","Unknown",LEFT(tblTitanic[[#This Row],[Cabin]],1))</f>
        <v>Unknown</v>
      </c>
      <c r="R225" s="9" t="str">
        <f>IF(tblTitanic[[#This Row],[Age]]="","Unknown", IF(tblTitanic[[#This Row],[Age]]&lt;13,"Child",IF(tblTitanic[[#This Row],[Age]]&lt;=18,"Teen", IF(tblTitanic[[#This Row],[Age]]&lt;=40,"Adult","Senior"))))</f>
        <v>Unknown</v>
      </c>
      <c r="S225" s="9" t="str">
        <f>IF(tblTitanic[[#This Row],[Fare]]&lt;=$X$5,"Low",IF(tblTitanic[[#This Row],[Fare]]&lt;= $X$6,"Medium",IF(tblTitanic[[#This Row],[Fare]]&lt;= $X$7,"High","Very High")))</f>
        <v>Low</v>
      </c>
      <c r="T225" s="9">
        <f>IF(tblTitanic[[#This Row],[Age]]="", $X$9, tblTitanic[[#This Row],[Age]])</f>
        <v>28</v>
      </c>
      <c r="U225" s="9" t="str">
        <f>IF(tblTitanic[[#This Row],[Embarked]]="", "S", tblTitanic[[#This Row],[Embarked]])</f>
        <v>S</v>
      </c>
    </row>
    <row r="226" spans="1:21">
      <c r="A226" s="9">
        <v>225</v>
      </c>
      <c r="B226" s="9">
        <v>1</v>
      </c>
      <c r="C226" s="9">
        <v>1</v>
      </c>
      <c r="D226" t="s">
        <v>483</v>
      </c>
      <c r="E226" s="9" t="s">
        <v>13</v>
      </c>
      <c r="F226" s="31">
        <v>38</v>
      </c>
      <c r="G226" s="9">
        <v>1</v>
      </c>
      <c r="H226" s="9">
        <v>0</v>
      </c>
      <c r="I226" t="s">
        <v>484</v>
      </c>
      <c r="J226">
        <v>90</v>
      </c>
      <c r="K226" s="9" t="s">
        <v>485</v>
      </c>
      <c r="L226" s="9" t="s">
        <v>16</v>
      </c>
      <c r="M226" s="9">
        <f>tblTitanic[[#This Row],[SibSp]]+tblTitanic[[#This Row],[Parch]]</f>
        <v>1</v>
      </c>
      <c r="N226" s="9" t="str">
        <f>IF(tblTitanic[[#This Row],[FamilySize]]=0,"Alone", IF(tblTitanic[[#This Row],[FamilySize]]&lt;=3,"Small (1-3)", "Large (4+)"))</f>
        <v>Small (1-3)</v>
      </c>
      <c r="O226" s="9" t="str">
        <f>TRIM(MID(tblTitanic[[#This Row],[Name]], FIND(",",tblTitanic[[#This Row],[Name]])+1, FIND(".",tblTitanic[[#This Row],[Name]]) - FIND(",",tblTitanic[[#This Row],[Name]]) - 1))</f>
        <v>Mr</v>
      </c>
      <c r="P2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6" s="9" t="str">
        <f>IF(tblTitanic[[#This Row],[Cabin]]="","Unknown",LEFT(tblTitanic[[#This Row],[Cabin]],1))</f>
        <v>C</v>
      </c>
      <c r="R226" s="9" t="str">
        <f>IF(tblTitanic[[#This Row],[Age]]="","Unknown", IF(tblTitanic[[#This Row],[Age]]&lt;13,"Child",IF(tblTitanic[[#This Row],[Age]]&lt;=18,"Teen", IF(tblTitanic[[#This Row],[Age]]&lt;=40,"Adult","Senior"))))</f>
        <v>Adult</v>
      </c>
      <c r="S226" s="9" t="str">
        <f>IF(tblTitanic[[#This Row],[Fare]]&lt;=$X$5,"Low",IF(tblTitanic[[#This Row],[Fare]]&lt;= $X$6,"Medium",IF(tblTitanic[[#This Row],[Fare]]&lt;= $X$7,"High","Very High")))</f>
        <v>Very High</v>
      </c>
      <c r="T226" s="9">
        <f>IF(tblTitanic[[#This Row],[Age]]="", $X$9, tblTitanic[[#This Row],[Age]])</f>
        <v>38</v>
      </c>
      <c r="U226" s="9" t="str">
        <f>IF(tblTitanic[[#This Row],[Embarked]]="", "S", tblTitanic[[#This Row],[Embarked]])</f>
        <v>S</v>
      </c>
    </row>
    <row r="227" spans="1:21">
      <c r="A227" s="9">
        <v>226</v>
      </c>
      <c r="B227" s="9">
        <v>0</v>
      </c>
      <c r="C227" s="9">
        <v>3</v>
      </c>
      <c r="D227" t="s">
        <v>486</v>
      </c>
      <c r="E227" s="9" t="s">
        <v>13</v>
      </c>
      <c r="F227" s="31">
        <v>22</v>
      </c>
      <c r="G227" s="9">
        <v>0</v>
      </c>
      <c r="H227" s="9">
        <v>0</v>
      </c>
      <c r="I227" t="s">
        <v>487</v>
      </c>
      <c r="J227">
        <v>9.35</v>
      </c>
      <c r="K227" s="9" t="s">
        <v>15</v>
      </c>
      <c r="L227" s="9" t="s">
        <v>16</v>
      </c>
      <c r="M227" s="9">
        <f>tblTitanic[[#This Row],[SibSp]]+tblTitanic[[#This Row],[Parch]]</f>
        <v>0</v>
      </c>
      <c r="N227" s="9" t="str">
        <f>IF(tblTitanic[[#This Row],[FamilySize]]=0,"Alone", IF(tblTitanic[[#This Row],[FamilySize]]&lt;=3,"Small (1-3)", "Large (4+)"))</f>
        <v>Alone</v>
      </c>
      <c r="O227" s="9" t="str">
        <f>TRIM(MID(tblTitanic[[#This Row],[Name]], FIND(",",tblTitanic[[#This Row],[Name]])+1, FIND(".",tblTitanic[[#This Row],[Name]]) - FIND(",",tblTitanic[[#This Row],[Name]]) - 1))</f>
        <v>Mr</v>
      </c>
      <c r="P2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7" s="9" t="str">
        <f>IF(tblTitanic[[#This Row],[Cabin]]="","Unknown",LEFT(tblTitanic[[#This Row],[Cabin]],1))</f>
        <v>Unknown</v>
      </c>
      <c r="R227" s="9" t="str">
        <f>IF(tblTitanic[[#This Row],[Age]]="","Unknown", IF(tblTitanic[[#This Row],[Age]]&lt;13,"Child",IF(tblTitanic[[#This Row],[Age]]&lt;=18,"Teen", IF(tblTitanic[[#This Row],[Age]]&lt;=40,"Adult","Senior"))))</f>
        <v>Adult</v>
      </c>
      <c r="S227" s="9" t="str">
        <f>IF(tblTitanic[[#This Row],[Fare]]&lt;=$X$5,"Low",IF(tblTitanic[[#This Row],[Fare]]&lt;= $X$6,"Medium",IF(tblTitanic[[#This Row],[Fare]]&lt;= $X$7,"High","Very High")))</f>
        <v>Medium</v>
      </c>
      <c r="T227" s="9">
        <f>IF(tblTitanic[[#This Row],[Age]]="", $X$9, tblTitanic[[#This Row],[Age]])</f>
        <v>22</v>
      </c>
      <c r="U227" s="9" t="str">
        <f>IF(tblTitanic[[#This Row],[Embarked]]="", "S", tblTitanic[[#This Row],[Embarked]])</f>
        <v>S</v>
      </c>
    </row>
    <row r="228" spans="1:21">
      <c r="A228" s="9">
        <v>227</v>
      </c>
      <c r="B228" s="9">
        <v>1</v>
      </c>
      <c r="C228" s="9">
        <v>2</v>
      </c>
      <c r="D228" t="s">
        <v>488</v>
      </c>
      <c r="E228" s="9" t="s">
        <v>13</v>
      </c>
      <c r="F228" s="31">
        <v>19</v>
      </c>
      <c r="G228" s="9">
        <v>0</v>
      </c>
      <c r="H228" s="9">
        <v>0</v>
      </c>
      <c r="I228" t="s">
        <v>489</v>
      </c>
      <c r="J228">
        <v>10.5</v>
      </c>
      <c r="K228" s="9" t="s">
        <v>15</v>
      </c>
      <c r="L228" s="9" t="s">
        <v>16</v>
      </c>
      <c r="M228" s="9">
        <f>tblTitanic[[#This Row],[SibSp]]+tblTitanic[[#This Row],[Parch]]</f>
        <v>0</v>
      </c>
      <c r="N228" s="9" t="str">
        <f>IF(tblTitanic[[#This Row],[FamilySize]]=0,"Alone", IF(tblTitanic[[#This Row],[FamilySize]]&lt;=3,"Small (1-3)", "Large (4+)"))</f>
        <v>Alone</v>
      </c>
      <c r="O228" s="9" t="str">
        <f>TRIM(MID(tblTitanic[[#This Row],[Name]], FIND(",",tblTitanic[[#This Row],[Name]])+1, FIND(".",tblTitanic[[#This Row],[Name]]) - FIND(",",tblTitanic[[#This Row],[Name]]) - 1))</f>
        <v>Mr</v>
      </c>
      <c r="P2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8" s="9" t="str">
        <f>IF(tblTitanic[[#This Row],[Cabin]]="","Unknown",LEFT(tblTitanic[[#This Row],[Cabin]],1))</f>
        <v>Unknown</v>
      </c>
      <c r="R228" s="9" t="str">
        <f>IF(tblTitanic[[#This Row],[Age]]="","Unknown", IF(tblTitanic[[#This Row],[Age]]&lt;13,"Child",IF(tblTitanic[[#This Row],[Age]]&lt;=18,"Teen", IF(tblTitanic[[#This Row],[Age]]&lt;=40,"Adult","Senior"))))</f>
        <v>Adult</v>
      </c>
      <c r="S228" s="9" t="str">
        <f>IF(tblTitanic[[#This Row],[Fare]]&lt;=$X$5,"Low",IF(tblTitanic[[#This Row],[Fare]]&lt;= $X$6,"Medium",IF(tblTitanic[[#This Row],[Fare]]&lt;= $X$7,"High","Very High")))</f>
        <v>Medium</v>
      </c>
      <c r="T228" s="9">
        <f>IF(tblTitanic[[#This Row],[Age]]="", $X$9, tblTitanic[[#This Row],[Age]])</f>
        <v>19</v>
      </c>
      <c r="U228" s="9" t="str">
        <f>IF(tblTitanic[[#This Row],[Embarked]]="", "S", tblTitanic[[#This Row],[Embarked]])</f>
        <v>S</v>
      </c>
    </row>
    <row r="229" spans="1:21">
      <c r="A229" s="9">
        <v>228</v>
      </c>
      <c r="B229" s="9">
        <v>0</v>
      </c>
      <c r="C229" s="9">
        <v>3</v>
      </c>
      <c r="D229" t="s">
        <v>490</v>
      </c>
      <c r="E229" s="9" t="s">
        <v>13</v>
      </c>
      <c r="F229" s="31">
        <v>20.5</v>
      </c>
      <c r="G229" s="9">
        <v>0</v>
      </c>
      <c r="H229" s="9">
        <v>0</v>
      </c>
      <c r="I229" t="s">
        <v>491</v>
      </c>
      <c r="J229">
        <v>7.25</v>
      </c>
      <c r="K229" s="9" t="s">
        <v>15</v>
      </c>
      <c r="L229" s="9" t="s">
        <v>16</v>
      </c>
      <c r="M229" s="9">
        <f>tblTitanic[[#This Row],[SibSp]]+tblTitanic[[#This Row],[Parch]]</f>
        <v>0</v>
      </c>
      <c r="N229" s="9" t="str">
        <f>IF(tblTitanic[[#This Row],[FamilySize]]=0,"Alone", IF(tblTitanic[[#This Row],[FamilySize]]&lt;=3,"Small (1-3)", "Large (4+)"))</f>
        <v>Alone</v>
      </c>
      <c r="O229" s="9" t="str">
        <f>TRIM(MID(tblTitanic[[#This Row],[Name]], FIND(",",tblTitanic[[#This Row],[Name]])+1, FIND(".",tblTitanic[[#This Row],[Name]]) - FIND(",",tblTitanic[[#This Row],[Name]]) - 1))</f>
        <v>Mr</v>
      </c>
      <c r="P2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29" s="9" t="str">
        <f>IF(tblTitanic[[#This Row],[Cabin]]="","Unknown",LEFT(tblTitanic[[#This Row],[Cabin]],1))</f>
        <v>Unknown</v>
      </c>
      <c r="R229" s="9" t="str">
        <f>IF(tblTitanic[[#This Row],[Age]]="","Unknown", IF(tblTitanic[[#This Row],[Age]]&lt;13,"Child",IF(tblTitanic[[#This Row],[Age]]&lt;=18,"Teen", IF(tblTitanic[[#This Row],[Age]]&lt;=40,"Adult","Senior"))))</f>
        <v>Adult</v>
      </c>
      <c r="S229" s="9" t="str">
        <f>IF(tblTitanic[[#This Row],[Fare]]&lt;=$X$5,"Low",IF(tblTitanic[[#This Row],[Fare]]&lt;= $X$6,"Medium",IF(tblTitanic[[#This Row],[Fare]]&lt;= $X$7,"High","Very High")))</f>
        <v>Low</v>
      </c>
      <c r="T229" s="9">
        <f>IF(tblTitanic[[#This Row],[Age]]="", $X$9, tblTitanic[[#This Row],[Age]])</f>
        <v>20.5</v>
      </c>
      <c r="U229" s="9" t="str">
        <f>IF(tblTitanic[[#This Row],[Embarked]]="", "S", tblTitanic[[#This Row],[Embarked]])</f>
        <v>S</v>
      </c>
    </row>
    <row r="230" spans="1:21">
      <c r="A230" s="9">
        <v>229</v>
      </c>
      <c r="B230" s="9">
        <v>0</v>
      </c>
      <c r="C230" s="9">
        <v>2</v>
      </c>
      <c r="D230" t="s">
        <v>492</v>
      </c>
      <c r="E230" s="9" t="s">
        <v>13</v>
      </c>
      <c r="F230" s="31">
        <v>18</v>
      </c>
      <c r="G230" s="9">
        <v>0</v>
      </c>
      <c r="H230" s="9">
        <v>0</v>
      </c>
      <c r="I230" t="s">
        <v>493</v>
      </c>
      <c r="J230">
        <v>13</v>
      </c>
      <c r="K230" s="9" t="s">
        <v>15</v>
      </c>
      <c r="L230" s="9" t="s">
        <v>16</v>
      </c>
      <c r="M230" s="9">
        <f>tblTitanic[[#This Row],[SibSp]]+tblTitanic[[#This Row],[Parch]]</f>
        <v>0</v>
      </c>
      <c r="N230" s="9" t="str">
        <f>IF(tblTitanic[[#This Row],[FamilySize]]=0,"Alone", IF(tblTitanic[[#This Row],[FamilySize]]&lt;=3,"Small (1-3)", "Large (4+)"))</f>
        <v>Alone</v>
      </c>
      <c r="O230" s="9" t="str">
        <f>TRIM(MID(tblTitanic[[#This Row],[Name]], FIND(",",tblTitanic[[#This Row],[Name]])+1, FIND(".",tblTitanic[[#This Row],[Name]]) - FIND(",",tblTitanic[[#This Row],[Name]]) - 1))</f>
        <v>Mr</v>
      </c>
      <c r="P2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0" s="9" t="str">
        <f>IF(tblTitanic[[#This Row],[Cabin]]="","Unknown",LEFT(tblTitanic[[#This Row],[Cabin]],1))</f>
        <v>Unknown</v>
      </c>
      <c r="R230" s="9" t="str">
        <f>IF(tblTitanic[[#This Row],[Age]]="","Unknown", IF(tblTitanic[[#This Row],[Age]]&lt;13,"Child",IF(tblTitanic[[#This Row],[Age]]&lt;=18,"Teen", IF(tblTitanic[[#This Row],[Age]]&lt;=40,"Adult","Senior"))))</f>
        <v>Teen</v>
      </c>
      <c r="S230" s="9" t="str">
        <f>IF(tblTitanic[[#This Row],[Fare]]&lt;=$X$5,"Low",IF(tblTitanic[[#This Row],[Fare]]&lt;= $X$6,"Medium",IF(tblTitanic[[#This Row],[Fare]]&lt;= $X$7,"High","Very High")))</f>
        <v>Medium</v>
      </c>
      <c r="T230" s="9">
        <f>IF(tblTitanic[[#This Row],[Age]]="", $X$9, tblTitanic[[#This Row],[Age]])</f>
        <v>18</v>
      </c>
      <c r="U230" s="9" t="str">
        <f>IF(tblTitanic[[#This Row],[Embarked]]="", "S", tblTitanic[[#This Row],[Embarked]])</f>
        <v>S</v>
      </c>
    </row>
    <row r="231" spans="1:21">
      <c r="A231" s="9">
        <v>230</v>
      </c>
      <c r="B231" s="9">
        <v>0</v>
      </c>
      <c r="C231" s="9">
        <v>3</v>
      </c>
      <c r="D231" t="s">
        <v>494</v>
      </c>
      <c r="E231" s="9" t="s">
        <v>18</v>
      </c>
      <c r="F231" s="31"/>
      <c r="G231" s="9">
        <v>3</v>
      </c>
      <c r="H231" s="9">
        <v>1</v>
      </c>
      <c r="I231" t="s">
        <v>386</v>
      </c>
      <c r="J231">
        <v>25.466699999999999</v>
      </c>
      <c r="K231" s="9" t="s">
        <v>15</v>
      </c>
      <c r="L231" s="9" t="s">
        <v>16</v>
      </c>
      <c r="M231" s="9">
        <f>tblTitanic[[#This Row],[SibSp]]+tblTitanic[[#This Row],[Parch]]</f>
        <v>4</v>
      </c>
      <c r="N231" s="9" t="str">
        <f>IF(tblTitanic[[#This Row],[FamilySize]]=0,"Alone", IF(tblTitanic[[#This Row],[FamilySize]]&lt;=3,"Small (1-3)", "Large (4+)"))</f>
        <v>Large (4+)</v>
      </c>
      <c r="O231" s="9" t="str">
        <f>TRIM(MID(tblTitanic[[#This Row],[Name]], FIND(",",tblTitanic[[#This Row],[Name]])+1, FIND(".",tblTitanic[[#This Row],[Name]]) - FIND(",",tblTitanic[[#This Row],[Name]]) - 1))</f>
        <v>Miss</v>
      </c>
      <c r="P2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31" s="9" t="str">
        <f>IF(tblTitanic[[#This Row],[Cabin]]="","Unknown",LEFT(tblTitanic[[#This Row],[Cabin]],1))</f>
        <v>Unknown</v>
      </c>
      <c r="R231" s="9" t="str">
        <f>IF(tblTitanic[[#This Row],[Age]]="","Unknown", IF(tblTitanic[[#This Row],[Age]]&lt;13,"Child",IF(tblTitanic[[#This Row],[Age]]&lt;=18,"Teen", IF(tblTitanic[[#This Row],[Age]]&lt;=40,"Adult","Senior"))))</f>
        <v>Unknown</v>
      </c>
      <c r="S231" s="9" t="str">
        <f>IF(tblTitanic[[#This Row],[Fare]]&lt;=$X$5,"Low",IF(tblTitanic[[#This Row],[Fare]]&lt;= $X$6,"Medium",IF(tblTitanic[[#This Row],[Fare]]&lt;= $X$7,"High","Very High")))</f>
        <v>High</v>
      </c>
      <c r="T231" s="9">
        <f>IF(tblTitanic[[#This Row],[Age]]="", $X$9, tblTitanic[[#This Row],[Age]])</f>
        <v>28</v>
      </c>
      <c r="U231" s="9" t="str">
        <f>IF(tblTitanic[[#This Row],[Embarked]]="", "S", tblTitanic[[#This Row],[Embarked]])</f>
        <v>S</v>
      </c>
    </row>
    <row r="232" spans="1:21">
      <c r="A232" s="9">
        <v>231</v>
      </c>
      <c r="B232" s="9">
        <v>1</v>
      </c>
      <c r="C232" s="9">
        <v>1</v>
      </c>
      <c r="D232" t="s">
        <v>495</v>
      </c>
      <c r="E232" s="9" t="s">
        <v>18</v>
      </c>
      <c r="F232" s="31">
        <v>35</v>
      </c>
      <c r="G232" s="9">
        <v>1</v>
      </c>
      <c r="H232" s="9">
        <v>0</v>
      </c>
      <c r="I232" t="s">
        <v>155</v>
      </c>
      <c r="J232">
        <v>83.474999999999994</v>
      </c>
      <c r="K232" s="9" t="s">
        <v>156</v>
      </c>
      <c r="L232" s="9" t="s">
        <v>16</v>
      </c>
      <c r="M232" s="9">
        <f>tblTitanic[[#This Row],[SibSp]]+tblTitanic[[#This Row],[Parch]]</f>
        <v>1</v>
      </c>
      <c r="N232" s="9" t="str">
        <f>IF(tblTitanic[[#This Row],[FamilySize]]=0,"Alone", IF(tblTitanic[[#This Row],[FamilySize]]&lt;=3,"Small (1-3)", "Large (4+)"))</f>
        <v>Small (1-3)</v>
      </c>
      <c r="O232" s="9" t="str">
        <f>TRIM(MID(tblTitanic[[#This Row],[Name]], FIND(",",tblTitanic[[#This Row],[Name]])+1, FIND(".",tblTitanic[[#This Row],[Name]]) - FIND(",",tblTitanic[[#This Row],[Name]]) - 1))</f>
        <v>Mrs</v>
      </c>
      <c r="P2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32" s="9" t="str">
        <f>IF(tblTitanic[[#This Row],[Cabin]]="","Unknown",LEFT(tblTitanic[[#This Row],[Cabin]],1))</f>
        <v>C</v>
      </c>
      <c r="R232" s="9" t="str">
        <f>IF(tblTitanic[[#This Row],[Age]]="","Unknown", IF(tblTitanic[[#This Row],[Age]]&lt;13,"Child",IF(tblTitanic[[#This Row],[Age]]&lt;=18,"Teen", IF(tblTitanic[[#This Row],[Age]]&lt;=40,"Adult","Senior"))))</f>
        <v>Adult</v>
      </c>
      <c r="S232" s="9" t="str">
        <f>IF(tblTitanic[[#This Row],[Fare]]&lt;=$X$5,"Low",IF(tblTitanic[[#This Row],[Fare]]&lt;= $X$6,"Medium",IF(tblTitanic[[#This Row],[Fare]]&lt;= $X$7,"High","Very High")))</f>
        <v>Very High</v>
      </c>
      <c r="T232" s="9">
        <f>IF(tblTitanic[[#This Row],[Age]]="", $X$9, tblTitanic[[#This Row],[Age]])</f>
        <v>35</v>
      </c>
      <c r="U232" s="9" t="str">
        <f>IF(tblTitanic[[#This Row],[Embarked]]="", "S", tblTitanic[[#This Row],[Embarked]])</f>
        <v>S</v>
      </c>
    </row>
    <row r="233" spans="1:21">
      <c r="A233" s="9">
        <v>232</v>
      </c>
      <c r="B233" s="9">
        <v>0</v>
      </c>
      <c r="C233" s="9">
        <v>3</v>
      </c>
      <c r="D233" t="s">
        <v>496</v>
      </c>
      <c r="E233" s="9" t="s">
        <v>13</v>
      </c>
      <c r="F233" s="31">
        <v>29</v>
      </c>
      <c r="G233" s="9">
        <v>0</v>
      </c>
      <c r="H233" s="9">
        <v>0</v>
      </c>
      <c r="I233" t="s">
        <v>497</v>
      </c>
      <c r="J233">
        <v>7.7750000000000004</v>
      </c>
      <c r="K233" s="9" t="s">
        <v>15</v>
      </c>
      <c r="L233" s="9" t="s">
        <v>16</v>
      </c>
      <c r="M233" s="9">
        <f>tblTitanic[[#This Row],[SibSp]]+tblTitanic[[#This Row],[Parch]]</f>
        <v>0</v>
      </c>
      <c r="N233" s="9" t="str">
        <f>IF(tblTitanic[[#This Row],[FamilySize]]=0,"Alone", IF(tblTitanic[[#This Row],[FamilySize]]&lt;=3,"Small (1-3)", "Large (4+)"))</f>
        <v>Alone</v>
      </c>
      <c r="O233" s="9" t="str">
        <f>TRIM(MID(tblTitanic[[#This Row],[Name]], FIND(",",tblTitanic[[#This Row],[Name]])+1, FIND(".",tblTitanic[[#This Row],[Name]]) - FIND(",",tblTitanic[[#This Row],[Name]]) - 1))</f>
        <v>Mr</v>
      </c>
      <c r="P2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3" s="9" t="str">
        <f>IF(tblTitanic[[#This Row],[Cabin]]="","Unknown",LEFT(tblTitanic[[#This Row],[Cabin]],1))</f>
        <v>Unknown</v>
      </c>
      <c r="R233" s="9" t="str">
        <f>IF(tblTitanic[[#This Row],[Age]]="","Unknown", IF(tblTitanic[[#This Row],[Age]]&lt;13,"Child",IF(tblTitanic[[#This Row],[Age]]&lt;=18,"Teen", IF(tblTitanic[[#This Row],[Age]]&lt;=40,"Adult","Senior"))))</f>
        <v>Adult</v>
      </c>
      <c r="S233" s="9" t="str">
        <f>IF(tblTitanic[[#This Row],[Fare]]&lt;=$X$5,"Low",IF(tblTitanic[[#This Row],[Fare]]&lt;= $X$6,"Medium",IF(tblTitanic[[#This Row],[Fare]]&lt;= $X$7,"High","Very High")))</f>
        <v>Low</v>
      </c>
      <c r="T233" s="9">
        <f>IF(tblTitanic[[#This Row],[Age]]="", $X$9, tblTitanic[[#This Row],[Age]])</f>
        <v>29</v>
      </c>
      <c r="U233" s="9" t="str">
        <f>IF(tblTitanic[[#This Row],[Embarked]]="", "S", tblTitanic[[#This Row],[Embarked]])</f>
        <v>S</v>
      </c>
    </row>
    <row r="234" spans="1:21">
      <c r="A234" s="9">
        <v>233</v>
      </c>
      <c r="B234" s="9">
        <v>0</v>
      </c>
      <c r="C234" s="9">
        <v>2</v>
      </c>
      <c r="D234" t="s">
        <v>498</v>
      </c>
      <c r="E234" s="9" t="s">
        <v>13</v>
      </c>
      <c r="F234" s="31">
        <v>59</v>
      </c>
      <c r="G234" s="9">
        <v>0</v>
      </c>
      <c r="H234" s="9">
        <v>0</v>
      </c>
      <c r="I234" t="s">
        <v>499</v>
      </c>
      <c r="J234">
        <v>13.5</v>
      </c>
      <c r="K234" s="9" t="s">
        <v>15</v>
      </c>
      <c r="L234" s="9" t="s">
        <v>16</v>
      </c>
      <c r="M234" s="9">
        <f>tblTitanic[[#This Row],[SibSp]]+tblTitanic[[#This Row],[Parch]]</f>
        <v>0</v>
      </c>
      <c r="N234" s="9" t="str">
        <f>IF(tblTitanic[[#This Row],[FamilySize]]=0,"Alone", IF(tblTitanic[[#This Row],[FamilySize]]&lt;=3,"Small (1-3)", "Large (4+)"))</f>
        <v>Alone</v>
      </c>
      <c r="O234" s="9" t="str">
        <f>TRIM(MID(tblTitanic[[#This Row],[Name]], FIND(",",tblTitanic[[#This Row],[Name]])+1, FIND(".",tblTitanic[[#This Row],[Name]]) - FIND(",",tblTitanic[[#This Row],[Name]]) - 1))</f>
        <v>Mr</v>
      </c>
      <c r="P2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4" s="9" t="str">
        <f>IF(tblTitanic[[#This Row],[Cabin]]="","Unknown",LEFT(tblTitanic[[#This Row],[Cabin]],1))</f>
        <v>Unknown</v>
      </c>
      <c r="R234" s="9" t="str">
        <f>IF(tblTitanic[[#This Row],[Age]]="","Unknown", IF(tblTitanic[[#This Row],[Age]]&lt;13,"Child",IF(tblTitanic[[#This Row],[Age]]&lt;=18,"Teen", IF(tblTitanic[[#This Row],[Age]]&lt;=40,"Adult","Senior"))))</f>
        <v>Senior</v>
      </c>
      <c r="S234" s="9" t="str">
        <f>IF(tblTitanic[[#This Row],[Fare]]&lt;=$X$5,"Low",IF(tblTitanic[[#This Row],[Fare]]&lt;= $X$6,"Medium",IF(tblTitanic[[#This Row],[Fare]]&lt;= $X$7,"High","Very High")))</f>
        <v>Medium</v>
      </c>
      <c r="T234" s="9">
        <f>IF(tblTitanic[[#This Row],[Age]]="", $X$9, tblTitanic[[#This Row],[Age]])</f>
        <v>59</v>
      </c>
      <c r="U234" s="9" t="str">
        <f>IF(tblTitanic[[#This Row],[Embarked]]="", "S", tblTitanic[[#This Row],[Embarked]])</f>
        <v>S</v>
      </c>
    </row>
    <row r="235" spans="1:21">
      <c r="A235" s="9">
        <v>234</v>
      </c>
      <c r="B235" s="9">
        <v>1</v>
      </c>
      <c r="C235" s="9">
        <v>3</v>
      </c>
      <c r="D235" t="s">
        <v>500</v>
      </c>
      <c r="E235" s="9" t="s">
        <v>18</v>
      </c>
      <c r="F235" s="31">
        <v>5</v>
      </c>
      <c r="G235" s="9">
        <v>4</v>
      </c>
      <c r="H235" s="9">
        <v>2</v>
      </c>
      <c r="I235" t="s">
        <v>75</v>
      </c>
      <c r="J235">
        <v>31.387499999999999</v>
      </c>
      <c r="K235" s="9" t="s">
        <v>15</v>
      </c>
      <c r="L235" s="9" t="s">
        <v>16</v>
      </c>
      <c r="M235" s="9">
        <f>tblTitanic[[#This Row],[SibSp]]+tblTitanic[[#This Row],[Parch]]</f>
        <v>6</v>
      </c>
      <c r="N235" s="9" t="str">
        <f>IF(tblTitanic[[#This Row],[FamilySize]]=0,"Alone", IF(tblTitanic[[#This Row],[FamilySize]]&lt;=3,"Small (1-3)", "Large (4+)"))</f>
        <v>Large (4+)</v>
      </c>
      <c r="O235" s="9" t="str">
        <f>TRIM(MID(tblTitanic[[#This Row],[Name]], FIND(",",tblTitanic[[#This Row],[Name]])+1, FIND(".",tblTitanic[[#This Row],[Name]]) - FIND(",",tblTitanic[[#This Row],[Name]]) - 1))</f>
        <v>Miss</v>
      </c>
      <c r="P2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35" s="9" t="str">
        <f>IF(tblTitanic[[#This Row],[Cabin]]="","Unknown",LEFT(tblTitanic[[#This Row],[Cabin]],1))</f>
        <v>Unknown</v>
      </c>
      <c r="R235" s="9" t="str">
        <f>IF(tblTitanic[[#This Row],[Age]]="","Unknown", IF(tblTitanic[[#This Row],[Age]]&lt;13,"Child",IF(tblTitanic[[#This Row],[Age]]&lt;=18,"Teen", IF(tblTitanic[[#This Row],[Age]]&lt;=40,"Adult","Senior"))))</f>
        <v>Child</v>
      </c>
      <c r="S235" s="9" t="str">
        <f>IF(tblTitanic[[#This Row],[Fare]]&lt;=$X$5,"Low",IF(tblTitanic[[#This Row],[Fare]]&lt;= $X$6,"Medium",IF(tblTitanic[[#This Row],[Fare]]&lt;= $X$7,"High","Very High")))</f>
        <v>Very High</v>
      </c>
      <c r="T235" s="9">
        <f>IF(tblTitanic[[#This Row],[Age]]="", $X$9, tblTitanic[[#This Row],[Age]])</f>
        <v>5</v>
      </c>
      <c r="U235" s="9" t="str">
        <f>IF(tblTitanic[[#This Row],[Embarked]]="", "S", tblTitanic[[#This Row],[Embarked]])</f>
        <v>S</v>
      </c>
    </row>
    <row r="236" spans="1:21">
      <c r="A236" s="9">
        <v>235</v>
      </c>
      <c r="B236" s="9">
        <v>0</v>
      </c>
      <c r="C236" s="9">
        <v>2</v>
      </c>
      <c r="D236" t="s">
        <v>501</v>
      </c>
      <c r="E236" s="9" t="s">
        <v>13</v>
      </c>
      <c r="F236" s="31">
        <v>24</v>
      </c>
      <c r="G236" s="9">
        <v>0</v>
      </c>
      <c r="H236" s="9">
        <v>0</v>
      </c>
      <c r="I236" t="s">
        <v>502</v>
      </c>
      <c r="J236">
        <v>10.5</v>
      </c>
      <c r="K236" s="9" t="s">
        <v>15</v>
      </c>
      <c r="L236" s="9" t="s">
        <v>16</v>
      </c>
      <c r="M236" s="9">
        <f>tblTitanic[[#This Row],[SibSp]]+tblTitanic[[#This Row],[Parch]]</f>
        <v>0</v>
      </c>
      <c r="N236" s="9" t="str">
        <f>IF(tblTitanic[[#This Row],[FamilySize]]=0,"Alone", IF(tblTitanic[[#This Row],[FamilySize]]&lt;=3,"Small (1-3)", "Large (4+)"))</f>
        <v>Alone</v>
      </c>
      <c r="O236" s="9" t="str">
        <f>TRIM(MID(tblTitanic[[#This Row],[Name]], FIND(",",tblTitanic[[#This Row],[Name]])+1, FIND(".",tblTitanic[[#This Row],[Name]]) - FIND(",",tblTitanic[[#This Row],[Name]]) - 1))</f>
        <v>Mr</v>
      </c>
      <c r="P2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6" s="9" t="str">
        <f>IF(tblTitanic[[#This Row],[Cabin]]="","Unknown",LEFT(tblTitanic[[#This Row],[Cabin]],1))</f>
        <v>Unknown</v>
      </c>
      <c r="R236" s="9" t="str">
        <f>IF(tblTitanic[[#This Row],[Age]]="","Unknown", IF(tblTitanic[[#This Row],[Age]]&lt;13,"Child",IF(tblTitanic[[#This Row],[Age]]&lt;=18,"Teen", IF(tblTitanic[[#This Row],[Age]]&lt;=40,"Adult","Senior"))))</f>
        <v>Adult</v>
      </c>
      <c r="S236" s="9" t="str">
        <f>IF(tblTitanic[[#This Row],[Fare]]&lt;=$X$5,"Low",IF(tblTitanic[[#This Row],[Fare]]&lt;= $X$6,"Medium",IF(tblTitanic[[#This Row],[Fare]]&lt;= $X$7,"High","Very High")))</f>
        <v>Medium</v>
      </c>
      <c r="T236" s="9">
        <f>IF(tblTitanic[[#This Row],[Age]]="", $X$9, tblTitanic[[#This Row],[Age]])</f>
        <v>24</v>
      </c>
      <c r="U236" s="9" t="str">
        <f>IF(tblTitanic[[#This Row],[Embarked]]="", "S", tblTitanic[[#This Row],[Embarked]])</f>
        <v>S</v>
      </c>
    </row>
    <row r="237" spans="1:21">
      <c r="A237" s="9">
        <v>236</v>
      </c>
      <c r="B237" s="9">
        <v>0</v>
      </c>
      <c r="C237" s="9">
        <v>3</v>
      </c>
      <c r="D237" t="s">
        <v>503</v>
      </c>
      <c r="E237" s="9" t="s">
        <v>18</v>
      </c>
      <c r="F237" s="31"/>
      <c r="G237" s="9">
        <v>0</v>
      </c>
      <c r="H237" s="9">
        <v>0</v>
      </c>
      <c r="I237" t="s">
        <v>504</v>
      </c>
      <c r="J237">
        <v>7.55</v>
      </c>
      <c r="K237" s="9" t="s">
        <v>15</v>
      </c>
      <c r="L237" s="9" t="s">
        <v>16</v>
      </c>
      <c r="M237" s="9">
        <f>tblTitanic[[#This Row],[SibSp]]+tblTitanic[[#This Row],[Parch]]</f>
        <v>0</v>
      </c>
      <c r="N237" s="9" t="str">
        <f>IF(tblTitanic[[#This Row],[FamilySize]]=0,"Alone", IF(tblTitanic[[#This Row],[FamilySize]]&lt;=3,"Small (1-3)", "Large (4+)"))</f>
        <v>Alone</v>
      </c>
      <c r="O237" s="9" t="str">
        <f>TRIM(MID(tblTitanic[[#This Row],[Name]], FIND(",",tblTitanic[[#This Row],[Name]])+1, FIND(".",tblTitanic[[#This Row],[Name]]) - FIND(",",tblTitanic[[#This Row],[Name]]) - 1))</f>
        <v>Miss</v>
      </c>
      <c r="P2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37" s="9" t="str">
        <f>IF(tblTitanic[[#This Row],[Cabin]]="","Unknown",LEFT(tblTitanic[[#This Row],[Cabin]],1))</f>
        <v>Unknown</v>
      </c>
      <c r="R237" s="9" t="str">
        <f>IF(tblTitanic[[#This Row],[Age]]="","Unknown", IF(tblTitanic[[#This Row],[Age]]&lt;13,"Child",IF(tblTitanic[[#This Row],[Age]]&lt;=18,"Teen", IF(tblTitanic[[#This Row],[Age]]&lt;=40,"Adult","Senior"))))</f>
        <v>Unknown</v>
      </c>
      <c r="S237" s="9" t="str">
        <f>IF(tblTitanic[[#This Row],[Fare]]&lt;=$X$5,"Low",IF(tblTitanic[[#This Row],[Fare]]&lt;= $X$6,"Medium",IF(tblTitanic[[#This Row],[Fare]]&lt;= $X$7,"High","Very High")))</f>
        <v>Low</v>
      </c>
      <c r="T237" s="9">
        <f>IF(tblTitanic[[#This Row],[Age]]="", $X$9, tblTitanic[[#This Row],[Age]])</f>
        <v>28</v>
      </c>
      <c r="U237" s="9" t="str">
        <f>IF(tblTitanic[[#This Row],[Embarked]]="", "S", tblTitanic[[#This Row],[Embarked]])</f>
        <v>S</v>
      </c>
    </row>
    <row r="238" spans="1:21">
      <c r="A238" s="9">
        <v>237</v>
      </c>
      <c r="B238" s="9">
        <v>0</v>
      </c>
      <c r="C238" s="9">
        <v>2</v>
      </c>
      <c r="D238" t="s">
        <v>505</v>
      </c>
      <c r="E238" s="9" t="s">
        <v>13</v>
      </c>
      <c r="F238" s="31">
        <v>44</v>
      </c>
      <c r="G238" s="9">
        <v>1</v>
      </c>
      <c r="H238" s="9">
        <v>0</v>
      </c>
      <c r="I238" t="s">
        <v>506</v>
      </c>
      <c r="J238">
        <v>26</v>
      </c>
      <c r="K238" s="9" t="s">
        <v>15</v>
      </c>
      <c r="L238" s="9" t="s">
        <v>16</v>
      </c>
      <c r="M238" s="9">
        <f>tblTitanic[[#This Row],[SibSp]]+tblTitanic[[#This Row],[Parch]]</f>
        <v>1</v>
      </c>
      <c r="N238" s="9" t="str">
        <f>IF(tblTitanic[[#This Row],[FamilySize]]=0,"Alone", IF(tblTitanic[[#This Row],[FamilySize]]&lt;=3,"Small (1-3)", "Large (4+)"))</f>
        <v>Small (1-3)</v>
      </c>
      <c r="O238" s="9" t="str">
        <f>TRIM(MID(tblTitanic[[#This Row],[Name]], FIND(",",tblTitanic[[#This Row],[Name]])+1, FIND(".",tblTitanic[[#This Row],[Name]]) - FIND(",",tblTitanic[[#This Row],[Name]]) - 1))</f>
        <v>Mr</v>
      </c>
      <c r="P2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38" s="9" t="str">
        <f>IF(tblTitanic[[#This Row],[Cabin]]="","Unknown",LEFT(tblTitanic[[#This Row],[Cabin]],1))</f>
        <v>Unknown</v>
      </c>
      <c r="R238" s="9" t="str">
        <f>IF(tblTitanic[[#This Row],[Age]]="","Unknown", IF(tblTitanic[[#This Row],[Age]]&lt;13,"Child",IF(tblTitanic[[#This Row],[Age]]&lt;=18,"Teen", IF(tblTitanic[[#This Row],[Age]]&lt;=40,"Adult","Senior"))))</f>
        <v>Senior</v>
      </c>
      <c r="S238" s="9" t="str">
        <f>IF(tblTitanic[[#This Row],[Fare]]&lt;=$X$5,"Low",IF(tblTitanic[[#This Row],[Fare]]&lt;= $X$6,"Medium",IF(tblTitanic[[#This Row],[Fare]]&lt;= $X$7,"High","Very High")))</f>
        <v>High</v>
      </c>
      <c r="T238" s="9">
        <f>IF(tblTitanic[[#This Row],[Age]]="", $X$9, tblTitanic[[#This Row],[Age]])</f>
        <v>44</v>
      </c>
      <c r="U238" s="9" t="str">
        <f>IF(tblTitanic[[#This Row],[Embarked]]="", "S", tblTitanic[[#This Row],[Embarked]])</f>
        <v>S</v>
      </c>
    </row>
    <row r="239" spans="1:21">
      <c r="A239" s="9">
        <v>238</v>
      </c>
      <c r="B239" s="9">
        <v>1</v>
      </c>
      <c r="C239" s="9">
        <v>2</v>
      </c>
      <c r="D239" t="s">
        <v>507</v>
      </c>
      <c r="E239" s="9" t="s">
        <v>18</v>
      </c>
      <c r="F239" s="31">
        <v>8</v>
      </c>
      <c r="G239" s="9">
        <v>0</v>
      </c>
      <c r="H239" s="9">
        <v>2</v>
      </c>
      <c r="I239" t="s">
        <v>508</v>
      </c>
      <c r="J239">
        <v>26.25</v>
      </c>
      <c r="K239" s="9" t="s">
        <v>15</v>
      </c>
      <c r="L239" s="9" t="s">
        <v>16</v>
      </c>
      <c r="M239" s="9">
        <f>tblTitanic[[#This Row],[SibSp]]+tblTitanic[[#This Row],[Parch]]</f>
        <v>2</v>
      </c>
      <c r="N239" s="9" t="str">
        <f>IF(tblTitanic[[#This Row],[FamilySize]]=0,"Alone", IF(tblTitanic[[#This Row],[FamilySize]]&lt;=3,"Small (1-3)", "Large (4+)"))</f>
        <v>Small (1-3)</v>
      </c>
      <c r="O239" s="9" t="str">
        <f>TRIM(MID(tblTitanic[[#This Row],[Name]], FIND(",",tblTitanic[[#This Row],[Name]])+1, FIND(".",tblTitanic[[#This Row],[Name]]) - FIND(",",tblTitanic[[#This Row],[Name]]) - 1))</f>
        <v>Miss</v>
      </c>
      <c r="P2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39" s="9" t="str">
        <f>IF(tblTitanic[[#This Row],[Cabin]]="","Unknown",LEFT(tblTitanic[[#This Row],[Cabin]],1))</f>
        <v>Unknown</v>
      </c>
      <c r="R239" s="9" t="str">
        <f>IF(tblTitanic[[#This Row],[Age]]="","Unknown", IF(tblTitanic[[#This Row],[Age]]&lt;13,"Child",IF(tblTitanic[[#This Row],[Age]]&lt;=18,"Teen", IF(tblTitanic[[#This Row],[Age]]&lt;=40,"Adult","Senior"))))</f>
        <v>Child</v>
      </c>
      <c r="S239" s="9" t="str">
        <f>IF(tblTitanic[[#This Row],[Fare]]&lt;=$X$5,"Low",IF(tblTitanic[[#This Row],[Fare]]&lt;= $X$6,"Medium",IF(tblTitanic[[#This Row],[Fare]]&lt;= $X$7,"High","Very High")))</f>
        <v>High</v>
      </c>
      <c r="T239" s="9">
        <f>IF(tblTitanic[[#This Row],[Age]]="", $X$9, tblTitanic[[#This Row],[Age]])</f>
        <v>8</v>
      </c>
      <c r="U239" s="9" t="str">
        <f>IF(tblTitanic[[#This Row],[Embarked]]="", "S", tblTitanic[[#This Row],[Embarked]])</f>
        <v>S</v>
      </c>
    </row>
    <row r="240" spans="1:21">
      <c r="A240" s="9">
        <v>239</v>
      </c>
      <c r="B240" s="9">
        <v>0</v>
      </c>
      <c r="C240" s="9">
        <v>2</v>
      </c>
      <c r="D240" t="s">
        <v>509</v>
      </c>
      <c r="E240" s="9" t="s">
        <v>13</v>
      </c>
      <c r="F240" s="31">
        <v>19</v>
      </c>
      <c r="G240" s="9">
        <v>0</v>
      </c>
      <c r="H240" s="9">
        <v>0</v>
      </c>
      <c r="I240" t="s">
        <v>510</v>
      </c>
      <c r="J240">
        <v>10.5</v>
      </c>
      <c r="K240" s="9" t="s">
        <v>15</v>
      </c>
      <c r="L240" s="9" t="s">
        <v>16</v>
      </c>
      <c r="M240" s="9">
        <f>tblTitanic[[#This Row],[SibSp]]+tblTitanic[[#This Row],[Parch]]</f>
        <v>0</v>
      </c>
      <c r="N240" s="9" t="str">
        <f>IF(tblTitanic[[#This Row],[FamilySize]]=0,"Alone", IF(tblTitanic[[#This Row],[FamilySize]]&lt;=3,"Small (1-3)", "Large (4+)"))</f>
        <v>Alone</v>
      </c>
      <c r="O240" s="9" t="str">
        <f>TRIM(MID(tblTitanic[[#This Row],[Name]], FIND(",",tblTitanic[[#This Row],[Name]])+1, FIND(".",tblTitanic[[#This Row],[Name]]) - FIND(",",tblTitanic[[#This Row],[Name]]) - 1))</f>
        <v>Mr</v>
      </c>
      <c r="P2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40" s="9" t="str">
        <f>IF(tblTitanic[[#This Row],[Cabin]]="","Unknown",LEFT(tblTitanic[[#This Row],[Cabin]],1))</f>
        <v>Unknown</v>
      </c>
      <c r="R240" s="9" t="str">
        <f>IF(tblTitanic[[#This Row],[Age]]="","Unknown", IF(tblTitanic[[#This Row],[Age]]&lt;13,"Child",IF(tblTitanic[[#This Row],[Age]]&lt;=18,"Teen", IF(tblTitanic[[#This Row],[Age]]&lt;=40,"Adult","Senior"))))</f>
        <v>Adult</v>
      </c>
      <c r="S240" s="9" t="str">
        <f>IF(tblTitanic[[#This Row],[Fare]]&lt;=$X$5,"Low",IF(tblTitanic[[#This Row],[Fare]]&lt;= $X$6,"Medium",IF(tblTitanic[[#This Row],[Fare]]&lt;= $X$7,"High","Very High")))</f>
        <v>Medium</v>
      </c>
      <c r="T240" s="9">
        <f>IF(tblTitanic[[#This Row],[Age]]="", $X$9, tblTitanic[[#This Row],[Age]])</f>
        <v>19</v>
      </c>
      <c r="U240" s="9" t="str">
        <f>IF(tblTitanic[[#This Row],[Embarked]]="", "S", tblTitanic[[#This Row],[Embarked]])</f>
        <v>S</v>
      </c>
    </row>
    <row r="241" spans="1:21">
      <c r="A241" s="9">
        <v>240</v>
      </c>
      <c r="B241" s="9">
        <v>0</v>
      </c>
      <c r="C241" s="9">
        <v>2</v>
      </c>
      <c r="D241" t="s">
        <v>511</v>
      </c>
      <c r="E241" s="9" t="s">
        <v>13</v>
      </c>
      <c r="F241" s="31">
        <v>33</v>
      </c>
      <c r="G241" s="9">
        <v>0</v>
      </c>
      <c r="H241" s="9">
        <v>0</v>
      </c>
      <c r="I241" t="s">
        <v>512</v>
      </c>
      <c r="J241">
        <v>12.275</v>
      </c>
      <c r="K241" s="9" t="s">
        <v>15</v>
      </c>
      <c r="L241" s="9" t="s">
        <v>16</v>
      </c>
      <c r="M241" s="9">
        <f>tblTitanic[[#This Row],[SibSp]]+tblTitanic[[#This Row],[Parch]]</f>
        <v>0</v>
      </c>
      <c r="N241" s="9" t="str">
        <f>IF(tblTitanic[[#This Row],[FamilySize]]=0,"Alone", IF(tblTitanic[[#This Row],[FamilySize]]&lt;=3,"Small (1-3)", "Large (4+)"))</f>
        <v>Alone</v>
      </c>
      <c r="O241" s="9" t="str">
        <f>TRIM(MID(tblTitanic[[#This Row],[Name]], FIND(",",tblTitanic[[#This Row],[Name]])+1, FIND(".",tblTitanic[[#This Row],[Name]]) - FIND(",",tblTitanic[[#This Row],[Name]]) - 1))</f>
        <v>Mr</v>
      </c>
      <c r="P2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41" s="9" t="str">
        <f>IF(tblTitanic[[#This Row],[Cabin]]="","Unknown",LEFT(tblTitanic[[#This Row],[Cabin]],1))</f>
        <v>Unknown</v>
      </c>
      <c r="R241" s="9" t="str">
        <f>IF(tblTitanic[[#This Row],[Age]]="","Unknown", IF(tblTitanic[[#This Row],[Age]]&lt;13,"Child",IF(tblTitanic[[#This Row],[Age]]&lt;=18,"Teen", IF(tblTitanic[[#This Row],[Age]]&lt;=40,"Adult","Senior"))))</f>
        <v>Adult</v>
      </c>
      <c r="S241" s="9" t="str">
        <f>IF(tblTitanic[[#This Row],[Fare]]&lt;=$X$5,"Low",IF(tblTitanic[[#This Row],[Fare]]&lt;= $X$6,"Medium",IF(tblTitanic[[#This Row],[Fare]]&lt;= $X$7,"High","Very High")))</f>
        <v>Medium</v>
      </c>
      <c r="T241" s="9">
        <f>IF(tblTitanic[[#This Row],[Age]]="", $X$9, tblTitanic[[#This Row],[Age]])</f>
        <v>33</v>
      </c>
      <c r="U241" s="9" t="str">
        <f>IF(tblTitanic[[#This Row],[Embarked]]="", "S", tblTitanic[[#This Row],[Embarked]])</f>
        <v>S</v>
      </c>
    </row>
    <row r="242" spans="1:21">
      <c r="A242" s="9">
        <v>241</v>
      </c>
      <c r="B242" s="9">
        <v>0</v>
      </c>
      <c r="C242" s="9">
        <v>3</v>
      </c>
      <c r="D242" t="s">
        <v>513</v>
      </c>
      <c r="E242" s="9" t="s">
        <v>18</v>
      </c>
      <c r="F242" s="31"/>
      <c r="G242" s="9">
        <v>1</v>
      </c>
      <c r="H242" s="9">
        <v>0</v>
      </c>
      <c r="I242" t="s">
        <v>259</v>
      </c>
      <c r="J242">
        <v>14.4542</v>
      </c>
      <c r="K242" s="9" t="s">
        <v>15</v>
      </c>
      <c r="L242" s="9" t="s">
        <v>21</v>
      </c>
      <c r="M242" s="9">
        <f>tblTitanic[[#This Row],[SibSp]]+tblTitanic[[#This Row],[Parch]]</f>
        <v>1</v>
      </c>
      <c r="N242" s="9" t="str">
        <f>IF(tblTitanic[[#This Row],[FamilySize]]=0,"Alone", IF(tblTitanic[[#This Row],[FamilySize]]&lt;=3,"Small (1-3)", "Large (4+)"))</f>
        <v>Small (1-3)</v>
      </c>
      <c r="O242" s="9" t="str">
        <f>TRIM(MID(tblTitanic[[#This Row],[Name]], FIND(",",tblTitanic[[#This Row],[Name]])+1, FIND(".",tblTitanic[[#This Row],[Name]]) - FIND(",",tblTitanic[[#This Row],[Name]]) - 1))</f>
        <v>Miss</v>
      </c>
      <c r="P2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42" s="9" t="str">
        <f>IF(tblTitanic[[#This Row],[Cabin]]="","Unknown",LEFT(tblTitanic[[#This Row],[Cabin]],1))</f>
        <v>Unknown</v>
      </c>
      <c r="R242" s="9" t="str">
        <f>IF(tblTitanic[[#This Row],[Age]]="","Unknown", IF(tblTitanic[[#This Row],[Age]]&lt;13,"Child",IF(tblTitanic[[#This Row],[Age]]&lt;=18,"Teen", IF(tblTitanic[[#This Row],[Age]]&lt;=40,"Adult","Senior"))))</f>
        <v>Unknown</v>
      </c>
      <c r="S242" s="9" t="str">
        <f>IF(tblTitanic[[#This Row],[Fare]]&lt;=$X$5,"Low",IF(tblTitanic[[#This Row],[Fare]]&lt;= $X$6,"Medium",IF(tblTitanic[[#This Row],[Fare]]&lt;= $X$7,"High","Very High")))</f>
        <v>Medium</v>
      </c>
      <c r="T242" s="9">
        <f>IF(tblTitanic[[#This Row],[Age]]="", $X$9, tblTitanic[[#This Row],[Age]])</f>
        <v>28</v>
      </c>
      <c r="U242" s="9" t="str">
        <f>IF(tblTitanic[[#This Row],[Embarked]]="", "S", tblTitanic[[#This Row],[Embarked]])</f>
        <v>C</v>
      </c>
    </row>
    <row r="243" spans="1:21">
      <c r="A243" s="9">
        <v>242</v>
      </c>
      <c r="B243" s="9">
        <v>1</v>
      </c>
      <c r="C243" s="9">
        <v>3</v>
      </c>
      <c r="D243" t="s">
        <v>514</v>
      </c>
      <c r="E243" s="9" t="s">
        <v>18</v>
      </c>
      <c r="F243" s="31"/>
      <c r="G243" s="9">
        <v>1</v>
      </c>
      <c r="H243" s="9">
        <v>0</v>
      </c>
      <c r="I243" t="s">
        <v>515</v>
      </c>
      <c r="J243">
        <v>15.5</v>
      </c>
      <c r="K243" s="9" t="s">
        <v>15</v>
      </c>
      <c r="L243" s="9" t="s">
        <v>31</v>
      </c>
      <c r="M243" s="9">
        <f>tblTitanic[[#This Row],[SibSp]]+tblTitanic[[#This Row],[Parch]]</f>
        <v>1</v>
      </c>
      <c r="N243" s="9" t="str">
        <f>IF(tblTitanic[[#This Row],[FamilySize]]=0,"Alone", IF(tblTitanic[[#This Row],[FamilySize]]&lt;=3,"Small (1-3)", "Large (4+)"))</f>
        <v>Small (1-3)</v>
      </c>
      <c r="O243" s="9" t="str">
        <f>TRIM(MID(tblTitanic[[#This Row],[Name]], FIND(",",tblTitanic[[#This Row],[Name]])+1, FIND(".",tblTitanic[[#This Row],[Name]]) - FIND(",",tblTitanic[[#This Row],[Name]]) - 1))</f>
        <v>Miss</v>
      </c>
      <c r="P2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43" s="9" t="str">
        <f>IF(tblTitanic[[#This Row],[Cabin]]="","Unknown",LEFT(tblTitanic[[#This Row],[Cabin]],1))</f>
        <v>Unknown</v>
      </c>
      <c r="R243" s="9" t="str">
        <f>IF(tblTitanic[[#This Row],[Age]]="","Unknown", IF(tblTitanic[[#This Row],[Age]]&lt;13,"Child",IF(tblTitanic[[#This Row],[Age]]&lt;=18,"Teen", IF(tblTitanic[[#This Row],[Age]]&lt;=40,"Adult","Senior"))))</f>
        <v>Unknown</v>
      </c>
      <c r="S243" s="9" t="str">
        <f>IF(tblTitanic[[#This Row],[Fare]]&lt;=$X$5,"Low",IF(tblTitanic[[#This Row],[Fare]]&lt;= $X$6,"Medium",IF(tblTitanic[[#This Row],[Fare]]&lt;= $X$7,"High","Very High")))</f>
        <v>High</v>
      </c>
      <c r="T243" s="9">
        <f>IF(tblTitanic[[#This Row],[Age]]="", $X$9, tblTitanic[[#This Row],[Age]])</f>
        <v>28</v>
      </c>
      <c r="U243" s="9" t="str">
        <f>IF(tblTitanic[[#This Row],[Embarked]]="", "S", tblTitanic[[#This Row],[Embarked]])</f>
        <v>Q</v>
      </c>
    </row>
    <row r="244" spans="1:21">
      <c r="A244" s="9">
        <v>243</v>
      </c>
      <c r="B244" s="9">
        <v>0</v>
      </c>
      <c r="C244" s="9">
        <v>2</v>
      </c>
      <c r="D244" t="s">
        <v>516</v>
      </c>
      <c r="E244" s="9" t="s">
        <v>13</v>
      </c>
      <c r="F244" s="31">
        <v>29</v>
      </c>
      <c r="G244" s="9">
        <v>0</v>
      </c>
      <c r="H244" s="9">
        <v>0</v>
      </c>
      <c r="I244" t="s">
        <v>517</v>
      </c>
      <c r="J244">
        <v>10.5</v>
      </c>
      <c r="K244" s="9" t="s">
        <v>15</v>
      </c>
      <c r="L244" s="9" t="s">
        <v>16</v>
      </c>
      <c r="M244" s="9">
        <f>tblTitanic[[#This Row],[SibSp]]+tblTitanic[[#This Row],[Parch]]</f>
        <v>0</v>
      </c>
      <c r="N244" s="9" t="str">
        <f>IF(tblTitanic[[#This Row],[FamilySize]]=0,"Alone", IF(tblTitanic[[#This Row],[FamilySize]]&lt;=3,"Small (1-3)", "Large (4+)"))</f>
        <v>Alone</v>
      </c>
      <c r="O244" s="9" t="str">
        <f>TRIM(MID(tblTitanic[[#This Row],[Name]], FIND(",",tblTitanic[[#This Row],[Name]])+1, FIND(".",tblTitanic[[#This Row],[Name]]) - FIND(",",tblTitanic[[#This Row],[Name]]) - 1))</f>
        <v>Mr</v>
      </c>
      <c r="P2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44" s="9" t="str">
        <f>IF(tblTitanic[[#This Row],[Cabin]]="","Unknown",LEFT(tblTitanic[[#This Row],[Cabin]],1))</f>
        <v>Unknown</v>
      </c>
      <c r="R244" s="9" t="str">
        <f>IF(tblTitanic[[#This Row],[Age]]="","Unknown", IF(tblTitanic[[#This Row],[Age]]&lt;13,"Child",IF(tblTitanic[[#This Row],[Age]]&lt;=18,"Teen", IF(tblTitanic[[#This Row],[Age]]&lt;=40,"Adult","Senior"))))</f>
        <v>Adult</v>
      </c>
      <c r="S244" s="9" t="str">
        <f>IF(tblTitanic[[#This Row],[Fare]]&lt;=$X$5,"Low",IF(tblTitanic[[#This Row],[Fare]]&lt;= $X$6,"Medium",IF(tblTitanic[[#This Row],[Fare]]&lt;= $X$7,"High","Very High")))</f>
        <v>Medium</v>
      </c>
      <c r="T244" s="9">
        <f>IF(tblTitanic[[#This Row],[Age]]="", $X$9, tblTitanic[[#This Row],[Age]])</f>
        <v>29</v>
      </c>
      <c r="U244" s="9" t="str">
        <f>IF(tblTitanic[[#This Row],[Embarked]]="", "S", tblTitanic[[#This Row],[Embarked]])</f>
        <v>S</v>
      </c>
    </row>
    <row r="245" spans="1:21">
      <c r="A245" s="9">
        <v>244</v>
      </c>
      <c r="B245" s="9">
        <v>0</v>
      </c>
      <c r="C245" s="9">
        <v>3</v>
      </c>
      <c r="D245" t="s">
        <v>518</v>
      </c>
      <c r="E245" s="9" t="s">
        <v>13</v>
      </c>
      <c r="F245" s="31">
        <v>22</v>
      </c>
      <c r="G245" s="9">
        <v>0</v>
      </c>
      <c r="H245" s="9">
        <v>0</v>
      </c>
      <c r="I245" t="s">
        <v>519</v>
      </c>
      <c r="J245">
        <v>7.125</v>
      </c>
      <c r="K245" s="9" t="s">
        <v>15</v>
      </c>
      <c r="L245" s="9" t="s">
        <v>16</v>
      </c>
      <c r="M245" s="9">
        <f>tblTitanic[[#This Row],[SibSp]]+tblTitanic[[#This Row],[Parch]]</f>
        <v>0</v>
      </c>
      <c r="N245" s="9" t="str">
        <f>IF(tblTitanic[[#This Row],[FamilySize]]=0,"Alone", IF(tblTitanic[[#This Row],[FamilySize]]&lt;=3,"Small (1-3)", "Large (4+)"))</f>
        <v>Alone</v>
      </c>
      <c r="O245" s="9" t="str">
        <f>TRIM(MID(tblTitanic[[#This Row],[Name]], FIND(",",tblTitanic[[#This Row],[Name]])+1, FIND(".",tblTitanic[[#This Row],[Name]]) - FIND(",",tblTitanic[[#This Row],[Name]]) - 1))</f>
        <v>Mr</v>
      </c>
      <c r="P2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45" s="9" t="str">
        <f>IF(tblTitanic[[#This Row],[Cabin]]="","Unknown",LEFT(tblTitanic[[#This Row],[Cabin]],1))</f>
        <v>Unknown</v>
      </c>
      <c r="R245" s="9" t="str">
        <f>IF(tblTitanic[[#This Row],[Age]]="","Unknown", IF(tblTitanic[[#This Row],[Age]]&lt;13,"Child",IF(tblTitanic[[#This Row],[Age]]&lt;=18,"Teen", IF(tblTitanic[[#This Row],[Age]]&lt;=40,"Adult","Senior"))))</f>
        <v>Adult</v>
      </c>
      <c r="S245" s="9" t="str">
        <f>IF(tblTitanic[[#This Row],[Fare]]&lt;=$X$5,"Low",IF(tblTitanic[[#This Row],[Fare]]&lt;= $X$6,"Medium",IF(tblTitanic[[#This Row],[Fare]]&lt;= $X$7,"High","Very High")))</f>
        <v>Low</v>
      </c>
      <c r="T245" s="9">
        <f>IF(tblTitanic[[#This Row],[Age]]="", $X$9, tblTitanic[[#This Row],[Age]])</f>
        <v>22</v>
      </c>
      <c r="U245" s="9" t="str">
        <f>IF(tblTitanic[[#This Row],[Embarked]]="", "S", tblTitanic[[#This Row],[Embarked]])</f>
        <v>S</v>
      </c>
    </row>
    <row r="246" spans="1:21">
      <c r="A246" s="9">
        <v>245</v>
      </c>
      <c r="B246" s="9">
        <v>0</v>
      </c>
      <c r="C246" s="9">
        <v>3</v>
      </c>
      <c r="D246" t="s">
        <v>520</v>
      </c>
      <c r="E246" s="9" t="s">
        <v>13</v>
      </c>
      <c r="F246" s="31">
        <v>30</v>
      </c>
      <c r="G246" s="9">
        <v>0</v>
      </c>
      <c r="H246" s="9">
        <v>0</v>
      </c>
      <c r="I246" t="s">
        <v>521</v>
      </c>
      <c r="J246">
        <v>7.2249999999999996</v>
      </c>
      <c r="K246" s="9" t="s">
        <v>15</v>
      </c>
      <c r="L246" s="9" t="s">
        <v>21</v>
      </c>
      <c r="M246" s="9">
        <f>tblTitanic[[#This Row],[SibSp]]+tblTitanic[[#This Row],[Parch]]</f>
        <v>0</v>
      </c>
      <c r="N246" s="9" t="str">
        <f>IF(tblTitanic[[#This Row],[FamilySize]]=0,"Alone", IF(tblTitanic[[#This Row],[FamilySize]]&lt;=3,"Small (1-3)", "Large (4+)"))</f>
        <v>Alone</v>
      </c>
      <c r="O246" s="9" t="str">
        <f>TRIM(MID(tblTitanic[[#This Row],[Name]], FIND(",",tblTitanic[[#This Row],[Name]])+1, FIND(".",tblTitanic[[#This Row],[Name]]) - FIND(",",tblTitanic[[#This Row],[Name]]) - 1))</f>
        <v>Mr</v>
      </c>
      <c r="P2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46" s="9" t="str">
        <f>IF(tblTitanic[[#This Row],[Cabin]]="","Unknown",LEFT(tblTitanic[[#This Row],[Cabin]],1))</f>
        <v>Unknown</v>
      </c>
      <c r="R246" s="9" t="str">
        <f>IF(tblTitanic[[#This Row],[Age]]="","Unknown", IF(tblTitanic[[#This Row],[Age]]&lt;13,"Child",IF(tblTitanic[[#This Row],[Age]]&lt;=18,"Teen", IF(tblTitanic[[#This Row],[Age]]&lt;=40,"Adult","Senior"))))</f>
        <v>Adult</v>
      </c>
      <c r="S246" s="9" t="str">
        <f>IF(tblTitanic[[#This Row],[Fare]]&lt;=$X$5,"Low",IF(tblTitanic[[#This Row],[Fare]]&lt;= $X$6,"Medium",IF(tblTitanic[[#This Row],[Fare]]&lt;= $X$7,"High","Very High")))</f>
        <v>Low</v>
      </c>
      <c r="T246" s="9">
        <f>IF(tblTitanic[[#This Row],[Age]]="", $X$9, tblTitanic[[#This Row],[Age]])</f>
        <v>30</v>
      </c>
      <c r="U246" s="9" t="str">
        <f>IF(tblTitanic[[#This Row],[Embarked]]="", "S", tblTitanic[[#This Row],[Embarked]])</f>
        <v>C</v>
      </c>
    </row>
    <row r="247" spans="1:21">
      <c r="A247" s="9">
        <v>246</v>
      </c>
      <c r="B247" s="9">
        <v>0</v>
      </c>
      <c r="C247" s="9">
        <v>1</v>
      </c>
      <c r="D247" t="s">
        <v>522</v>
      </c>
      <c r="E247" s="9" t="s">
        <v>13</v>
      </c>
      <c r="F247" s="31">
        <v>44</v>
      </c>
      <c r="G247" s="9">
        <v>2</v>
      </c>
      <c r="H247" s="9">
        <v>0</v>
      </c>
      <c r="I247" t="s">
        <v>523</v>
      </c>
      <c r="J247">
        <v>90</v>
      </c>
      <c r="K247" s="9" t="s">
        <v>524</v>
      </c>
      <c r="L247" s="9" t="s">
        <v>31</v>
      </c>
      <c r="M247" s="9">
        <f>tblTitanic[[#This Row],[SibSp]]+tblTitanic[[#This Row],[Parch]]</f>
        <v>2</v>
      </c>
      <c r="N247" s="9" t="str">
        <f>IF(tblTitanic[[#This Row],[FamilySize]]=0,"Alone", IF(tblTitanic[[#This Row],[FamilySize]]&lt;=3,"Small (1-3)", "Large (4+)"))</f>
        <v>Small (1-3)</v>
      </c>
      <c r="O247" s="9" t="str">
        <f>TRIM(MID(tblTitanic[[#This Row],[Name]], FIND(",",tblTitanic[[#This Row],[Name]])+1, FIND(".",tblTitanic[[#This Row],[Name]]) - FIND(",",tblTitanic[[#This Row],[Name]]) - 1))</f>
        <v>Dr</v>
      </c>
      <c r="P2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247" s="9" t="str">
        <f>IF(tblTitanic[[#This Row],[Cabin]]="","Unknown",LEFT(tblTitanic[[#This Row],[Cabin]],1))</f>
        <v>C</v>
      </c>
      <c r="R247" s="9" t="str">
        <f>IF(tblTitanic[[#This Row],[Age]]="","Unknown", IF(tblTitanic[[#This Row],[Age]]&lt;13,"Child",IF(tblTitanic[[#This Row],[Age]]&lt;=18,"Teen", IF(tblTitanic[[#This Row],[Age]]&lt;=40,"Adult","Senior"))))</f>
        <v>Senior</v>
      </c>
      <c r="S247" s="9" t="str">
        <f>IF(tblTitanic[[#This Row],[Fare]]&lt;=$X$5,"Low",IF(tblTitanic[[#This Row],[Fare]]&lt;= $X$6,"Medium",IF(tblTitanic[[#This Row],[Fare]]&lt;= $X$7,"High","Very High")))</f>
        <v>Very High</v>
      </c>
      <c r="T247" s="9">
        <f>IF(tblTitanic[[#This Row],[Age]]="", $X$9, tblTitanic[[#This Row],[Age]])</f>
        <v>44</v>
      </c>
      <c r="U247" s="9" t="str">
        <f>IF(tblTitanic[[#This Row],[Embarked]]="", "S", tblTitanic[[#This Row],[Embarked]])</f>
        <v>Q</v>
      </c>
    </row>
    <row r="248" spans="1:21">
      <c r="A248" s="9">
        <v>247</v>
      </c>
      <c r="B248" s="9">
        <v>0</v>
      </c>
      <c r="C248" s="9">
        <v>3</v>
      </c>
      <c r="D248" t="s">
        <v>525</v>
      </c>
      <c r="E248" s="9" t="s">
        <v>18</v>
      </c>
      <c r="F248" s="31">
        <v>25</v>
      </c>
      <c r="G248" s="9">
        <v>0</v>
      </c>
      <c r="H248" s="9">
        <v>0</v>
      </c>
      <c r="I248" t="s">
        <v>526</v>
      </c>
      <c r="J248">
        <v>7.7750000000000004</v>
      </c>
      <c r="K248" s="9" t="s">
        <v>15</v>
      </c>
      <c r="L248" s="9" t="s">
        <v>16</v>
      </c>
      <c r="M248" s="9">
        <f>tblTitanic[[#This Row],[SibSp]]+tblTitanic[[#This Row],[Parch]]</f>
        <v>0</v>
      </c>
      <c r="N248" s="9" t="str">
        <f>IF(tblTitanic[[#This Row],[FamilySize]]=0,"Alone", IF(tblTitanic[[#This Row],[FamilySize]]&lt;=3,"Small (1-3)", "Large (4+)"))</f>
        <v>Alone</v>
      </c>
      <c r="O248" s="9" t="str">
        <f>TRIM(MID(tblTitanic[[#This Row],[Name]], FIND(",",tblTitanic[[#This Row],[Name]])+1, FIND(".",tblTitanic[[#This Row],[Name]]) - FIND(",",tblTitanic[[#This Row],[Name]]) - 1))</f>
        <v>Miss</v>
      </c>
      <c r="P2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48" s="9" t="str">
        <f>IF(tblTitanic[[#This Row],[Cabin]]="","Unknown",LEFT(tblTitanic[[#This Row],[Cabin]],1))</f>
        <v>Unknown</v>
      </c>
      <c r="R248" s="9" t="str">
        <f>IF(tblTitanic[[#This Row],[Age]]="","Unknown", IF(tblTitanic[[#This Row],[Age]]&lt;13,"Child",IF(tblTitanic[[#This Row],[Age]]&lt;=18,"Teen", IF(tblTitanic[[#This Row],[Age]]&lt;=40,"Adult","Senior"))))</f>
        <v>Adult</v>
      </c>
      <c r="S248" s="9" t="str">
        <f>IF(tblTitanic[[#This Row],[Fare]]&lt;=$X$5,"Low",IF(tblTitanic[[#This Row],[Fare]]&lt;= $X$6,"Medium",IF(tblTitanic[[#This Row],[Fare]]&lt;= $X$7,"High","Very High")))</f>
        <v>Low</v>
      </c>
      <c r="T248" s="9">
        <f>IF(tblTitanic[[#This Row],[Age]]="", $X$9, tblTitanic[[#This Row],[Age]])</f>
        <v>25</v>
      </c>
      <c r="U248" s="9" t="str">
        <f>IF(tblTitanic[[#This Row],[Embarked]]="", "S", tblTitanic[[#This Row],[Embarked]])</f>
        <v>S</v>
      </c>
    </row>
    <row r="249" spans="1:21">
      <c r="A249" s="9">
        <v>248</v>
      </c>
      <c r="B249" s="9">
        <v>1</v>
      </c>
      <c r="C249" s="9">
        <v>2</v>
      </c>
      <c r="D249" t="s">
        <v>527</v>
      </c>
      <c r="E249" s="9" t="s">
        <v>18</v>
      </c>
      <c r="F249" s="31">
        <v>24</v>
      </c>
      <c r="G249" s="9">
        <v>0</v>
      </c>
      <c r="H249" s="9">
        <v>2</v>
      </c>
      <c r="I249" t="s">
        <v>528</v>
      </c>
      <c r="J249">
        <v>14.5</v>
      </c>
      <c r="K249" s="9" t="s">
        <v>15</v>
      </c>
      <c r="L249" s="9" t="s">
        <v>16</v>
      </c>
      <c r="M249" s="9">
        <f>tblTitanic[[#This Row],[SibSp]]+tblTitanic[[#This Row],[Parch]]</f>
        <v>2</v>
      </c>
      <c r="N249" s="9" t="str">
        <f>IF(tblTitanic[[#This Row],[FamilySize]]=0,"Alone", IF(tblTitanic[[#This Row],[FamilySize]]&lt;=3,"Small (1-3)", "Large (4+)"))</f>
        <v>Small (1-3)</v>
      </c>
      <c r="O249" s="9" t="str">
        <f>TRIM(MID(tblTitanic[[#This Row],[Name]], FIND(",",tblTitanic[[#This Row],[Name]])+1, FIND(".",tblTitanic[[#This Row],[Name]]) - FIND(",",tblTitanic[[#This Row],[Name]]) - 1))</f>
        <v>Mrs</v>
      </c>
      <c r="P2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49" s="9" t="str">
        <f>IF(tblTitanic[[#This Row],[Cabin]]="","Unknown",LEFT(tblTitanic[[#This Row],[Cabin]],1))</f>
        <v>Unknown</v>
      </c>
      <c r="R249" s="9" t="str">
        <f>IF(tblTitanic[[#This Row],[Age]]="","Unknown", IF(tblTitanic[[#This Row],[Age]]&lt;13,"Child",IF(tblTitanic[[#This Row],[Age]]&lt;=18,"Teen", IF(tblTitanic[[#This Row],[Age]]&lt;=40,"Adult","Senior"))))</f>
        <v>Adult</v>
      </c>
      <c r="S249" s="9" t="str">
        <f>IF(tblTitanic[[#This Row],[Fare]]&lt;=$X$5,"Low",IF(tblTitanic[[#This Row],[Fare]]&lt;= $X$6,"Medium",IF(tblTitanic[[#This Row],[Fare]]&lt;= $X$7,"High","Very High")))</f>
        <v>High</v>
      </c>
      <c r="T249" s="9">
        <f>IF(tblTitanic[[#This Row],[Age]]="", $X$9, tblTitanic[[#This Row],[Age]])</f>
        <v>24</v>
      </c>
      <c r="U249" s="9" t="str">
        <f>IF(tblTitanic[[#This Row],[Embarked]]="", "S", tblTitanic[[#This Row],[Embarked]])</f>
        <v>S</v>
      </c>
    </row>
    <row r="250" spans="1:21">
      <c r="A250" s="9">
        <v>249</v>
      </c>
      <c r="B250" s="9">
        <v>1</v>
      </c>
      <c r="C250" s="9">
        <v>1</v>
      </c>
      <c r="D250" t="s">
        <v>529</v>
      </c>
      <c r="E250" s="9" t="s">
        <v>13</v>
      </c>
      <c r="F250" s="31">
        <v>37</v>
      </c>
      <c r="G250" s="9">
        <v>1</v>
      </c>
      <c r="H250" s="9">
        <v>1</v>
      </c>
      <c r="I250" t="s">
        <v>530</v>
      </c>
      <c r="J250">
        <v>52.554200000000002</v>
      </c>
      <c r="K250" s="9" t="s">
        <v>531</v>
      </c>
      <c r="L250" s="9" t="s">
        <v>16</v>
      </c>
      <c r="M250" s="9">
        <f>tblTitanic[[#This Row],[SibSp]]+tblTitanic[[#This Row],[Parch]]</f>
        <v>2</v>
      </c>
      <c r="N250" s="9" t="str">
        <f>IF(tblTitanic[[#This Row],[FamilySize]]=0,"Alone", IF(tblTitanic[[#This Row],[FamilySize]]&lt;=3,"Small (1-3)", "Large (4+)"))</f>
        <v>Small (1-3)</v>
      </c>
      <c r="O250" s="9" t="str">
        <f>TRIM(MID(tblTitanic[[#This Row],[Name]], FIND(",",tblTitanic[[#This Row],[Name]])+1, FIND(".",tblTitanic[[#This Row],[Name]]) - FIND(",",tblTitanic[[#This Row],[Name]]) - 1))</f>
        <v>Mr</v>
      </c>
      <c r="P2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50" s="9" t="str">
        <f>IF(tblTitanic[[#This Row],[Cabin]]="","Unknown",LEFT(tblTitanic[[#This Row],[Cabin]],1))</f>
        <v>D</v>
      </c>
      <c r="R250" s="9" t="str">
        <f>IF(tblTitanic[[#This Row],[Age]]="","Unknown", IF(tblTitanic[[#This Row],[Age]]&lt;13,"Child",IF(tblTitanic[[#This Row],[Age]]&lt;=18,"Teen", IF(tblTitanic[[#This Row],[Age]]&lt;=40,"Adult","Senior"))))</f>
        <v>Adult</v>
      </c>
      <c r="S250" s="9" t="str">
        <f>IF(tblTitanic[[#This Row],[Fare]]&lt;=$X$5,"Low",IF(tblTitanic[[#This Row],[Fare]]&lt;= $X$6,"Medium",IF(tblTitanic[[#This Row],[Fare]]&lt;= $X$7,"High","Very High")))</f>
        <v>Very High</v>
      </c>
      <c r="T250" s="9">
        <f>IF(tblTitanic[[#This Row],[Age]]="", $X$9, tblTitanic[[#This Row],[Age]])</f>
        <v>37</v>
      </c>
      <c r="U250" s="9" t="str">
        <f>IF(tblTitanic[[#This Row],[Embarked]]="", "S", tblTitanic[[#This Row],[Embarked]])</f>
        <v>S</v>
      </c>
    </row>
    <row r="251" spans="1:21">
      <c r="A251" s="9">
        <v>250</v>
      </c>
      <c r="B251" s="9">
        <v>0</v>
      </c>
      <c r="C251" s="9">
        <v>2</v>
      </c>
      <c r="D251" t="s">
        <v>532</v>
      </c>
      <c r="E251" s="9" t="s">
        <v>13</v>
      </c>
      <c r="F251" s="31">
        <v>54</v>
      </c>
      <c r="G251" s="9">
        <v>1</v>
      </c>
      <c r="H251" s="9">
        <v>0</v>
      </c>
      <c r="I251" t="s">
        <v>533</v>
      </c>
      <c r="J251">
        <v>26</v>
      </c>
      <c r="K251" s="9" t="s">
        <v>15</v>
      </c>
      <c r="L251" s="9" t="s">
        <v>16</v>
      </c>
      <c r="M251" s="9">
        <f>tblTitanic[[#This Row],[SibSp]]+tblTitanic[[#This Row],[Parch]]</f>
        <v>1</v>
      </c>
      <c r="N251" s="9" t="str">
        <f>IF(tblTitanic[[#This Row],[FamilySize]]=0,"Alone", IF(tblTitanic[[#This Row],[FamilySize]]&lt;=3,"Small (1-3)", "Large (4+)"))</f>
        <v>Small (1-3)</v>
      </c>
      <c r="O251" s="9" t="str">
        <f>TRIM(MID(tblTitanic[[#This Row],[Name]], FIND(",",tblTitanic[[#This Row],[Name]])+1, FIND(".",tblTitanic[[#This Row],[Name]]) - FIND(",",tblTitanic[[#This Row],[Name]]) - 1))</f>
        <v>Rev</v>
      </c>
      <c r="P2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251" s="9" t="str">
        <f>IF(tblTitanic[[#This Row],[Cabin]]="","Unknown",LEFT(tblTitanic[[#This Row],[Cabin]],1))</f>
        <v>Unknown</v>
      </c>
      <c r="R251" s="9" t="str">
        <f>IF(tblTitanic[[#This Row],[Age]]="","Unknown", IF(tblTitanic[[#This Row],[Age]]&lt;13,"Child",IF(tblTitanic[[#This Row],[Age]]&lt;=18,"Teen", IF(tblTitanic[[#This Row],[Age]]&lt;=40,"Adult","Senior"))))</f>
        <v>Senior</v>
      </c>
      <c r="S251" s="9" t="str">
        <f>IF(tblTitanic[[#This Row],[Fare]]&lt;=$X$5,"Low",IF(tblTitanic[[#This Row],[Fare]]&lt;= $X$6,"Medium",IF(tblTitanic[[#This Row],[Fare]]&lt;= $X$7,"High","Very High")))</f>
        <v>High</v>
      </c>
      <c r="T251" s="9">
        <f>IF(tblTitanic[[#This Row],[Age]]="", $X$9, tblTitanic[[#This Row],[Age]])</f>
        <v>54</v>
      </c>
      <c r="U251" s="9" t="str">
        <f>IF(tblTitanic[[#This Row],[Embarked]]="", "S", tblTitanic[[#This Row],[Embarked]])</f>
        <v>S</v>
      </c>
    </row>
    <row r="252" spans="1:21">
      <c r="A252" s="9">
        <v>251</v>
      </c>
      <c r="B252" s="9">
        <v>0</v>
      </c>
      <c r="C252" s="9">
        <v>3</v>
      </c>
      <c r="D252" t="s">
        <v>534</v>
      </c>
      <c r="E252" s="9" t="s">
        <v>13</v>
      </c>
      <c r="F252" s="31"/>
      <c r="G252" s="9">
        <v>0</v>
      </c>
      <c r="H252" s="9">
        <v>0</v>
      </c>
      <c r="I252" t="s">
        <v>535</v>
      </c>
      <c r="J252">
        <v>7.25</v>
      </c>
      <c r="K252" s="9" t="s">
        <v>15</v>
      </c>
      <c r="L252" s="9" t="s">
        <v>16</v>
      </c>
      <c r="M252" s="9">
        <f>tblTitanic[[#This Row],[SibSp]]+tblTitanic[[#This Row],[Parch]]</f>
        <v>0</v>
      </c>
      <c r="N252" s="9" t="str">
        <f>IF(tblTitanic[[#This Row],[FamilySize]]=0,"Alone", IF(tblTitanic[[#This Row],[FamilySize]]&lt;=3,"Small (1-3)", "Large (4+)"))</f>
        <v>Alone</v>
      </c>
      <c r="O252" s="9" t="str">
        <f>TRIM(MID(tblTitanic[[#This Row],[Name]], FIND(",",tblTitanic[[#This Row],[Name]])+1, FIND(".",tblTitanic[[#This Row],[Name]]) - FIND(",",tblTitanic[[#This Row],[Name]]) - 1))</f>
        <v>Mr</v>
      </c>
      <c r="P2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52" s="9" t="str">
        <f>IF(tblTitanic[[#This Row],[Cabin]]="","Unknown",LEFT(tblTitanic[[#This Row],[Cabin]],1))</f>
        <v>Unknown</v>
      </c>
      <c r="R252" s="9" t="str">
        <f>IF(tblTitanic[[#This Row],[Age]]="","Unknown", IF(tblTitanic[[#This Row],[Age]]&lt;13,"Child",IF(tblTitanic[[#This Row],[Age]]&lt;=18,"Teen", IF(tblTitanic[[#This Row],[Age]]&lt;=40,"Adult","Senior"))))</f>
        <v>Unknown</v>
      </c>
      <c r="S252" s="9" t="str">
        <f>IF(tblTitanic[[#This Row],[Fare]]&lt;=$X$5,"Low",IF(tblTitanic[[#This Row],[Fare]]&lt;= $X$6,"Medium",IF(tblTitanic[[#This Row],[Fare]]&lt;= $X$7,"High","Very High")))</f>
        <v>Low</v>
      </c>
      <c r="T252" s="9">
        <f>IF(tblTitanic[[#This Row],[Age]]="", $X$9, tblTitanic[[#This Row],[Age]])</f>
        <v>28</v>
      </c>
      <c r="U252" s="9" t="str">
        <f>IF(tblTitanic[[#This Row],[Embarked]]="", "S", tblTitanic[[#This Row],[Embarked]])</f>
        <v>S</v>
      </c>
    </row>
    <row r="253" spans="1:21">
      <c r="A253" s="9">
        <v>252</v>
      </c>
      <c r="B253" s="9">
        <v>0</v>
      </c>
      <c r="C253" s="9">
        <v>3</v>
      </c>
      <c r="D253" t="s">
        <v>536</v>
      </c>
      <c r="E253" s="9" t="s">
        <v>18</v>
      </c>
      <c r="F253" s="31">
        <v>29</v>
      </c>
      <c r="G253" s="9">
        <v>1</v>
      </c>
      <c r="H253" s="9">
        <v>1</v>
      </c>
      <c r="I253" t="s">
        <v>444</v>
      </c>
      <c r="J253">
        <v>10.4625</v>
      </c>
      <c r="K253" s="9" t="s">
        <v>43</v>
      </c>
      <c r="L253" s="9" t="s">
        <v>16</v>
      </c>
      <c r="M253" s="9">
        <f>tblTitanic[[#This Row],[SibSp]]+tblTitanic[[#This Row],[Parch]]</f>
        <v>2</v>
      </c>
      <c r="N253" s="9" t="str">
        <f>IF(tblTitanic[[#This Row],[FamilySize]]=0,"Alone", IF(tblTitanic[[#This Row],[FamilySize]]&lt;=3,"Small (1-3)", "Large (4+)"))</f>
        <v>Small (1-3)</v>
      </c>
      <c r="O253" s="9" t="str">
        <f>TRIM(MID(tblTitanic[[#This Row],[Name]], FIND(",",tblTitanic[[#This Row],[Name]])+1, FIND(".",tblTitanic[[#This Row],[Name]]) - FIND(",",tblTitanic[[#This Row],[Name]]) - 1))</f>
        <v>Mrs</v>
      </c>
      <c r="P2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53" s="9" t="str">
        <f>IF(tblTitanic[[#This Row],[Cabin]]="","Unknown",LEFT(tblTitanic[[#This Row],[Cabin]],1))</f>
        <v>G</v>
      </c>
      <c r="R253" s="9" t="str">
        <f>IF(tblTitanic[[#This Row],[Age]]="","Unknown", IF(tblTitanic[[#This Row],[Age]]&lt;13,"Child",IF(tblTitanic[[#This Row],[Age]]&lt;=18,"Teen", IF(tblTitanic[[#This Row],[Age]]&lt;=40,"Adult","Senior"))))</f>
        <v>Adult</v>
      </c>
      <c r="S253" s="9" t="str">
        <f>IF(tblTitanic[[#This Row],[Fare]]&lt;=$X$5,"Low",IF(tblTitanic[[#This Row],[Fare]]&lt;= $X$6,"Medium",IF(tblTitanic[[#This Row],[Fare]]&lt;= $X$7,"High","Very High")))</f>
        <v>Medium</v>
      </c>
      <c r="T253" s="9">
        <f>IF(tblTitanic[[#This Row],[Age]]="", $X$9, tblTitanic[[#This Row],[Age]])</f>
        <v>29</v>
      </c>
      <c r="U253" s="9" t="str">
        <f>IF(tblTitanic[[#This Row],[Embarked]]="", "S", tblTitanic[[#This Row],[Embarked]])</f>
        <v>S</v>
      </c>
    </row>
    <row r="254" spans="1:21">
      <c r="A254" s="9">
        <v>253</v>
      </c>
      <c r="B254" s="9">
        <v>0</v>
      </c>
      <c r="C254" s="9">
        <v>1</v>
      </c>
      <c r="D254" t="s">
        <v>537</v>
      </c>
      <c r="E254" s="9" t="s">
        <v>13</v>
      </c>
      <c r="F254" s="31">
        <v>62</v>
      </c>
      <c r="G254" s="9">
        <v>0</v>
      </c>
      <c r="H254" s="9">
        <v>0</v>
      </c>
      <c r="I254" t="s">
        <v>538</v>
      </c>
      <c r="J254">
        <v>26.55</v>
      </c>
      <c r="K254" s="9" t="s">
        <v>539</v>
      </c>
      <c r="L254" s="9" t="s">
        <v>16</v>
      </c>
      <c r="M254" s="9">
        <f>tblTitanic[[#This Row],[SibSp]]+tblTitanic[[#This Row],[Parch]]</f>
        <v>0</v>
      </c>
      <c r="N254" s="9" t="str">
        <f>IF(tblTitanic[[#This Row],[FamilySize]]=0,"Alone", IF(tblTitanic[[#This Row],[FamilySize]]&lt;=3,"Small (1-3)", "Large (4+)"))</f>
        <v>Alone</v>
      </c>
      <c r="O254" s="9" t="str">
        <f>TRIM(MID(tblTitanic[[#This Row],[Name]], FIND(",",tblTitanic[[#This Row],[Name]])+1, FIND(".",tblTitanic[[#This Row],[Name]]) - FIND(",",tblTitanic[[#This Row],[Name]]) - 1))</f>
        <v>Mr</v>
      </c>
      <c r="P2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54" s="9" t="str">
        <f>IF(tblTitanic[[#This Row],[Cabin]]="","Unknown",LEFT(tblTitanic[[#This Row],[Cabin]],1))</f>
        <v>C</v>
      </c>
      <c r="R254" s="9" t="str">
        <f>IF(tblTitanic[[#This Row],[Age]]="","Unknown", IF(tblTitanic[[#This Row],[Age]]&lt;13,"Child",IF(tblTitanic[[#This Row],[Age]]&lt;=18,"Teen", IF(tblTitanic[[#This Row],[Age]]&lt;=40,"Adult","Senior"))))</f>
        <v>Senior</v>
      </c>
      <c r="S254" s="9" t="str">
        <f>IF(tblTitanic[[#This Row],[Fare]]&lt;=$X$5,"Low",IF(tblTitanic[[#This Row],[Fare]]&lt;= $X$6,"Medium",IF(tblTitanic[[#This Row],[Fare]]&lt;= $X$7,"High","Very High")))</f>
        <v>High</v>
      </c>
      <c r="T254" s="9">
        <f>IF(tblTitanic[[#This Row],[Age]]="", $X$9, tblTitanic[[#This Row],[Age]])</f>
        <v>62</v>
      </c>
      <c r="U254" s="9" t="str">
        <f>IF(tblTitanic[[#This Row],[Embarked]]="", "S", tblTitanic[[#This Row],[Embarked]])</f>
        <v>S</v>
      </c>
    </row>
    <row r="255" spans="1:21">
      <c r="A255" s="9">
        <v>254</v>
      </c>
      <c r="B255" s="9">
        <v>0</v>
      </c>
      <c r="C255" s="9">
        <v>3</v>
      </c>
      <c r="D255" t="s">
        <v>540</v>
      </c>
      <c r="E255" s="9" t="s">
        <v>13</v>
      </c>
      <c r="F255" s="31">
        <v>30</v>
      </c>
      <c r="G255" s="9">
        <v>1</v>
      </c>
      <c r="H255" s="9">
        <v>0</v>
      </c>
      <c r="I255" t="s">
        <v>541</v>
      </c>
      <c r="J255">
        <v>16.100000000000001</v>
      </c>
      <c r="K255" s="9" t="s">
        <v>15</v>
      </c>
      <c r="L255" s="9" t="s">
        <v>16</v>
      </c>
      <c r="M255" s="9">
        <f>tblTitanic[[#This Row],[SibSp]]+tblTitanic[[#This Row],[Parch]]</f>
        <v>1</v>
      </c>
      <c r="N255" s="9" t="str">
        <f>IF(tblTitanic[[#This Row],[FamilySize]]=0,"Alone", IF(tblTitanic[[#This Row],[FamilySize]]&lt;=3,"Small (1-3)", "Large (4+)"))</f>
        <v>Small (1-3)</v>
      </c>
      <c r="O255" s="9" t="str">
        <f>TRIM(MID(tblTitanic[[#This Row],[Name]], FIND(",",tblTitanic[[#This Row],[Name]])+1, FIND(".",tblTitanic[[#This Row],[Name]]) - FIND(",",tblTitanic[[#This Row],[Name]]) - 1))</f>
        <v>Mr</v>
      </c>
      <c r="P2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55" s="9" t="str">
        <f>IF(tblTitanic[[#This Row],[Cabin]]="","Unknown",LEFT(tblTitanic[[#This Row],[Cabin]],1))</f>
        <v>Unknown</v>
      </c>
      <c r="R255" s="9" t="str">
        <f>IF(tblTitanic[[#This Row],[Age]]="","Unknown", IF(tblTitanic[[#This Row],[Age]]&lt;13,"Child",IF(tblTitanic[[#This Row],[Age]]&lt;=18,"Teen", IF(tblTitanic[[#This Row],[Age]]&lt;=40,"Adult","Senior"))))</f>
        <v>Adult</v>
      </c>
      <c r="S255" s="9" t="str">
        <f>IF(tblTitanic[[#This Row],[Fare]]&lt;=$X$5,"Low",IF(tblTitanic[[#This Row],[Fare]]&lt;= $X$6,"Medium",IF(tblTitanic[[#This Row],[Fare]]&lt;= $X$7,"High","Very High")))</f>
        <v>High</v>
      </c>
      <c r="T255" s="9">
        <f>IF(tblTitanic[[#This Row],[Age]]="", $X$9, tblTitanic[[#This Row],[Age]])</f>
        <v>30</v>
      </c>
      <c r="U255" s="9" t="str">
        <f>IF(tblTitanic[[#This Row],[Embarked]]="", "S", tblTitanic[[#This Row],[Embarked]])</f>
        <v>S</v>
      </c>
    </row>
    <row r="256" spans="1:21">
      <c r="A256" s="9">
        <v>255</v>
      </c>
      <c r="B256" s="9">
        <v>0</v>
      </c>
      <c r="C256" s="9">
        <v>3</v>
      </c>
      <c r="D256" t="s">
        <v>542</v>
      </c>
      <c r="E256" s="9" t="s">
        <v>18</v>
      </c>
      <c r="F256" s="31">
        <v>41</v>
      </c>
      <c r="G256" s="9">
        <v>0</v>
      </c>
      <c r="H256" s="9">
        <v>2</v>
      </c>
      <c r="I256" t="s">
        <v>543</v>
      </c>
      <c r="J256">
        <v>20.212499999999999</v>
      </c>
      <c r="K256" s="9" t="s">
        <v>15</v>
      </c>
      <c r="L256" s="9" t="s">
        <v>16</v>
      </c>
      <c r="M256" s="9">
        <f>tblTitanic[[#This Row],[SibSp]]+tblTitanic[[#This Row],[Parch]]</f>
        <v>2</v>
      </c>
      <c r="N256" s="9" t="str">
        <f>IF(tblTitanic[[#This Row],[FamilySize]]=0,"Alone", IF(tblTitanic[[#This Row],[FamilySize]]&lt;=3,"Small (1-3)", "Large (4+)"))</f>
        <v>Small (1-3)</v>
      </c>
      <c r="O256" s="9" t="str">
        <f>TRIM(MID(tblTitanic[[#This Row],[Name]], FIND(",",tblTitanic[[#This Row],[Name]])+1, FIND(".",tblTitanic[[#This Row],[Name]]) - FIND(",",tblTitanic[[#This Row],[Name]]) - 1))</f>
        <v>Mrs</v>
      </c>
      <c r="P2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56" s="9" t="str">
        <f>IF(tblTitanic[[#This Row],[Cabin]]="","Unknown",LEFT(tblTitanic[[#This Row],[Cabin]],1))</f>
        <v>Unknown</v>
      </c>
      <c r="R256" s="9" t="str">
        <f>IF(tblTitanic[[#This Row],[Age]]="","Unknown", IF(tblTitanic[[#This Row],[Age]]&lt;13,"Child",IF(tblTitanic[[#This Row],[Age]]&lt;=18,"Teen", IF(tblTitanic[[#This Row],[Age]]&lt;=40,"Adult","Senior"))))</f>
        <v>Senior</v>
      </c>
      <c r="S256" s="9" t="str">
        <f>IF(tblTitanic[[#This Row],[Fare]]&lt;=$X$5,"Low",IF(tblTitanic[[#This Row],[Fare]]&lt;= $X$6,"Medium",IF(tblTitanic[[#This Row],[Fare]]&lt;= $X$7,"High","Very High")))</f>
        <v>High</v>
      </c>
      <c r="T256" s="9">
        <f>IF(tblTitanic[[#This Row],[Age]]="", $X$9, tblTitanic[[#This Row],[Age]])</f>
        <v>41</v>
      </c>
      <c r="U256" s="9" t="str">
        <f>IF(tblTitanic[[#This Row],[Embarked]]="", "S", tblTitanic[[#This Row],[Embarked]])</f>
        <v>S</v>
      </c>
    </row>
    <row r="257" spans="1:21">
      <c r="A257" s="9">
        <v>256</v>
      </c>
      <c r="B257" s="9">
        <v>1</v>
      </c>
      <c r="C257" s="9">
        <v>3</v>
      </c>
      <c r="D257" t="s">
        <v>544</v>
      </c>
      <c r="E257" s="9" t="s">
        <v>18</v>
      </c>
      <c r="F257" s="31">
        <v>29</v>
      </c>
      <c r="G257" s="9">
        <v>0</v>
      </c>
      <c r="H257" s="9">
        <v>2</v>
      </c>
      <c r="I257" t="s">
        <v>545</v>
      </c>
      <c r="J257">
        <v>15.245799999999999</v>
      </c>
      <c r="K257" s="9" t="s">
        <v>15</v>
      </c>
      <c r="L257" s="9" t="s">
        <v>21</v>
      </c>
      <c r="M257" s="9">
        <f>tblTitanic[[#This Row],[SibSp]]+tblTitanic[[#This Row],[Parch]]</f>
        <v>2</v>
      </c>
      <c r="N257" s="9" t="str">
        <f>IF(tblTitanic[[#This Row],[FamilySize]]=0,"Alone", IF(tblTitanic[[#This Row],[FamilySize]]&lt;=3,"Small (1-3)", "Large (4+)"))</f>
        <v>Small (1-3)</v>
      </c>
      <c r="O257" s="9" t="str">
        <f>TRIM(MID(tblTitanic[[#This Row],[Name]], FIND(",",tblTitanic[[#This Row],[Name]])+1, FIND(".",tblTitanic[[#This Row],[Name]]) - FIND(",",tblTitanic[[#This Row],[Name]]) - 1))</f>
        <v>Mrs</v>
      </c>
      <c r="P2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57" s="9" t="str">
        <f>IF(tblTitanic[[#This Row],[Cabin]]="","Unknown",LEFT(tblTitanic[[#This Row],[Cabin]],1))</f>
        <v>Unknown</v>
      </c>
      <c r="R257" s="9" t="str">
        <f>IF(tblTitanic[[#This Row],[Age]]="","Unknown", IF(tblTitanic[[#This Row],[Age]]&lt;13,"Child",IF(tblTitanic[[#This Row],[Age]]&lt;=18,"Teen", IF(tblTitanic[[#This Row],[Age]]&lt;=40,"Adult","Senior"))))</f>
        <v>Adult</v>
      </c>
      <c r="S257" s="9" t="str">
        <f>IF(tblTitanic[[#This Row],[Fare]]&lt;=$X$5,"Low",IF(tblTitanic[[#This Row],[Fare]]&lt;= $X$6,"Medium",IF(tblTitanic[[#This Row],[Fare]]&lt;= $X$7,"High","Very High")))</f>
        <v>High</v>
      </c>
      <c r="T257" s="9">
        <f>IF(tblTitanic[[#This Row],[Age]]="", $X$9, tblTitanic[[#This Row],[Age]])</f>
        <v>29</v>
      </c>
      <c r="U257" s="9" t="str">
        <f>IF(tblTitanic[[#This Row],[Embarked]]="", "S", tblTitanic[[#This Row],[Embarked]])</f>
        <v>C</v>
      </c>
    </row>
    <row r="258" spans="1:21">
      <c r="A258" s="9">
        <v>257</v>
      </c>
      <c r="B258" s="9">
        <v>1</v>
      </c>
      <c r="C258" s="9">
        <v>1</v>
      </c>
      <c r="D258" t="s">
        <v>546</v>
      </c>
      <c r="E258" s="9" t="s">
        <v>18</v>
      </c>
      <c r="F258" s="31"/>
      <c r="G258" s="9">
        <v>0</v>
      </c>
      <c r="H258" s="9">
        <v>0</v>
      </c>
      <c r="I258" t="s">
        <v>547</v>
      </c>
      <c r="J258">
        <v>79.2</v>
      </c>
      <c r="K258" s="9" t="s">
        <v>15</v>
      </c>
      <c r="L258" s="9" t="s">
        <v>21</v>
      </c>
      <c r="M258" s="9">
        <f>tblTitanic[[#This Row],[SibSp]]+tblTitanic[[#This Row],[Parch]]</f>
        <v>0</v>
      </c>
      <c r="N258" s="9" t="str">
        <f>IF(tblTitanic[[#This Row],[FamilySize]]=0,"Alone", IF(tblTitanic[[#This Row],[FamilySize]]&lt;=3,"Small (1-3)", "Large (4+)"))</f>
        <v>Alone</v>
      </c>
      <c r="O258" s="9" t="str">
        <f>TRIM(MID(tblTitanic[[#This Row],[Name]], FIND(",",tblTitanic[[#This Row],[Name]])+1, FIND(".",tblTitanic[[#This Row],[Name]]) - FIND(",",tblTitanic[[#This Row],[Name]]) - 1))</f>
        <v>Mrs</v>
      </c>
      <c r="P2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58" s="9" t="str">
        <f>IF(tblTitanic[[#This Row],[Cabin]]="","Unknown",LEFT(tblTitanic[[#This Row],[Cabin]],1))</f>
        <v>Unknown</v>
      </c>
      <c r="R258" s="9" t="str">
        <f>IF(tblTitanic[[#This Row],[Age]]="","Unknown", IF(tblTitanic[[#This Row],[Age]]&lt;13,"Child",IF(tblTitanic[[#This Row],[Age]]&lt;=18,"Teen", IF(tblTitanic[[#This Row],[Age]]&lt;=40,"Adult","Senior"))))</f>
        <v>Unknown</v>
      </c>
      <c r="S258" s="9" t="str">
        <f>IF(tblTitanic[[#This Row],[Fare]]&lt;=$X$5,"Low",IF(tblTitanic[[#This Row],[Fare]]&lt;= $X$6,"Medium",IF(tblTitanic[[#This Row],[Fare]]&lt;= $X$7,"High","Very High")))</f>
        <v>Very High</v>
      </c>
      <c r="T258" s="9">
        <f>IF(tblTitanic[[#This Row],[Age]]="", $X$9, tblTitanic[[#This Row],[Age]])</f>
        <v>28</v>
      </c>
      <c r="U258" s="9" t="str">
        <f>IF(tblTitanic[[#This Row],[Embarked]]="", "S", tblTitanic[[#This Row],[Embarked]])</f>
        <v>C</v>
      </c>
    </row>
    <row r="259" spans="1:21">
      <c r="A259" s="9">
        <v>258</v>
      </c>
      <c r="B259" s="9">
        <v>1</v>
      </c>
      <c r="C259" s="9">
        <v>1</v>
      </c>
      <c r="D259" t="s">
        <v>548</v>
      </c>
      <c r="E259" s="9" t="s">
        <v>18</v>
      </c>
      <c r="F259" s="31">
        <v>30</v>
      </c>
      <c r="G259" s="9">
        <v>0</v>
      </c>
      <c r="H259" s="9">
        <v>0</v>
      </c>
      <c r="I259" t="s">
        <v>549</v>
      </c>
      <c r="J259">
        <v>86.5</v>
      </c>
      <c r="K259" s="9" t="s">
        <v>550</v>
      </c>
      <c r="L259" s="9" t="s">
        <v>16</v>
      </c>
      <c r="M259" s="9">
        <f>tblTitanic[[#This Row],[SibSp]]+tblTitanic[[#This Row],[Parch]]</f>
        <v>0</v>
      </c>
      <c r="N259" s="9" t="str">
        <f>IF(tblTitanic[[#This Row],[FamilySize]]=0,"Alone", IF(tblTitanic[[#This Row],[FamilySize]]&lt;=3,"Small (1-3)", "Large (4+)"))</f>
        <v>Alone</v>
      </c>
      <c r="O259" s="9" t="str">
        <f>TRIM(MID(tblTitanic[[#This Row],[Name]], FIND(",",tblTitanic[[#This Row],[Name]])+1, FIND(".",tblTitanic[[#This Row],[Name]]) - FIND(",",tblTitanic[[#This Row],[Name]]) - 1))</f>
        <v>Miss</v>
      </c>
      <c r="P2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59" s="9" t="str">
        <f>IF(tblTitanic[[#This Row],[Cabin]]="","Unknown",LEFT(tblTitanic[[#This Row],[Cabin]],1))</f>
        <v>B</v>
      </c>
      <c r="R259" s="9" t="str">
        <f>IF(tblTitanic[[#This Row],[Age]]="","Unknown", IF(tblTitanic[[#This Row],[Age]]&lt;13,"Child",IF(tblTitanic[[#This Row],[Age]]&lt;=18,"Teen", IF(tblTitanic[[#This Row],[Age]]&lt;=40,"Adult","Senior"))))</f>
        <v>Adult</v>
      </c>
      <c r="S259" s="9" t="str">
        <f>IF(tblTitanic[[#This Row],[Fare]]&lt;=$X$5,"Low",IF(tblTitanic[[#This Row],[Fare]]&lt;= $X$6,"Medium",IF(tblTitanic[[#This Row],[Fare]]&lt;= $X$7,"High","Very High")))</f>
        <v>Very High</v>
      </c>
      <c r="T259" s="9">
        <f>IF(tblTitanic[[#This Row],[Age]]="", $X$9, tblTitanic[[#This Row],[Age]])</f>
        <v>30</v>
      </c>
      <c r="U259" s="9" t="str">
        <f>IF(tblTitanic[[#This Row],[Embarked]]="", "S", tblTitanic[[#This Row],[Embarked]])</f>
        <v>S</v>
      </c>
    </row>
    <row r="260" spans="1:21">
      <c r="A260" s="9">
        <v>259</v>
      </c>
      <c r="B260" s="9">
        <v>1</v>
      </c>
      <c r="C260" s="9">
        <v>1</v>
      </c>
      <c r="D260" t="s">
        <v>551</v>
      </c>
      <c r="E260" s="9" t="s">
        <v>18</v>
      </c>
      <c r="F260" s="31">
        <v>35</v>
      </c>
      <c r="G260" s="9">
        <v>0</v>
      </c>
      <c r="H260" s="9">
        <v>0</v>
      </c>
      <c r="I260" t="s">
        <v>552</v>
      </c>
      <c r="J260">
        <v>512.32920000000001</v>
      </c>
      <c r="K260" s="9" t="s">
        <v>15</v>
      </c>
      <c r="L260" s="9" t="s">
        <v>21</v>
      </c>
      <c r="M260" s="9">
        <f>tblTitanic[[#This Row],[SibSp]]+tblTitanic[[#This Row],[Parch]]</f>
        <v>0</v>
      </c>
      <c r="N260" s="9" t="str">
        <f>IF(tblTitanic[[#This Row],[FamilySize]]=0,"Alone", IF(tblTitanic[[#This Row],[FamilySize]]&lt;=3,"Small (1-3)", "Large (4+)"))</f>
        <v>Alone</v>
      </c>
      <c r="O260" s="9" t="str">
        <f>TRIM(MID(tblTitanic[[#This Row],[Name]], FIND(",",tblTitanic[[#This Row],[Name]])+1, FIND(".",tblTitanic[[#This Row],[Name]]) - FIND(",",tblTitanic[[#This Row],[Name]]) - 1))</f>
        <v>Miss</v>
      </c>
      <c r="P2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60" s="9" t="str">
        <f>IF(tblTitanic[[#This Row],[Cabin]]="","Unknown",LEFT(tblTitanic[[#This Row],[Cabin]],1))</f>
        <v>Unknown</v>
      </c>
      <c r="R260" s="9" t="str">
        <f>IF(tblTitanic[[#This Row],[Age]]="","Unknown", IF(tblTitanic[[#This Row],[Age]]&lt;13,"Child",IF(tblTitanic[[#This Row],[Age]]&lt;=18,"Teen", IF(tblTitanic[[#This Row],[Age]]&lt;=40,"Adult","Senior"))))</f>
        <v>Adult</v>
      </c>
      <c r="S260" s="9" t="str">
        <f>IF(tblTitanic[[#This Row],[Fare]]&lt;=$X$5,"Low",IF(tblTitanic[[#This Row],[Fare]]&lt;= $X$6,"Medium",IF(tblTitanic[[#This Row],[Fare]]&lt;= $X$7,"High","Very High")))</f>
        <v>Very High</v>
      </c>
      <c r="T260" s="9">
        <f>IF(tblTitanic[[#This Row],[Age]]="", $X$9, tblTitanic[[#This Row],[Age]])</f>
        <v>35</v>
      </c>
      <c r="U260" s="9" t="str">
        <f>IF(tblTitanic[[#This Row],[Embarked]]="", "S", tblTitanic[[#This Row],[Embarked]])</f>
        <v>C</v>
      </c>
    </row>
    <row r="261" spans="1:21">
      <c r="A261" s="9">
        <v>260</v>
      </c>
      <c r="B261" s="9">
        <v>1</v>
      </c>
      <c r="C261" s="9">
        <v>2</v>
      </c>
      <c r="D261" t="s">
        <v>553</v>
      </c>
      <c r="E261" s="9" t="s">
        <v>18</v>
      </c>
      <c r="F261" s="31">
        <v>50</v>
      </c>
      <c r="G261" s="9">
        <v>0</v>
      </c>
      <c r="H261" s="9">
        <v>1</v>
      </c>
      <c r="I261" t="s">
        <v>554</v>
      </c>
      <c r="J261">
        <v>26</v>
      </c>
      <c r="K261" s="9" t="s">
        <v>15</v>
      </c>
      <c r="L261" s="9" t="s">
        <v>16</v>
      </c>
      <c r="M261" s="9">
        <f>tblTitanic[[#This Row],[SibSp]]+tblTitanic[[#This Row],[Parch]]</f>
        <v>1</v>
      </c>
      <c r="N261" s="9" t="str">
        <f>IF(tblTitanic[[#This Row],[FamilySize]]=0,"Alone", IF(tblTitanic[[#This Row],[FamilySize]]&lt;=3,"Small (1-3)", "Large (4+)"))</f>
        <v>Small (1-3)</v>
      </c>
      <c r="O261" s="9" t="str">
        <f>TRIM(MID(tblTitanic[[#This Row],[Name]], FIND(",",tblTitanic[[#This Row],[Name]])+1, FIND(".",tblTitanic[[#This Row],[Name]]) - FIND(",",tblTitanic[[#This Row],[Name]]) - 1))</f>
        <v>Mrs</v>
      </c>
      <c r="P2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61" s="9" t="str">
        <f>IF(tblTitanic[[#This Row],[Cabin]]="","Unknown",LEFT(tblTitanic[[#This Row],[Cabin]],1))</f>
        <v>Unknown</v>
      </c>
      <c r="R261" s="9" t="str">
        <f>IF(tblTitanic[[#This Row],[Age]]="","Unknown", IF(tblTitanic[[#This Row],[Age]]&lt;13,"Child",IF(tblTitanic[[#This Row],[Age]]&lt;=18,"Teen", IF(tblTitanic[[#This Row],[Age]]&lt;=40,"Adult","Senior"))))</f>
        <v>Senior</v>
      </c>
      <c r="S261" s="9" t="str">
        <f>IF(tblTitanic[[#This Row],[Fare]]&lt;=$X$5,"Low",IF(tblTitanic[[#This Row],[Fare]]&lt;= $X$6,"Medium",IF(tblTitanic[[#This Row],[Fare]]&lt;= $X$7,"High","Very High")))</f>
        <v>High</v>
      </c>
      <c r="T261" s="9">
        <f>IF(tblTitanic[[#This Row],[Age]]="", $X$9, tblTitanic[[#This Row],[Age]])</f>
        <v>50</v>
      </c>
      <c r="U261" s="9" t="str">
        <f>IF(tblTitanic[[#This Row],[Embarked]]="", "S", tblTitanic[[#This Row],[Embarked]])</f>
        <v>S</v>
      </c>
    </row>
    <row r="262" spans="1:21">
      <c r="A262" s="9">
        <v>261</v>
      </c>
      <c r="B262" s="9">
        <v>0</v>
      </c>
      <c r="C262" s="9">
        <v>3</v>
      </c>
      <c r="D262" t="s">
        <v>555</v>
      </c>
      <c r="E262" s="9" t="s">
        <v>13</v>
      </c>
      <c r="F262" s="31"/>
      <c r="G262" s="9">
        <v>0</v>
      </c>
      <c r="H262" s="9">
        <v>0</v>
      </c>
      <c r="I262" t="s">
        <v>556</v>
      </c>
      <c r="J262">
        <v>7.75</v>
      </c>
      <c r="K262" s="9" t="s">
        <v>15</v>
      </c>
      <c r="L262" s="9" t="s">
        <v>31</v>
      </c>
      <c r="M262" s="9">
        <f>tblTitanic[[#This Row],[SibSp]]+tblTitanic[[#This Row],[Parch]]</f>
        <v>0</v>
      </c>
      <c r="N262" s="9" t="str">
        <f>IF(tblTitanic[[#This Row],[FamilySize]]=0,"Alone", IF(tblTitanic[[#This Row],[FamilySize]]&lt;=3,"Small (1-3)", "Large (4+)"))</f>
        <v>Alone</v>
      </c>
      <c r="O262" s="9" t="str">
        <f>TRIM(MID(tblTitanic[[#This Row],[Name]], FIND(",",tblTitanic[[#This Row],[Name]])+1, FIND(".",tblTitanic[[#This Row],[Name]]) - FIND(",",tblTitanic[[#This Row],[Name]]) - 1))</f>
        <v>Mr</v>
      </c>
      <c r="P2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2" s="9" t="str">
        <f>IF(tblTitanic[[#This Row],[Cabin]]="","Unknown",LEFT(tblTitanic[[#This Row],[Cabin]],1))</f>
        <v>Unknown</v>
      </c>
      <c r="R262" s="9" t="str">
        <f>IF(tblTitanic[[#This Row],[Age]]="","Unknown", IF(tblTitanic[[#This Row],[Age]]&lt;13,"Child",IF(tblTitanic[[#This Row],[Age]]&lt;=18,"Teen", IF(tblTitanic[[#This Row],[Age]]&lt;=40,"Adult","Senior"))))</f>
        <v>Unknown</v>
      </c>
      <c r="S262" s="9" t="str">
        <f>IF(tblTitanic[[#This Row],[Fare]]&lt;=$X$5,"Low",IF(tblTitanic[[#This Row],[Fare]]&lt;= $X$6,"Medium",IF(tblTitanic[[#This Row],[Fare]]&lt;= $X$7,"High","Very High")))</f>
        <v>Low</v>
      </c>
      <c r="T262" s="9">
        <f>IF(tblTitanic[[#This Row],[Age]]="", $X$9, tblTitanic[[#This Row],[Age]])</f>
        <v>28</v>
      </c>
      <c r="U262" s="9" t="str">
        <f>IF(tblTitanic[[#This Row],[Embarked]]="", "S", tblTitanic[[#This Row],[Embarked]])</f>
        <v>Q</v>
      </c>
    </row>
    <row r="263" spans="1:21">
      <c r="A263" s="9">
        <v>262</v>
      </c>
      <c r="B263" s="9">
        <v>1</v>
      </c>
      <c r="C263" s="9">
        <v>3</v>
      </c>
      <c r="D263" t="s">
        <v>557</v>
      </c>
      <c r="E263" s="9" t="s">
        <v>13</v>
      </c>
      <c r="F263" s="31">
        <v>3</v>
      </c>
      <c r="G263" s="9">
        <v>4</v>
      </c>
      <c r="H263" s="9">
        <v>2</v>
      </c>
      <c r="I263" t="s">
        <v>75</v>
      </c>
      <c r="J263">
        <v>31.387499999999999</v>
      </c>
      <c r="K263" s="9" t="s">
        <v>15</v>
      </c>
      <c r="L263" s="9" t="s">
        <v>16</v>
      </c>
      <c r="M263" s="9">
        <f>tblTitanic[[#This Row],[SibSp]]+tblTitanic[[#This Row],[Parch]]</f>
        <v>6</v>
      </c>
      <c r="N263" s="9" t="str">
        <f>IF(tblTitanic[[#This Row],[FamilySize]]=0,"Alone", IF(tblTitanic[[#This Row],[FamilySize]]&lt;=3,"Small (1-3)", "Large (4+)"))</f>
        <v>Large (4+)</v>
      </c>
      <c r="O263" s="9" t="str">
        <f>TRIM(MID(tblTitanic[[#This Row],[Name]], FIND(",",tblTitanic[[#This Row],[Name]])+1, FIND(".",tblTitanic[[#This Row],[Name]]) - FIND(",",tblTitanic[[#This Row],[Name]]) - 1))</f>
        <v>Master</v>
      </c>
      <c r="P2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263" s="9" t="str">
        <f>IF(tblTitanic[[#This Row],[Cabin]]="","Unknown",LEFT(tblTitanic[[#This Row],[Cabin]],1))</f>
        <v>Unknown</v>
      </c>
      <c r="R263" s="9" t="str">
        <f>IF(tblTitanic[[#This Row],[Age]]="","Unknown", IF(tblTitanic[[#This Row],[Age]]&lt;13,"Child",IF(tblTitanic[[#This Row],[Age]]&lt;=18,"Teen", IF(tblTitanic[[#This Row],[Age]]&lt;=40,"Adult","Senior"))))</f>
        <v>Child</v>
      </c>
      <c r="S263" s="9" t="str">
        <f>IF(tblTitanic[[#This Row],[Fare]]&lt;=$X$5,"Low",IF(tblTitanic[[#This Row],[Fare]]&lt;= $X$6,"Medium",IF(tblTitanic[[#This Row],[Fare]]&lt;= $X$7,"High","Very High")))</f>
        <v>Very High</v>
      </c>
      <c r="T263" s="9">
        <f>IF(tblTitanic[[#This Row],[Age]]="", $X$9, tblTitanic[[#This Row],[Age]])</f>
        <v>3</v>
      </c>
      <c r="U263" s="9" t="str">
        <f>IF(tblTitanic[[#This Row],[Embarked]]="", "S", tblTitanic[[#This Row],[Embarked]])</f>
        <v>S</v>
      </c>
    </row>
    <row r="264" spans="1:21">
      <c r="A264" s="9">
        <v>263</v>
      </c>
      <c r="B264" s="9">
        <v>0</v>
      </c>
      <c r="C264" s="9">
        <v>1</v>
      </c>
      <c r="D264" t="s">
        <v>558</v>
      </c>
      <c r="E264" s="9" t="s">
        <v>13</v>
      </c>
      <c r="F264" s="31">
        <v>52</v>
      </c>
      <c r="G264" s="9">
        <v>1</v>
      </c>
      <c r="H264" s="9">
        <v>1</v>
      </c>
      <c r="I264" t="s">
        <v>559</v>
      </c>
      <c r="J264">
        <v>79.650000000000006</v>
      </c>
      <c r="K264" s="9" t="s">
        <v>560</v>
      </c>
      <c r="L264" s="9" t="s">
        <v>16</v>
      </c>
      <c r="M264" s="9">
        <f>tblTitanic[[#This Row],[SibSp]]+tblTitanic[[#This Row],[Parch]]</f>
        <v>2</v>
      </c>
      <c r="N264" s="9" t="str">
        <f>IF(tblTitanic[[#This Row],[FamilySize]]=0,"Alone", IF(tblTitanic[[#This Row],[FamilySize]]&lt;=3,"Small (1-3)", "Large (4+)"))</f>
        <v>Small (1-3)</v>
      </c>
      <c r="O264" s="9" t="str">
        <f>TRIM(MID(tblTitanic[[#This Row],[Name]], FIND(",",tblTitanic[[#This Row],[Name]])+1, FIND(".",tblTitanic[[#This Row],[Name]]) - FIND(",",tblTitanic[[#This Row],[Name]]) - 1))</f>
        <v>Mr</v>
      </c>
      <c r="P2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4" s="9" t="str">
        <f>IF(tblTitanic[[#This Row],[Cabin]]="","Unknown",LEFT(tblTitanic[[#This Row],[Cabin]],1))</f>
        <v>E</v>
      </c>
      <c r="R264" s="9" t="str">
        <f>IF(tblTitanic[[#This Row],[Age]]="","Unknown", IF(tblTitanic[[#This Row],[Age]]&lt;13,"Child",IF(tblTitanic[[#This Row],[Age]]&lt;=18,"Teen", IF(tblTitanic[[#This Row],[Age]]&lt;=40,"Adult","Senior"))))</f>
        <v>Senior</v>
      </c>
      <c r="S264" s="9" t="str">
        <f>IF(tblTitanic[[#This Row],[Fare]]&lt;=$X$5,"Low",IF(tblTitanic[[#This Row],[Fare]]&lt;= $X$6,"Medium",IF(tblTitanic[[#This Row],[Fare]]&lt;= $X$7,"High","Very High")))</f>
        <v>Very High</v>
      </c>
      <c r="T264" s="9">
        <f>IF(tblTitanic[[#This Row],[Age]]="", $X$9, tblTitanic[[#This Row],[Age]])</f>
        <v>52</v>
      </c>
      <c r="U264" s="9" t="str">
        <f>IF(tblTitanic[[#This Row],[Embarked]]="", "S", tblTitanic[[#This Row],[Embarked]])</f>
        <v>S</v>
      </c>
    </row>
    <row r="265" spans="1:21">
      <c r="A265" s="9">
        <v>264</v>
      </c>
      <c r="B265" s="9">
        <v>0</v>
      </c>
      <c r="C265" s="9">
        <v>1</v>
      </c>
      <c r="D265" t="s">
        <v>561</v>
      </c>
      <c r="E265" s="9" t="s">
        <v>13</v>
      </c>
      <c r="F265" s="31">
        <v>40</v>
      </c>
      <c r="G265" s="9">
        <v>0</v>
      </c>
      <c r="H265" s="9">
        <v>0</v>
      </c>
      <c r="I265" t="s">
        <v>562</v>
      </c>
      <c r="J265">
        <v>0</v>
      </c>
      <c r="K265" s="9" t="s">
        <v>563</v>
      </c>
      <c r="L265" s="9" t="s">
        <v>16</v>
      </c>
      <c r="M265" s="9">
        <f>tblTitanic[[#This Row],[SibSp]]+tblTitanic[[#This Row],[Parch]]</f>
        <v>0</v>
      </c>
      <c r="N265" s="9" t="str">
        <f>IF(tblTitanic[[#This Row],[FamilySize]]=0,"Alone", IF(tblTitanic[[#This Row],[FamilySize]]&lt;=3,"Small (1-3)", "Large (4+)"))</f>
        <v>Alone</v>
      </c>
      <c r="O265" s="9" t="str">
        <f>TRIM(MID(tblTitanic[[#This Row],[Name]], FIND(",",tblTitanic[[#This Row],[Name]])+1, FIND(".",tblTitanic[[#This Row],[Name]]) - FIND(",",tblTitanic[[#This Row],[Name]]) - 1))</f>
        <v>Mr</v>
      </c>
      <c r="P2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5" s="9" t="str">
        <f>IF(tblTitanic[[#This Row],[Cabin]]="","Unknown",LEFT(tblTitanic[[#This Row],[Cabin]],1))</f>
        <v>B</v>
      </c>
      <c r="R265" s="9" t="str">
        <f>IF(tblTitanic[[#This Row],[Age]]="","Unknown", IF(tblTitanic[[#This Row],[Age]]&lt;13,"Child",IF(tblTitanic[[#This Row],[Age]]&lt;=18,"Teen", IF(tblTitanic[[#This Row],[Age]]&lt;=40,"Adult","Senior"))))</f>
        <v>Adult</v>
      </c>
      <c r="S265" s="9" t="str">
        <f>IF(tblTitanic[[#This Row],[Fare]]&lt;=$X$5,"Low",IF(tblTitanic[[#This Row],[Fare]]&lt;= $X$6,"Medium",IF(tblTitanic[[#This Row],[Fare]]&lt;= $X$7,"High","Very High")))</f>
        <v>Low</v>
      </c>
      <c r="T265" s="9">
        <f>IF(tblTitanic[[#This Row],[Age]]="", $X$9, tblTitanic[[#This Row],[Age]])</f>
        <v>40</v>
      </c>
      <c r="U265" s="9" t="str">
        <f>IF(tblTitanic[[#This Row],[Embarked]]="", "S", tblTitanic[[#This Row],[Embarked]])</f>
        <v>S</v>
      </c>
    </row>
    <row r="266" spans="1:21">
      <c r="A266" s="9">
        <v>265</v>
      </c>
      <c r="B266" s="9">
        <v>0</v>
      </c>
      <c r="C266" s="9">
        <v>3</v>
      </c>
      <c r="D266" t="s">
        <v>564</v>
      </c>
      <c r="E266" s="9" t="s">
        <v>18</v>
      </c>
      <c r="F266" s="31"/>
      <c r="G266" s="9">
        <v>0</v>
      </c>
      <c r="H266" s="9">
        <v>0</v>
      </c>
      <c r="I266" t="s">
        <v>565</v>
      </c>
      <c r="J266">
        <v>7.75</v>
      </c>
      <c r="K266" s="9" t="s">
        <v>15</v>
      </c>
      <c r="L266" s="9" t="s">
        <v>31</v>
      </c>
      <c r="M266" s="9">
        <f>tblTitanic[[#This Row],[SibSp]]+tblTitanic[[#This Row],[Parch]]</f>
        <v>0</v>
      </c>
      <c r="N266" s="9" t="str">
        <f>IF(tblTitanic[[#This Row],[FamilySize]]=0,"Alone", IF(tblTitanic[[#This Row],[FamilySize]]&lt;=3,"Small (1-3)", "Large (4+)"))</f>
        <v>Alone</v>
      </c>
      <c r="O266" s="9" t="str">
        <f>TRIM(MID(tblTitanic[[#This Row],[Name]], FIND(",",tblTitanic[[#This Row],[Name]])+1, FIND(".",tblTitanic[[#This Row],[Name]]) - FIND(",",tblTitanic[[#This Row],[Name]]) - 1))</f>
        <v>Miss</v>
      </c>
      <c r="P2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66" s="9" t="str">
        <f>IF(tblTitanic[[#This Row],[Cabin]]="","Unknown",LEFT(tblTitanic[[#This Row],[Cabin]],1))</f>
        <v>Unknown</v>
      </c>
      <c r="R266" s="9" t="str">
        <f>IF(tblTitanic[[#This Row],[Age]]="","Unknown", IF(tblTitanic[[#This Row],[Age]]&lt;13,"Child",IF(tblTitanic[[#This Row],[Age]]&lt;=18,"Teen", IF(tblTitanic[[#This Row],[Age]]&lt;=40,"Adult","Senior"))))</f>
        <v>Unknown</v>
      </c>
      <c r="S266" s="9" t="str">
        <f>IF(tblTitanic[[#This Row],[Fare]]&lt;=$X$5,"Low",IF(tblTitanic[[#This Row],[Fare]]&lt;= $X$6,"Medium",IF(tblTitanic[[#This Row],[Fare]]&lt;= $X$7,"High","Very High")))</f>
        <v>Low</v>
      </c>
      <c r="T266" s="9">
        <f>IF(tblTitanic[[#This Row],[Age]]="", $X$9, tblTitanic[[#This Row],[Age]])</f>
        <v>28</v>
      </c>
      <c r="U266" s="9" t="str">
        <f>IF(tblTitanic[[#This Row],[Embarked]]="", "S", tblTitanic[[#This Row],[Embarked]])</f>
        <v>Q</v>
      </c>
    </row>
    <row r="267" spans="1:21">
      <c r="A267" s="9">
        <v>266</v>
      </c>
      <c r="B267" s="9">
        <v>0</v>
      </c>
      <c r="C267" s="9">
        <v>2</v>
      </c>
      <c r="D267" t="s">
        <v>566</v>
      </c>
      <c r="E267" s="9" t="s">
        <v>13</v>
      </c>
      <c r="F267" s="31">
        <v>36</v>
      </c>
      <c r="G267" s="9">
        <v>0</v>
      </c>
      <c r="H267" s="9">
        <v>0</v>
      </c>
      <c r="I267" t="s">
        <v>567</v>
      </c>
      <c r="J267">
        <v>10.5</v>
      </c>
      <c r="K267" s="9" t="s">
        <v>15</v>
      </c>
      <c r="L267" s="9" t="s">
        <v>16</v>
      </c>
      <c r="M267" s="9">
        <f>tblTitanic[[#This Row],[SibSp]]+tblTitanic[[#This Row],[Parch]]</f>
        <v>0</v>
      </c>
      <c r="N267" s="9" t="str">
        <f>IF(tblTitanic[[#This Row],[FamilySize]]=0,"Alone", IF(tblTitanic[[#This Row],[FamilySize]]&lt;=3,"Small (1-3)", "Large (4+)"))</f>
        <v>Alone</v>
      </c>
      <c r="O267" s="9" t="str">
        <f>TRIM(MID(tblTitanic[[#This Row],[Name]], FIND(",",tblTitanic[[#This Row],[Name]])+1, FIND(".",tblTitanic[[#This Row],[Name]]) - FIND(",",tblTitanic[[#This Row],[Name]]) - 1))</f>
        <v>Mr</v>
      </c>
      <c r="P2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7" s="9" t="str">
        <f>IF(tblTitanic[[#This Row],[Cabin]]="","Unknown",LEFT(tblTitanic[[#This Row],[Cabin]],1))</f>
        <v>Unknown</v>
      </c>
      <c r="R267" s="9" t="str">
        <f>IF(tblTitanic[[#This Row],[Age]]="","Unknown", IF(tblTitanic[[#This Row],[Age]]&lt;13,"Child",IF(tblTitanic[[#This Row],[Age]]&lt;=18,"Teen", IF(tblTitanic[[#This Row],[Age]]&lt;=40,"Adult","Senior"))))</f>
        <v>Adult</v>
      </c>
      <c r="S267" s="9" t="str">
        <f>IF(tblTitanic[[#This Row],[Fare]]&lt;=$X$5,"Low",IF(tblTitanic[[#This Row],[Fare]]&lt;= $X$6,"Medium",IF(tblTitanic[[#This Row],[Fare]]&lt;= $X$7,"High","Very High")))</f>
        <v>Medium</v>
      </c>
      <c r="T267" s="9">
        <f>IF(tblTitanic[[#This Row],[Age]]="", $X$9, tblTitanic[[#This Row],[Age]])</f>
        <v>36</v>
      </c>
      <c r="U267" s="9" t="str">
        <f>IF(tblTitanic[[#This Row],[Embarked]]="", "S", tblTitanic[[#This Row],[Embarked]])</f>
        <v>S</v>
      </c>
    </row>
    <row r="268" spans="1:21">
      <c r="A268" s="9">
        <v>267</v>
      </c>
      <c r="B268" s="9">
        <v>0</v>
      </c>
      <c r="C268" s="9">
        <v>3</v>
      </c>
      <c r="D268" t="s">
        <v>568</v>
      </c>
      <c r="E268" s="9" t="s">
        <v>13</v>
      </c>
      <c r="F268" s="31">
        <v>16</v>
      </c>
      <c r="G268" s="9">
        <v>4</v>
      </c>
      <c r="H268" s="9">
        <v>1</v>
      </c>
      <c r="I268" t="s">
        <v>127</v>
      </c>
      <c r="J268">
        <v>39.6875</v>
      </c>
      <c r="K268" s="9" t="s">
        <v>15</v>
      </c>
      <c r="L268" s="9" t="s">
        <v>16</v>
      </c>
      <c r="M268" s="9">
        <f>tblTitanic[[#This Row],[SibSp]]+tblTitanic[[#This Row],[Parch]]</f>
        <v>5</v>
      </c>
      <c r="N268" s="9" t="str">
        <f>IF(tblTitanic[[#This Row],[FamilySize]]=0,"Alone", IF(tblTitanic[[#This Row],[FamilySize]]&lt;=3,"Small (1-3)", "Large (4+)"))</f>
        <v>Large (4+)</v>
      </c>
      <c r="O268" s="9" t="str">
        <f>TRIM(MID(tblTitanic[[#This Row],[Name]], FIND(",",tblTitanic[[#This Row],[Name]])+1, FIND(".",tblTitanic[[#This Row],[Name]]) - FIND(",",tblTitanic[[#This Row],[Name]]) - 1))</f>
        <v>Mr</v>
      </c>
      <c r="P2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8" s="9" t="str">
        <f>IF(tblTitanic[[#This Row],[Cabin]]="","Unknown",LEFT(tblTitanic[[#This Row],[Cabin]],1))</f>
        <v>Unknown</v>
      </c>
      <c r="R268" s="9" t="str">
        <f>IF(tblTitanic[[#This Row],[Age]]="","Unknown", IF(tblTitanic[[#This Row],[Age]]&lt;13,"Child",IF(tblTitanic[[#This Row],[Age]]&lt;=18,"Teen", IF(tblTitanic[[#This Row],[Age]]&lt;=40,"Adult","Senior"))))</f>
        <v>Teen</v>
      </c>
      <c r="S268" s="9" t="str">
        <f>IF(tblTitanic[[#This Row],[Fare]]&lt;=$X$5,"Low",IF(tblTitanic[[#This Row],[Fare]]&lt;= $X$6,"Medium",IF(tblTitanic[[#This Row],[Fare]]&lt;= $X$7,"High","Very High")))</f>
        <v>Very High</v>
      </c>
      <c r="T268" s="9">
        <f>IF(tblTitanic[[#This Row],[Age]]="", $X$9, tblTitanic[[#This Row],[Age]])</f>
        <v>16</v>
      </c>
      <c r="U268" s="9" t="str">
        <f>IF(tblTitanic[[#This Row],[Embarked]]="", "S", tblTitanic[[#This Row],[Embarked]])</f>
        <v>S</v>
      </c>
    </row>
    <row r="269" spans="1:21">
      <c r="A269" s="9">
        <v>268</v>
      </c>
      <c r="B269" s="9">
        <v>1</v>
      </c>
      <c r="C269" s="9">
        <v>3</v>
      </c>
      <c r="D269" t="s">
        <v>569</v>
      </c>
      <c r="E269" s="9" t="s">
        <v>13</v>
      </c>
      <c r="F269" s="31">
        <v>25</v>
      </c>
      <c r="G269" s="9">
        <v>1</v>
      </c>
      <c r="H269" s="9">
        <v>0</v>
      </c>
      <c r="I269" t="s">
        <v>570</v>
      </c>
      <c r="J269">
        <v>7.7750000000000004</v>
      </c>
      <c r="K269" s="9" t="s">
        <v>15</v>
      </c>
      <c r="L269" s="9" t="s">
        <v>16</v>
      </c>
      <c r="M269" s="9">
        <f>tblTitanic[[#This Row],[SibSp]]+tblTitanic[[#This Row],[Parch]]</f>
        <v>1</v>
      </c>
      <c r="N269" s="9" t="str">
        <f>IF(tblTitanic[[#This Row],[FamilySize]]=0,"Alone", IF(tblTitanic[[#This Row],[FamilySize]]&lt;=3,"Small (1-3)", "Large (4+)"))</f>
        <v>Small (1-3)</v>
      </c>
      <c r="O269" s="9" t="str">
        <f>TRIM(MID(tblTitanic[[#This Row],[Name]], FIND(",",tblTitanic[[#This Row],[Name]])+1, FIND(".",tblTitanic[[#This Row],[Name]]) - FIND(",",tblTitanic[[#This Row],[Name]]) - 1))</f>
        <v>Mr</v>
      </c>
      <c r="P2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69" s="9" t="str">
        <f>IF(tblTitanic[[#This Row],[Cabin]]="","Unknown",LEFT(tblTitanic[[#This Row],[Cabin]],1))</f>
        <v>Unknown</v>
      </c>
      <c r="R269" s="9" t="str">
        <f>IF(tblTitanic[[#This Row],[Age]]="","Unknown", IF(tblTitanic[[#This Row],[Age]]&lt;13,"Child",IF(tblTitanic[[#This Row],[Age]]&lt;=18,"Teen", IF(tblTitanic[[#This Row],[Age]]&lt;=40,"Adult","Senior"))))</f>
        <v>Adult</v>
      </c>
      <c r="S269" s="9" t="str">
        <f>IF(tblTitanic[[#This Row],[Fare]]&lt;=$X$5,"Low",IF(tblTitanic[[#This Row],[Fare]]&lt;= $X$6,"Medium",IF(tblTitanic[[#This Row],[Fare]]&lt;= $X$7,"High","Very High")))</f>
        <v>Low</v>
      </c>
      <c r="T269" s="9">
        <f>IF(tblTitanic[[#This Row],[Age]]="", $X$9, tblTitanic[[#This Row],[Age]])</f>
        <v>25</v>
      </c>
      <c r="U269" s="9" t="str">
        <f>IF(tblTitanic[[#This Row],[Embarked]]="", "S", tblTitanic[[#This Row],[Embarked]])</f>
        <v>S</v>
      </c>
    </row>
    <row r="270" spans="1:21">
      <c r="A270" s="9">
        <v>269</v>
      </c>
      <c r="B270" s="9">
        <v>1</v>
      </c>
      <c r="C270" s="9">
        <v>1</v>
      </c>
      <c r="D270" t="s">
        <v>571</v>
      </c>
      <c r="E270" s="9" t="s">
        <v>18</v>
      </c>
      <c r="F270" s="31">
        <v>58</v>
      </c>
      <c r="G270" s="9">
        <v>0</v>
      </c>
      <c r="H270" s="9">
        <v>1</v>
      </c>
      <c r="I270" t="s">
        <v>572</v>
      </c>
      <c r="J270">
        <v>153.46250000000001</v>
      </c>
      <c r="K270" s="9" t="s">
        <v>573</v>
      </c>
      <c r="L270" s="9" t="s">
        <v>16</v>
      </c>
      <c r="M270" s="9">
        <f>tblTitanic[[#This Row],[SibSp]]+tblTitanic[[#This Row],[Parch]]</f>
        <v>1</v>
      </c>
      <c r="N270" s="9" t="str">
        <f>IF(tblTitanic[[#This Row],[FamilySize]]=0,"Alone", IF(tblTitanic[[#This Row],[FamilySize]]&lt;=3,"Small (1-3)", "Large (4+)"))</f>
        <v>Small (1-3)</v>
      </c>
      <c r="O270" s="9" t="str">
        <f>TRIM(MID(tblTitanic[[#This Row],[Name]], FIND(",",tblTitanic[[#This Row],[Name]])+1, FIND(".",tblTitanic[[#This Row],[Name]]) - FIND(",",tblTitanic[[#This Row],[Name]]) - 1))</f>
        <v>Mrs</v>
      </c>
      <c r="P2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70" s="9" t="str">
        <f>IF(tblTitanic[[#This Row],[Cabin]]="","Unknown",LEFT(tblTitanic[[#This Row],[Cabin]],1))</f>
        <v>C</v>
      </c>
      <c r="R270" s="9" t="str">
        <f>IF(tblTitanic[[#This Row],[Age]]="","Unknown", IF(tblTitanic[[#This Row],[Age]]&lt;13,"Child",IF(tblTitanic[[#This Row],[Age]]&lt;=18,"Teen", IF(tblTitanic[[#This Row],[Age]]&lt;=40,"Adult","Senior"))))</f>
        <v>Senior</v>
      </c>
      <c r="S270" s="9" t="str">
        <f>IF(tblTitanic[[#This Row],[Fare]]&lt;=$X$5,"Low",IF(tblTitanic[[#This Row],[Fare]]&lt;= $X$6,"Medium",IF(tblTitanic[[#This Row],[Fare]]&lt;= $X$7,"High","Very High")))</f>
        <v>Very High</v>
      </c>
      <c r="T270" s="9">
        <f>IF(tblTitanic[[#This Row],[Age]]="", $X$9, tblTitanic[[#This Row],[Age]])</f>
        <v>58</v>
      </c>
      <c r="U270" s="9" t="str">
        <f>IF(tblTitanic[[#This Row],[Embarked]]="", "S", tblTitanic[[#This Row],[Embarked]])</f>
        <v>S</v>
      </c>
    </row>
    <row r="271" spans="1:21">
      <c r="A271" s="9">
        <v>270</v>
      </c>
      <c r="B271" s="9">
        <v>1</v>
      </c>
      <c r="C271" s="9">
        <v>1</v>
      </c>
      <c r="D271" t="s">
        <v>574</v>
      </c>
      <c r="E271" s="9" t="s">
        <v>18</v>
      </c>
      <c r="F271" s="31">
        <v>35</v>
      </c>
      <c r="G271" s="9">
        <v>0</v>
      </c>
      <c r="H271" s="9">
        <v>0</v>
      </c>
      <c r="I271" t="s">
        <v>575</v>
      </c>
      <c r="J271">
        <v>135.63329999999999</v>
      </c>
      <c r="K271" s="9" t="s">
        <v>576</v>
      </c>
      <c r="L271" s="9" t="s">
        <v>16</v>
      </c>
      <c r="M271" s="9">
        <f>tblTitanic[[#This Row],[SibSp]]+tblTitanic[[#This Row],[Parch]]</f>
        <v>0</v>
      </c>
      <c r="N271" s="9" t="str">
        <f>IF(tblTitanic[[#This Row],[FamilySize]]=0,"Alone", IF(tblTitanic[[#This Row],[FamilySize]]&lt;=3,"Small (1-3)", "Large (4+)"))</f>
        <v>Alone</v>
      </c>
      <c r="O271" s="9" t="str">
        <f>TRIM(MID(tblTitanic[[#This Row],[Name]], FIND(",",tblTitanic[[#This Row],[Name]])+1, FIND(".",tblTitanic[[#This Row],[Name]]) - FIND(",",tblTitanic[[#This Row],[Name]]) - 1))</f>
        <v>Miss</v>
      </c>
      <c r="P2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71" s="9" t="str">
        <f>IF(tblTitanic[[#This Row],[Cabin]]="","Unknown",LEFT(tblTitanic[[#This Row],[Cabin]],1))</f>
        <v>C</v>
      </c>
      <c r="R271" s="9" t="str">
        <f>IF(tblTitanic[[#This Row],[Age]]="","Unknown", IF(tblTitanic[[#This Row],[Age]]&lt;13,"Child",IF(tblTitanic[[#This Row],[Age]]&lt;=18,"Teen", IF(tblTitanic[[#This Row],[Age]]&lt;=40,"Adult","Senior"))))</f>
        <v>Adult</v>
      </c>
      <c r="S271" s="9" t="str">
        <f>IF(tblTitanic[[#This Row],[Fare]]&lt;=$X$5,"Low",IF(tblTitanic[[#This Row],[Fare]]&lt;= $X$6,"Medium",IF(tblTitanic[[#This Row],[Fare]]&lt;= $X$7,"High","Very High")))</f>
        <v>Very High</v>
      </c>
      <c r="T271" s="9">
        <f>IF(tblTitanic[[#This Row],[Age]]="", $X$9, tblTitanic[[#This Row],[Age]])</f>
        <v>35</v>
      </c>
      <c r="U271" s="9" t="str">
        <f>IF(tblTitanic[[#This Row],[Embarked]]="", "S", tblTitanic[[#This Row],[Embarked]])</f>
        <v>S</v>
      </c>
    </row>
    <row r="272" spans="1:21">
      <c r="A272" s="9">
        <v>271</v>
      </c>
      <c r="B272" s="9">
        <v>0</v>
      </c>
      <c r="C272" s="9">
        <v>1</v>
      </c>
      <c r="D272" t="s">
        <v>577</v>
      </c>
      <c r="E272" s="9" t="s">
        <v>13</v>
      </c>
      <c r="F272" s="31"/>
      <c r="G272" s="9">
        <v>0</v>
      </c>
      <c r="H272" s="9">
        <v>0</v>
      </c>
      <c r="I272" t="s">
        <v>578</v>
      </c>
      <c r="J272">
        <v>31</v>
      </c>
      <c r="K272" s="9" t="s">
        <v>15</v>
      </c>
      <c r="L272" s="9" t="s">
        <v>16</v>
      </c>
      <c r="M272" s="9">
        <f>tblTitanic[[#This Row],[SibSp]]+tblTitanic[[#This Row],[Parch]]</f>
        <v>0</v>
      </c>
      <c r="N272" s="9" t="str">
        <f>IF(tblTitanic[[#This Row],[FamilySize]]=0,"Alone", IF(tblTitanic[[#This Row],[FamilySize]]&lt;=3,"Small (1-3)", "Large (4+)"))</f>
        <v>Alone</v>
      </c>
      <c r="O272" s="9" t="str">
        <f>TRIM(MID(tblTitanic[[#This Row],[Name]], FIND(",",tblTitanic[[#This Row],[Name]])+1, FIND(".",tblTitanic[[#This Row],[Name]]) - FIND(",",tblTitanic[[#This Row],[Name]]) - 1))</f>
        <v>Mr</v>
      </c>
      <c r="P2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72" s="9" t="str">
        <f>IF(tblTitanic[[#This Row],[Cabin]]="","Unknown",LEFT(tblTitanic[[#This Row],[Cabin]],1))</f>
        <v>Unknown</v>
      </c>
      <c r="R272" s="9" t="str">
        <f>IF(tblTitanic[[#This Row],[Age]]="","Unknown", IF(tblTitanic[[#This Row],[Age]]&lt;13,"Child",IF(tblTitanic[[#This Row],[Age]]&lt;=18,"Teen", IF(tblTitanic[[#This Row],[Age]]&lt;=40,"Adult","Senior"))))</f>
        <v>Unknown</v>
      </c>
      <c r="S272" s="9" t="str">
        <f>IF(tblTitanic[[#This Row],[Fare]]&lt;=$X$5,"Low",IF(tblTitanic[[#This Row],[Fare]]&lt;= $X$6,"Medium",IF(tblTitanic[[#This Row],[Fare]]&lt;= $X$7,"High","Very High")))</f>
        <v>High</v>
      </c>
      <c r="T272" s="9">
        <f>IF(tblTitanic[[#This Row],[Age]]="", $X$9, tblTitanic[[#This Row],[Age]])</f>
        <v>28</v>
      </c>
      <c r="U272" s="9" t="str">
        <f>IF(tblTitanic[[#This Row],[Embarked]]="", "S", tblTitanic[[#This Row],[Embarked]])</f>
        <v>S</v>
      </c>
    </row>
    <row r="273" spans="1:21">
      <c r="A273" s="9">
        <v>272</v>
      </c>
      <c r="B273" s="9">
        <v>1</v>
      </c>
      <c r="C273" s="9">
        <v>3</v>
      </c>
      <c r="D273" t="s">
        <v>579</v>
      </c>
      <c r="E273" s="9" t="s">
        <v>13</v>
      </c>
      <c r="F273" s="31">
        <v>25</v>
      </c>
      <c r="G273" s="9">
        <v>0</v>
      </c>
      <c r="H273" s="9">
        <v>0</v>
      </c>
      <c r="I273" t="s">
        <v>393</v>
      </c>
      <c r="J273">
        <v>0</v>
      </c>
      <c r="K273" s="9" t="s">
        <v>15</v>
      </c>
      <c r="L273" s="9" t="s">
        <v>16</v>
      </c>
      <c r="M273" s="9">
        <f>tblTitanic[[#This Row],[SibSp]]+tblTitanic[[#This Row],[Parch]]</f>
        <v>0</v>
      </c>
      <c r="N273" s="9" t="str">
        <f>IF(tblTitanic[[#This Row],[FamilySize]]=0,"Alone", IF(tblTitanic[[#This Row],[FamilySize]]&lt;=3,"Small (1-3)", "Large (4+)"))</f>
        <v>Alone</v>
      </c>
      <c r="O273" s="9" t="str">
        <f>TRIM(MID(tblTitanic[[#This Row],[Name]], FIND(",",tblTitanic[[#This Row],[Name]])+1, FIND(".",tblTitanic[[#This Row],[Name]]) - FIND(",",tblTitanic[[#This Row],[Name]]) - 1))</f>
        <v>Mr</v>
      </c>
      <c r="P2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73" s="9" t="str">
        <f>IF(tblTitanic[[#This Row],[Cabin]]="","Unknown",LEFT(tblTitanic[[#This Row],[Cabin]],1))</f>
        <v>Unknown</v>
      </c>
      <c r="R273" s="9" t="str">
        <f>IF(tblTitanic[[#This Row],[Age]]="","Unknown", IF(tblTitanic[[#This Row],[Age]]&lt;13,"Child",IF(tblTitanic[[#This Row],[Age]]&lt;=18,"Teen", IF(tblTitanic[[#This Row],[Age]]&lt;=40,"Adult","Senior"))))</f>
        <v>Adult</v>
      </c>
      <c r="S273" s="9" t="str">
        <f>IF(tblTitanic[[#This Row],[Fare]]&lt;=$X$5,"Low",IF(tblTitanic[[#This Row],[Fare]]&lt;= $X$6,"Medium",IF(tblTitanic[[#This Row],[Fare]]&lt;= $X$7,"High","Very High")))</f>
        <v>Low</v>
      </c>
      <c r="T273" s="9">
        <f>IF(tblTitanic[[#This Row],[Age]]="", $X$9, tblTitanic[[#This Row],[Age]])</f>
        <v>25</v>
      </c>
      <c r="U273" s="9" t="str">
        <f>IF(tblTitanic[[#This Row],[Embarked]]="", "S", tblTitanic[[#This Row],[Embarked]])</f>
        <v>S</v>
      </c>
    </row>
    <row r="274" spans="1:21">
      <c r="A274" s="9">
        <v>273</v>
      </c>
      <c r="B274" s="9">
        <v>1</v>
      </c>
      <c r="C274" s="9">
        <v>2</v>
      </c>
      <c r="D274" t="s">
        <v>580</v>
      </c>
      <c r="E274" s="9" t="s">
        <v>18</v>
      </c>
      <c r="F274" s="31">
        <v>41</v>
      </c>
      <c r="G274" s="9">
        <v>0</v>
      </c>
      <c r="H274" s="9">
        <v>1</v>
      </c>
      <c r="I274" t="s">
        <v>581</v>
      </c>
      <c r="J274">
        <v>19.5</v>
      </c>
      <c r="K274" s="9" t="s">
        <v>15</v>
      </c>
      <c r="L274" s="9" t="s">
        <v>16</v>
      </c>
      <c r="M274" s="9">
        <f>tblTitanic[[#This Row],[SibSp]]+tblTitanic[[#This Row],[Parch]]</f>
        <v>1</v>
      </c>
      <c r="N274" s="9" t="str">
        <f>IF(tblTitanic[[#This Row],[FamilySize]]=0,"Alone", IF(tblTitanic[[#This Row],[FamilySize]]&lt;=3,"Small (1-3)", "Large (4+)"))</f>
        <v>Small (1-3)</v>
      </c>
      <c r="O274" s="9" t="str">
        <f>TRIM(MID(tblTitanic[[#This Row],[Name]], FIND(",",tblTitanic[[#This Row],[Name]])+1, FIND(".",tblTitanic[[#This Row],[Name]]) - FIND(",",tblTitanic[[#This Row],[Name]]) - 1))</f>
        <v>Mrs</v>
      </c>
      <c r="P2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74" s="9" t="str">
        <f>IF(tblTitanic[[#This Row],[Cabin]]="","Unknown",LEFT(tblTitanic[[#This Row],[Cabin]],1))</f>
        <v>Unknown</v>
      </c>
      <c r="R274" s="9" t="str">
        <f>IF(tblTitanic[[#This Row],[Age]]="","Unknown", IF(tblTitanic[[#This Row],[Age]]&lt;13,"Child",IF(tblTitanic[[#This Row],[Age]]&lt;=18,"Teen", IF(tblTitanic[[#This Row],[Age]]&lt;=40,"Adult","Senior"))))</f>
        <v>Senior</v>
      </c>
      <c r="S274" s="9" t="str">
        <f>IF(tblTitanic[[#This Row],[Fare]]&lt;=$X$5,"Low",IF(tblTitanic[[#This Row],[Fare]]&lt;= $X$6,"Medium",IF(tblTitanic[[#This Row],[Fare]]&lt;= $X$7,"High","Very High")))</f>
        <v>High</v>
      </c>
      <c r="T274" s="9">
        <f>IF(tblTitanic[[#This Row],[Age]]="", $X$9, tblTitanic[[#This Row],[Age]])</f>
        <v>41</v>
      </c>
      <c r="U274" s="9" t="str">
        <f>IF(tblTitanic[[#This Row],[Embarked]]="", "S", tblTitanic[[#This Row],[Embarked]])</f>
        <v>S</v>
      </c>
    </row>
    <row r="275" spans="1:21">
      <c r="A275" s="9">
        <v>274</v>
      </c>
      <c r="B275" s="9">
        <v>0</v>
      </c>
      <c r="C275" s="9">
        <v>1</v>
      </c>
      <c r="D275" t="s">
        <v>582</v>
      </c>
      <c r="E275" s="9" t="s">
        <v>13</v>
      </c>
      <c r="F275" s="31">
        <v>37</v>
      </c>
      <c r="G275" s="9">
        <v>0</v>
      </c>
      <c r="H275" s="9">
        <v>1</v>
      </c>
      <c r="I275" t="s">
        <v>583</v>
      </c>
      <c r="J275">
        <v>29.7</v>
      </c>
      <c r="K275" s="9" t="s">
        <v>584</v>
      </c>
      <c r="L275" s="9" t="s">
        <v>21</v>
      </c>
      <c r="M275" s="9">
        <f>tblTitanic[[#This Row],[SibSp]]+tblTitanic[[#This Row],[Parch]]</f>
        <v>1</v>
      </c>
      <c r="N275" s="9" t="str">
        <f>IF(tblTitanic[[#This Row],[FamilySize]]=0,"Alone", IF(tblTitanic[[#This Row],[FamilySize]]&lt;=3,"Small (1-3)", "Large (4+)"))</f>
        <v>Small (1-3)</v>
      </c>
      <c r="O275" s="9" t="str">
        <f>TRIM(MID(tblTitanic[[#This Row],[Name]], FIND(",",tblTitanic[[#This Row],[Name]])+1, FIND(".",tblTitanic[[#This Row],[Name]]) - FIND(",",tblTitanic[[#This Row],[Name]]) - 1))</f>
        <v>Mr</v>
      </c>
      <c r="P2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75" s="9" t="str">
        <f>IF(tblTitanic[[#This Row],[Cabin]]="","Unknown",LEFT(tblTitanic[[#This Row],[Cabin]],1))</f>
        <v>C</v>
      </c>
      <c r="R275" s="9" t="str">
        <f>IF(tblTitanic[[#This Row],[Age]]="","Unknown", IF(tblTitanic[[#This Row],[Age]]&lt;13,"Child",IF(tblTitanic[[#This Row],[Age]]&lt;=18,"Teen", IF(tblTitanic[[#This Row],[Age]]&lt;=40,"Adult","Senior"))))</f>
        <v>Adult</v>
      </c>
      <c r="S275" s="9" t="str">
        <f>IF(tblTitanic[[#This Row],[Fare]]&lt;=$X$5,"Low",IF(tblTitanic[[#This Row],[Fare]]&lt;= $X$6,"Medium",IF(tblTitanic[[#This Row],[Fare]]&lt;= $X$7,"High","Very High")))</f>
        <v>High</v>
      </c>
      <c r="T275" s="9">
        <f>IF(tblTitanic[[#This Row],[Age]]="", $X$9, tblTitanic[[#This Row],[Age]])</f>
        <v>37</v>
      </c>
      <c r="U275" s="9" t="str">
        <f>IF(tblTitanic[[#This Row],[Embarked]]="", "S", tblTitanic[[#This Row],[Embarked]])</f>
        <v>C</v>
      </c>
    </row>
    <row r="276" spans="1:21">
      <c r="A276" s="9">
        <v>275</v>
      </c>
      <c r="B276" s="9">
        <v>1</v>
      </c>
      <c r="C276" s="9">
        <v>3</v>
      </c>
      <c r="D276" t="s">
        <v>585</v>
      </c>
      <c r="E276" s="9" t="s">
        <v>18</v>
      </c>
      <c r="F276" s="31"/>
      <c r="G276" s="9">
        <v>0</v>
      </c>
      <c r="H276" s="9">
        <v>0</v>
      </c>
      <c r="I276" t="s">
        <v>586</v>
      </c>
      <c r="J276">
        <v>7.75</v>
      </c>
      <c r="K276" s="9" t="s">
        <v>15</v>
      </c>
      <c r="L276" s="9" t="s">
        <v>31</v>
      </c>
      <c r="M276" s="9">
        <f>tblTitanic[[#This Row],[SibSp]]+tblTitanic[[#This Row],[Parch]]</f>
        <v>0</v>
      </c>
      <c r="N276" s="9" t="str">
        <f>IF(tblTitanic[[#This Row],[FamilySize]]=0,"Alone", IF(tblTitanic[[#This Row],[FamilySize]]&lt;=3,"Small (1-3)", "Large (4+)"))</f>
        <v>Alone</v>
      </c>
      <c r="O276" s="9" t="str">
        <f>TRIM(MID(tblTitanic[[#This Row],[Name]], FIND(",",tblTitanic[[#This Row],[Name]])+1, FIND(".",tblTitanic[[#This Row],[Name]]) - FIND(",",tblTitanic[[#This Row],[Name]]) - 1))</f>
        <v>Miss</v>
      </c>
      <c r="P2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76" s="9" t="str">
        <f>IF(tblTitanic[[#This Row],[Cabin]]="","Unknown",LEFT(tblTitanic[[#This Row],[Cabin]],1))</f>
        <v>Unknown</v>
      </c>
      <c r="R276" s="9" t="str">
        <f>IF(tblTitanic[[#This Row],[Age]]="","Unknown", IF(tblTitanic[[#This Row],[Age]]&lt;13,"Child",IF(tblTitanic[[#This Row],[Age]]&lt;=18,"Teen", IF(tblTitanic[[#This Row],[Age]]&lt;=40,"Adult","Senior"))))</f>
        <v>Unknown</v>
      </c>
      <c r="S276" s="9" t="str">
        <f>IF(tblTitanic[[#This Row],[Fare]]&lt;=$X$5,"Low",IF(tblTitanic[[#This Row],[Fare]]&lt;= $X$6,"Medium",IF(tblTitanic[[#This Row],[Fare]]&lt;= $X$7,"High","Very High")))</f>
        <v>Low</v>
      </c>
      <c r="T276" s="9">
        <f>IF(tblTitanic[[#This Row],[Age]]="", $X$9, tblTitanic[[#This Row],[Age]])</f>
        <v>28</v>
      </c>
      <c r="U276" s="9" t="str">
        <f>IF(tblTitanic[[#This Row],[Embarked]]="", "S", tblTitanic[[#This Row],[Embarked]])</f>
        <v>Q</v>
      </c>
    </row>
    <row r="277" spans="1:21">
      <c r="A277" s="9">
        <v>276</v>
      </c>
      <c r="B277" s="9">
        <v>1</v>
      </c>
      <c r="C277" s="9">
        <v>1</v>
      </c>
      <c r="D277" t="s">
        <v>587</v>
      </c>
      <c r="E277" s="9" t="s">
        <v>18</v>
      </c>
      <c r="F277" s="31">
        <v>63</v>
      </c>
      <c r="G277" s="9">
        <v>1</v>
      </c>
      <c r="H277" s="9">
        <v>0</v>
      </c>
      <c r="I277" t="s">
        <v>588</v>
      </c>
      <c r="J277">
        <v>77.958299999999994</v>
      </c>
      <c r="K277" s="9" t="s">
        <v>589</v>
      </c>
      <c r="L277" s="9" t="s">
        <v>16</v>
      </c>
      <c r="M277" s="9">
        <f>tblTitanic[[#This Row],[SibSp]]+tblTitanic[[#This Row],[Parch]]</f>
        <v>1</v>
      </c>
      <c r="N277" s="9" t="str">
        <f>IF(tblTitanic[[#This Row],[FamilySize]]=0,"Alone", IF(tblTitanic[[#This Row],[FamilySize]]&lt;=3,"Small (1-3)", "Large (4+)"))</f>
        <v>Small (1-3)</v>
      </c>
      <c r="O277" s="9" t="str">
        <f>TRIM(MID(tblTitanic[[#This Row],[Name]], FIND(",",tblTitanic[[#This Row],[Name]])+1, FIND(".",tblTitanic[[#This Row],[Name]]) - FIND(",",tblTitanic[[#This Row],[Name]]) - 1))</f>
        <v>Miss</v>
      </c>
      <c r="P2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77" s="9" t="str">
        <f>IF(tblTitanic[[#This Row],[Cabin]]="","Unknown",LEFT(tblTitanic[[#This Row],[Cabin]],1))</f>
        <v>D</v>
      </c>
      <c r="R277" s="9" t="str">
        <f>IF(tblTitanic[[#This Row],[Age]]="","Unknown", IF(tblTitanic[[#This Row],[Age]]&lt;13,"Child",IF(tblTitanic[[#This Row],[Age]]&lt;=18,"Teen", IF(tblTitanic[[#This Row],[Age]]&lt;=40,"Adult","Senior"))))</f>
        <v>Senior</v>
      </c>
      <c r="S277" s="9" t="str">
        <f>IF(tblTitanic[[#This Row],[Fare]]&lt;=$X$5,"Low",IF(tblTitanic[[#This Row],[Fare]]&lt;= $X$6,"Medium",IF(tblTitanic[[#This Row],[Fare]]&lt;= $X$7,"High","Very High")))</f>
        <v>Very High</v>
      </c>
      <c r="T277" s="9">
        <f>IF(tblTitanic[[#This Row],[Age]]="", $X$9, tblTitanic[[#This Row],[Age]])</f>
        <v>63</v>
      </c>
      <c r="U277" s="9" t="str">
        <f>IF(tblTitanic[[#This Row],[Embarked]]="", "S", tblTitanic[[#This Row],[Embarked]])</f>
        <v>S</v>
      </c>
    </row>
    <row r="278" spans="1:21">
      <c r="A278" s="9">
        <v>277</v>
      </c>
      <c r="B278" s="9">
        <v>0</v>
      </c>
      <c r="C278" s="9">
        <v>3</v>
      </c>
      <c r="D278" t="s">
        <v>590</v>
      </c>
      <c r="E278" s="9" t="s">
        <v>18</v>
      </c>
      <c r="F278" s="31">
        <v>45</v>
      </c>
      <c r="G278" s="9">
        <v>0</v>
      </c>
      <c r="H278" s="9">
        <v>0</v>
      </c>
      <c r="I278" t="s">
        <v>591</v>
      </c>
      <c r="J278">
        <v>7.75</v>
      </c>
      <c r="K278" s="9" t="s">
        <v>15</v>
      </c>
      <c r="L278" s="9" t="s">
        <v>16</v>
      </c>
      <c r="M278" s="9">
        <f>tblTitanic[[#This Row],[SibSp]]+tblTitanic[[#This Row],[Parch]]</f>
        <v>0</v>
      </c>
      <c r="N278" s="9" t="str">
        <f>IF(tblTitanic[[#This Row],[FamilySize]]=0,"Alone", IF(tblTitanic[[#This Row],[FamilySize]]&lt;=3,"Small (1-3)", "Large (4+)"))</f>
        <v>Alone</v>
      </c>
      <c r="O278" s="9" t="str">
        <f>TRIM(MID(tblTitanic[[#This Row],[Name]], FIND(",",tblTitanic[[#This Row],[Name]])+1, FIND(".",tblTitanic[[#This Row],[Name]]) - FIND(",",tblTitanic[[#This Row],[Name]]) - 1))</f>
        <v>Miss</v>
      </c>
      <c r="P2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78" s="9" t="str">
        <f>IF(tblTitanic[[#This Row],[Cabin]]="","Unknown",LEFT(tblTitanic[[#This Row],[Cabin]],1))</f>
        <v>Unknown</v>
      </c>
      <c r="R278" s="9" t="str">
        <f>IF(tblTitanic[[#This Row],[Age]]="","Unknown", IF(tblTitanic[[#This Row],[Age]]&lt;13,"Child",IF(tblTitanic[[#This Row],[Age]]&lt;=18,"Teen", IF(tblTitanic[[#This Row],[Age]]&lt;=40,"Adult","Senior"))))</f>
        <v>Senior</v>
      </c>
      <c r="S278" s="9" t="str">
        <f>IF(tblTitanic[[#This Row],[Fare]]&lt;=$X$5,"Low",IF(tblTitanic[[#This Row],[Fare]]&lt;= $X$6,"Medium",IF(tblTitanic[[#This Row],[Fare]]&lt;= $X$7,"High","Very High")))</f>
        <v>Low</v>
      </c>
      <c r="T278" s="9">
        <f>IF(tblTitanic[[#This Row],[Age]]="", $X$9, tblTitanic[[#This Row],[Age]])</f>
        <v>45</v>
      </c>
      <c r="U278" s="9" t="str">
        <f>IF(tblTitanic[[#This Row],[Embarked]]="", "S", tblTitanic[[#This Row],[Embarked]])</f>
        <v>S</v>
      </c>
    </row>
    <row r="279" spans="1:21">
      <c r="A279" s="9">
        <v>278</v>
      </c>
      <c r="B279" s="9">
        <v>0</v>
      </c>
      <c r="C279" s="9">
        <v>2</v>
      </c>
      <c r="D279" t="s">
        <v>592</v>
      </c>
      <c r="E279" s="9" t="s">
        <v>13</v>
      </c>
      <c r="F279" s="31"/>
      <c r="G279" s="9">
        <v>0</v>
      </c>
      <c r="H279" s="9">
        <v>0</v>
      </c>
      <c r="I279" t="s">
        <v>593</v>
      </c>
      <c r="J279">
        <v>0</v>
      </c>
      <c r="K279" s="9" t="s">
        <v>15</v>
      </c>
      <c r="L279" s="9" t="s">
        <v>16</v>
      </c>
      <c r="M279" s="9">
        <f>tblTitanic[[#This Row],[SibSp]]+tblTitanic[[#This Row],[Parch]]</f>
        <v>0</v>
      </c>
      <c r="N279" s="9" t="str">
        <f>IF(tblTitanic[[#This Row],[FamilySize]]=0,"Alone", IF(tblTitanic[[#This Row],[FamilySize]]&lt;=3,"Small (1-3)", "Large (4+)"))</f>
        <v>Alone</v>
      </c>
      <c r="O279" s="9" t="str">
        <f>TRIM(MID(tblTitanic[[#This Row],[Name]], FIND(",",tblTitanic[[#This Row],[Name]])+1, FIND(".",tblTitanic[[#This Row],[Name]]) - FIND(",",tblTitanic[[#This Row],[Name]]) - 1))</f>
        <v>Mr</v>
      </c>
      <c r="P2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79" s="9" t="str">
        <f>IF(tblTitanic[[#This Row],[Cabin]]="","Unknown",LEFT(tblTitanic[[#This Row],[Cabin]],1))</f>
        <v>Unknown</v>
      </c>
      <c r="R279" s="9" t="str">
        <f>IF(tblTitanic[[#This Row],[Age]]="","Unknown", IF(tblTitanic[[#This Row],[Age]]&lt;13,"Child",IF(tblTitanic[[#This Row],[Age]]&lt;=18,"Teen", IF(tblTitanic[[#This Row],[Age]]&lt;=40,"Adult","Senior"))))</f>
        <v>Unknown</v>
      </c>
      <c r="S279" s="9" t="str">
        <f>IF(tblTitanic[[#This Row],[Fare]]&lt;=$X$5,"Low",IF(tblTitanic[[#This Row],[Fare]]&lt;= $X$6,"Medium",IF(tblTitanic[[#This Row],[Fare]]&lt;= $X$7,"High","Very High")))</f>
        <v>Low</v>
      </c>
      <c r="T279" s="9">
        <f>IF(tblTitanic[[#This Row],[Age]]="", $X$9, tblTitanic[[#This Row],[Age]])</f>
        <v>28</v>
      </c>
      <c r="U279" s="9" t="str">
        <f>IF(tblTitanic[[#This Row],[Embarked]]="", "S", tblTitanic[[#This Row],[Embarked]])</f>
        <v>S</v>
      </c>
    </row>
    <row r="280" spans="1:21">
      <c r="A280" s="9">
        <v>279</v>
      </c>
      <c r="B280" s="9">
        <v>0</v>
      </c>
      <c r="C280" s="9">
        <v>3</v>
      </c>
      <c r="D280" t="s">
        <v>594</v>
      </c>
      <c r="E280" s="9" t="s">
        <v>13</v>
      </c>
      <c r="F280" s="31">
        <v>7</v>
      </c>
      <c r="G280" s="9">
        <v>4</v>
      </c>
      <c r="H280" s="9">
        <v>1</v>
      </c>
      <c r="I280" t="s">
        <v>56</v>
      </c>
      <c r="J280">
        <v>29.125</v>
      </c>
      <c r="K280" s="9" t="s">
        <v>15</v>
      </c>
      <c r="L280" s="9" t="s">
        <v>31</v>
      </c>
      <c r="M280" s="9">
        <f>tblTitanic[[#This Row],[SibSp]]+tblTitanic[[#This Row],[Parch]]</f>
        <v>5</v>
      </c>
      <c r="N280" s="9" t="str">
        <f>IF(tblTitanic[[#This Row],[FamilySize]]=0,"Alone", IF(tblTitanic[[#This Row],[FamilySize]]&lt;=3,"Small (1-3)", "Large (4+)"))</f>
        <v>Large (4+)</v>
      </c>
      <c r="O280" s="9" t="str">
        <f>TRIM(MID(tblTitanic[[#This Row],[Name]], FIND(",",tblTitanic[[#This Row],[Name]])+1, FIND(".",tblTitanic[[#This Row],[Name]]) - FIND(",",tblTitanic[[#This Row],[Name]]) - 1))</f>
        <v>Master</v>
      </c>
      <c r="P2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280" s="9" t="str">
        <f>IF(tblTitanic[[#This Row],[Cabin]]="","Unknown",LEFT(tblTitanic[[#This Row],[Cabin]],1))</f>
        <v>Unknown</v>
      </c>
      <c r="R280" s="9" t="str">
        <f>IF(tblTitanic[[#This Row],[Age]]="","Unknown", IF(tblTitanic[[#This Row],[Age]]&lt;13,"Child",IF(tblTitanic[[#This Row],[Age]]&lt;=18,"Teen", IF(tblTitanic[[#This Row],[Age]]&lt;=40,"Adult","Senior"))))</f>
        <v>Child</v>
      </c>
      <c r="S280" s="9" t="str">
        <f>IF(tblTitanic[[#This Row],[Fare]]&lt;=$X$5,"Low",IF(tblTitanic[[#This Row],[Fare]]&lt;= $X$6,"Medium",IF(tblTitanic[[#This Row],[Fare]]&lt;= $X$7,"High","Very High")))</f>
        <v>High</v>
      </c>
      <c r="T280" s="9">
        <f>IF(tblTitanic[[#This Row],[Age]]="", $X$9, tblTitanic[[#This Row],[Age]])</f>
        <v>7</v>
      </c>
      <c r="U280" s="9" t="str">
        <f>IF(tblTitanic[[#This Row],[Embarked]]="", "S", tblTitanic[[#This Row],[Embarked]])</f>
        <v>Q</v>
      </c>
    </row>
    <row r="281" spans="1:21">
      <c r="A281" s="9">
        <v>280</v>
      </c>
      <c r="B281" s="9">
        <v>1</v>
      </c>
      <c r="C281" s="9">
        <v>3</v>
      </c>
      <c r="D281" t="s">
        <v>595</v>
      </c>
      <c r="E281" s="9" t="s">
        <v>18</v>
      </c>
      <c r="F281" s="31">
        <v>35</v>
      </c>
      <c r="G281" s="9">
        <v>1</v>
      </c>
      <c r="H281" s="9">
        <v>1</v>
      </c>
      <c r="I281" t="s">
        <v>596</v>
      </c>
      <c r="J281">
        <v>20.25</v>
      </c>
      <c r="K281" s="9" t="s">
        <v>15</v>
      </c>
      <c r="L281" s="9" t="s">
        <v>16</v>
      </c>
      <c r="M281" s="9">
        <f>tblTitanic[[#This Row],[SibSp]]+tblTitanic[[#This Row],[Parch]]</f>
        <v>2</v>
      </c>
      <c r="N281" s="9" t="str">
        <f>IF(tblTitanic[[#This Row],[FamilySize]]=0,"Alone", IF(tblTitanic[[#This Row],[FamilySize]]&lt;=3,"Small (1-3)", "Large (4+)"))</f>
        <v>Small (1-3)</v>
      </c>
      <c r="O281" s="9" t="str">
        <f>TRIM(MID(tblTitanic[[#This Row],[Name]], FIND(",",tblTitanic[[#This Row],[Name]])+1, FIND(".",tblTitanic[[#This Row],[Name]]) - FIND(",",tblTitanic[[#This Row],[Name]]) - 1))</f>
        <v>Mrs</v>
      </c>
      <c r="P2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81" s="9" t="str">
        <f>IF(tblTitanic[[#This Row],[Cabin]]="","Unknown",LEFT(tblTitanic[[#This Row],[Cabin]],1))</f>
        <v>Unknown</v>
      </c>
      <c r="R281" s="9" t="str">
        <f>IF(tblTitanic[[#This Row],[Age]]="","Unknown", IF(tblTitanic[[#This Row],[Age]]&lt;13,"Child",IF(tblTitanic[[#This Row],[Age]]&lt;=18,"Teen", IF(tblTitanic[[#This Row],[Age]]&lt;=40,"Adult","Senior"))))</f>
        <v>Adult</v>
      </c>
      <c r="S281" s="9" t="str">
        <f>IF(tblTitanic[[#This Row],[Fare]]&lt;=$X$5,"Low",IF(tblTitanic[[#This Row],[Fare]]&lt;= $X$6,"Medium",IF(tblTitanic[[#This Row],[Fare]]&lt;= $X$7,"High","Very High")))</f>
        <v>High</v>
      </c>
      <c r="T281" s="9">
        <f>IF(tblTitanic[[#This Row],[Age]]="", $X$9, tblTitanic[[#This Row],[Age]])</f>
        <v>35</v>
      </c>
      <c r="U281" s="9" t="str">
        <f>IF(tblTitanic[[#This Row],[Embarked]]="", "S", tblTitanic[[#This Row],[Embarked]])</f>
        <v>S</v>
      </c>
    </row>
    <row r="282" spans="1:21">
      <c r="A282" s="9">
        <v>281</v>
      </c>
      <c r="B282" s="9">
        <v>0</v>
      </c>
      <c r="C282" s="9">
        <v>3</v>
      </c>
      <c r="D282" t="s">
        <v>597</v>
      </c>
      <c r="E282" s="9" t="s">
        <v>13</v>
      </c>
      <c r="F282" s="31">
        <v>65</v>
      </c>
      <c r="G282" s="9">
        <v>0</v>
      </c>
      <c r="H282" s="9">
        <v>0</v>
      </c>
      <c r="I282" t="s">
        <v>598</v>
      </c>
      <c r="J282">
        <v>7.75</v>
      </c>
      <c r="K282" s="9" t="s">
        <v>15</v>
      </c>
      <c r="L282" s="9" t="s">
        <v>31</v>
      </c>
      <c r="M282" s="9">
        <f>tblTitanic[[#This Row],[SibSp]]+tblTitanic[[#This Row],[Parch]]</f>
        <v>0</v>
      </c>
      <c r="N282" s="9" t="str">
        <f>IF(tblTitanic[[#This Row],[FamilySize]]=0,"Alone", IF(tblTitanic[[#This Row],[FamilySize]]&lt;=3,"Small (1-3)", "Large (4+)"))</f>
        <v>Alone</v>
      </c>
      <c r="O282" s="9" t="str">
        <f>TRIM(MID(tblTitanic[[#This Row],[Name]], FIND(",",tblTitanic[[#This Row],[Name]])+1, FIND(".",tblTitanic[[#This Row],[Name]]) - FIND(",",tblTitanic[[#This Row],[Name]]) - 1))</f>
        <v>Mr</v>
      </c>
      <c r="P2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2" s="9" t="str">
        <f>IF(tblTitanic[[#This Row],[Cabin]]="","Unknown",LEFT(tblTitanic[[#This Row],[Cabin]],1))</f>
        <v>Unknown</v>
      </c>
      <c r="R282" s="9" t="str">
        <f>IF(tblTitanic[[#This Row],[Age]]="","Unknown", IF(tblTitanic[[#This Row],[Age]]&lt;13,"Child",IF(tblTitanic[[#This Row],[Age]]&lt;=18,"Teen", IF(tblTitanic[[#This Row],[Age]]&lt;=40,"Adult","Senior"))))</f>
        <v>Senior</v>
      </c>
      <c r="S282" s="9" t="str">
        <f>IF(tblTitanic[[#This Row],[Fare]]&lt;=$X$5,"Low",IF(tblTitanic[[#This Row],[Fare]]&lt;= $X$6,"Medium",IF(tblTitanic[[#This Row],[Fare]]&lt;= $X$7,"High","Very High")))</f>
        <v>Low</v>
      </c>
      <c r="T282" s="9">
        <f>IF(tblTitanic[[#This Row],[Age]]="", $X$9, tblTitanic[[#This Row],[Age]])</f>
        <v>65</v>
      </c>
      <c r="U282" s="9" t="str">
        <f>IF(tblTitanic[[#This Row],[Embarked]]="", "S", tblTitanic[[#This Row],[Embarked]])</f>
        <v>Q</v>
      </c>
    </row>
    <row r="283" spans="1:21">
      <c r="A283" s="9">
        <v>282</v>
      </c>
      <c r="B283" s="9">
        <v>0</v>
      </c>
      <c r="C283" s="9">
        <v>3</v>
      </c>
      <c r="D283" t="s">
        <v>599</v>
      </c>
      <c r="E283" s="9" t="s">
        <v>13</v>
      </c>
      <c r="F283" s="31">
        <v>28</v>
      </c>
      <c r="G283" s="9">
        <v>0</v>
      </c>
      <c r="H283" s="9">
        <v>0</v>
      </c>
      <c r="I283" t="s">
        <v>600</v>
      </c>
      <c r="J283">
        <v>7.8541999999999996</v>
      </c>
      <c r="K283" s="9" t="s">
        <v>15</v>
      </c>
      <c r="L283" s="9" t="s">
        <v>16</v>
      </c>
      <c r="M283" s="9">
        <f>tblTitanic[[#This Row],[SibSp]]+tblTitanic[[#This Row],[Parch]]</f>
        <v>0</v>
      </c>
      <c r="N283" s="9" t="str">
        <f>IF(tblTitanic[[#This Row],[FamilySize]]=0,"Alone", IF(tblTitanic[[#This Row],[FamilySize]]&lt;=3,"Small (1-3)", "Large (4+)"))</f>
        <v>Alone</v>
      </c>
      <c r="O283" s="9" t="str">
        <f>TRIM(MID(tblTitanic[[#This Row],[Name]], FIND(",",tblTitanic[[#This Row],[Name]])+1, FIND(".",tblTitanic[[#This Row],[Name]]) - FIND(",",tblTitanic[[#This Row],[Name]]) - 1))</f>
        <v>Mr</v>
      </c>
      <c r="P2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3" s="9" t="str">
        <f>IF(tblTitanic[[#This Row],[Cabin]]="","Unknown",LEFT(tblTitanic[[#This Row],[Cabin]],1))</f>
        <v>Unknown</v>
      </c>
      <c r="R283" s="9" t="str">
        <f>IF(tblTitanic[[#This Row],[Age]]="","Unknown", IF(tblTitanic[[#This Row],[Age]]&lt;13,"Child",IF(tblTitanic[[#This Row],[Age]]&lt;=18,"Teen", IF(tblTitanic[[#This Row],[Age]]&lt;=40,"Adult","Senior"))))</f>
        <v>Adult</v>
      </c>
      <c r="S283" s="9" t="str">
        <f>IF(tblTitanic[[#This Row],[Fare]]&lt;=$X$5,"Low",IF(tblTitanic[[#This Row],[Fare]]&lt;= $X$6,"Medium",IF(tblTitanic[[#This Row],[Fare]]&lt;= $X$7,"High","Very High")))</f>
        <v>Low</v>
      </c>
      <c r="T283" s="9">
        <f>IF(tblTitanic[[#This Row],[Age]]="", $X$9, tblTitanic[[#This Row],[Age]])</f>
        <v>28</v>
      </c>
      <c r="U283" s="9" t="str">
        <f>IF(tblTitanic[[#This Row],[Embarked]]="", "S", tblTitanic[[#This Row],[Embarked]])</f>
        <v>S</v>
      </c>
    </row>
    <row r="284" spans="1:21">
      <c r="A284" s="9">
        <v>283</v>
      </c>
      <c r="B284" s="9">
        <v>0</v>
      </c>
      <c r="C284" s="9">
        <v>3</v>
      </c>
      <c r="D284" t="s">
        <v>601</v>
      </c>
      <c r="E284" s="9" t="s">
        <v>13</v>
      </c>
      <c r="F284" s="31">
        <v>16</v>
      </c>
      <c r="G284" s="9">
        <v>0</v>
      </c>
      <c r="H284" s="9">
        <v>0</v>
      </c>
      <c r="I284" t="s">
        <v>602</v>
      </c>
      <c r="J284">
        <v>9.5</v>
      </c>
      <c r="K284" s="9" t="s">
        <v>15</v>
      </c>
      <c r="L284" s="9" t="s">
        <v>16</v>
      </c>
      <c r="M284" s="9">
        <f>tblTitanic[[#This Row],[SibSp]]+tblTitanic[[#This Row],[Parch]]</f>
        <v>0</v>
      </c>
      <c r="N284" s="9" t="str">
        <f>IF(tblTitanic[[#This Row],[FamilySize]]=0,"Alone", IF(tblTitanic[[#This Row],[FamilySize]]&lt;=3,"Small (1-3)", "Large (4+)"))</f>
        <v>Alone</v>
      </c>
      <c r="O284" s="9" t="str">
        <f>TRIM(MID(tblTitanic[[#This Row],[Name]], FIND(",",tblTitanic[[#This Row],[Name]])+1, FIND(".",tblTitanic[[#This Row],[Name]]) - FIND(",",tblTitanic[[#This Row],[Name]]) - 1))</f>
        <v>Mr</v>
      </c>
      <c r="P2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4" s="9" t="str">
        <f>IF(tblTitanic[[#This Row],[Cabin]]="","Unknown",LEFT(tblTitanic[[#This Row],[Cabin]],1))</f>
        <v>Unknown</v>
      </c>
      <c r="R284" s="9" t="str">
        <f>IF(tblTitanic[[#This Row],[Age]]="","Unknown", IF(tblTitanic[[#This Row],[Age]]&lt;13,"Child",IF(tblTitanic[[#This Row],[Age]]&lt;=18,"Teen", IF(tblTitanic[[#This Row],[Age]]&lt;=40,"Adult","Senior"))))</f>
        <v>Teen</v>
      </c>
      <c r="S284" s="9" t="str">
        <f>IF(tblTitanic[[#This Row],[Fare]]&lt;=$X$5,"Low",IF(tblTitanic[[#This Row],[Fare]]&lt;= $X$6,"Medium",IF(tblTitanic[[#This Row],[Fare]]&lt;= $X$7,"High","Very High")))</f>
        <v>Medium</v>
      </c>
      <c r="T284" s="9">
        <f>IF(tblTitanic[[#This Row],[Age]]="", $X$9, tblTitanic[[#This Row],[Age]])</f>
        <v>16</v>
      </c>
      <c r="U284" s="9" t="str">
        <f>IF(tblTitanic[[#This Row],[Embarked]]="", "S", tblTitanic[[#This Row],[Embarked]])</f>
        <v>S</v>
      </c>
    </row>
    <row r="285" spans="1:21">
      <c r="A285" s="9">
        <v>284</v>
      </c>
      <c r="B285" s="9">
        <v>1</v>
      </c>
      <c r="C285" s="9">
        <v>3</v>
      </c>
      <c r="D285" t="s">
        <v>603</v>
      </c>
      <c r="E285" s="9" t="s">
        <v>13</v>
      </c>
      <c r="F285" s="31">
        <v>19</v>
      </c>
      <c r="G285" s="9">
        <v>0</v>
      </c>
      <c r="H285" s="9">
        <v>0</v>
      </c>
      <c r="I285" t="s">
        <v>604</v>
      </c>
      <c r="J285">
        <v>8.0500000000000007</v>
      </c>
      <c r="K285" s="9" t="s">
        <v>15</v>
      </c>
      <c r="L285" s="9" t="s">
        <v>16</v>
      </c>
      <c r="M285" s="9">
        <f>tblTitanic[[#This Row],[SibSp]]+tblTitanic[[#This Row],[Parch]]</f>
        <v>0</v>
      </c>
      <c r="N285" s="9" t="str">
        <f>IF(tblTitanic[[#This Row],[FamilySize]]=0,"Alone", IF(tblTitanic[[#This Row],[FamilySize]]&lt;=3,"Small (1-3)", "Large (4+)"))</f>
        <v>Alone</v>
      </c>
      <c r="O285" s="9" t="str">
        <f>TRIM(MID(tblTitanic[[#This Row],[Name]], FIND(",",tblTitanic[[#This Row],[Name]])+1, FIND(".",tblTitanic[[#This Row],[Name]]) - FIND(",",tblTitanic[[#This Row],[Name]]) - 1))</f>
        <v>Mr</v>
      </c>
      <c r="P2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5" s="9" t="str">
        <f>IF(tblTitanic[[#This Row],[Cabin]]="","Unknown",LEFT(tblTitanic[[#This Row],[Cabin]],1))</f>
        <v>Unknown</v>
      </c>
      <c r="R285" s="9" t="str">
        <f>IF(tblTitanic[[#This Row],[Age]]="","Unknown", IF(tblTitanic[[#This Row],[Age]]&lt;13,"Child",IF(tblTitanic[[#This Row],[Age]]&lt;=18,"Teen", IF(tblTitanic[[#This Row],[Age]]&lt;=40,"Adult","Senior"))))</f>
        <v>Adult</v>
      </c>
      <c r="S285" s="9" t="str">
        <f>IF(tblTitanic[[#This Row],[Fare]]&lt;=$X$5,"Low",IF(tblTitanic[[#This Row],[Fare]]&lt;= $X$6,"Medium",IF(tblTitanic[[#This Row],[Fare]]&lt;= $X$7,"High","Very High")))</f>
        <v>Medium</v>
      </c>
      <c r="T285" s="9">
        <f>IF(tblTitanic[[#This Row],[Age]]="", $X$9, tblTitanic[[#This Row],[Age]])</f>
        <v>19</v>
      </c>
      <c r="U285" s="9" t="str">
        <f>IF(tblTitanic[[#This Row],[Embarked]]="", "S", tblTitanic[[#This Row],[Embarked]])</f>
        <v>S</v>
      </c>
    </row>
    <row r="286" spans="1:21">
      <c r="A286" s="9">
        <v>285</v>
      </c>
      <c r="B286" s="9">
        <v>0</v>
      </c>
      <c r="C286" s="9">
        <v>1</v>
      </c>
      <c r="D286" t="s">
        <v>605</v>
      </c>
      <c r="E286" s="9" t="s">
        <v>13</v>
      </c>
      <c r="F286" s="31"/>
      <c r="G286" s="9">
        <v>0</v>
      </c>
      <c r="H286" s="9">
        <v>0</v>
      </c>
      <c r="I286" t="s">
        <v>606</v>
      </c>
      <c r="J286">
        <v>26</v>
      </c>
      <c r="K286" s="9" t="s">
        <v>607</v>
      </c>
      <c r="L286" s="9" t="s">
        <v>16</v>
      </c>
      <c r="M286" s="9">
        <f>tblTitanic[[#This Row],[SibSp]]+tblTitanic[[#This Row],[Parch]]</f>
        <v>0</v>
      </c>
      <c r="N286" s="9" t="str">
        <f>IF(tblTitanic[[#This Row],[FamilySize]]=0,"Alone", IF(tblTitanic[[#This Row],[FamilySize]]&lt;=3,"Small (1-3)", "Large (4+)"))</f>
        <v>Alone</v>
      </c>
      <c r="O286" s="9" t="str">
        <f>TRIM(MID(tblTitanic[[#This Row],[Name]], FIND(",",tblTitanic[[#This Row],[Name]])+1, FIND(".",tblTitanic[[#This Row],[Name]]) - FIND(",",tblTitanic[[#This Row],[Name]]) - 1))</f>
        <v>Mr</v>
      </c>
      <c r="P2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6" s="9" t="str">
        <f>IF(tblTitanic[[#This Row],[Cabin]]="","Unknown",LEFT(tblTitanic[[#This Row],[Cabin]],1))</f>
        <v>A</v>
      </c>
      <c r="R286" s="9" t="str">
        <f>IF(tblTitanic[[#This Row],[Age]]="","Unknown", IF(tblTitanic[[#This Row],[Age]]&lt;13,"Child",IF(tblTitanic[[#This Row],[Age]]&lt;=18,"Teen", IF(tblTitanic[[#This Row],[Age]]&lt;=40,"Adult","Senior"))))</f>
        <v>Unknown</v>
      </c>
      <c r="S286" s="9" t="str">
        <f>IF(tblTitanic[[#This Row],[Fare]]&lt;=$X$5,"Low",IF(tblTitanic[[#This Row],[Fare]]&lt;= $X$6,"Medium",IF(tblTitanic[[#This Row],[Fare]]&lt;= $X$7,"High","Very High")))</f>
        <v>High</v>
      </c>
      <c r="T286" s="9">
        <f>IF(tblTitanic[[#This Row],[Age]]="", $X$9, tblTitanic[[#This Row],[Age]])</f>
        <v>28</v>
      </c>
      <c r="U286" s="9" t="str">
        <f>IF(tblTitanic[[#This Row],[Embarked]]="", "S", tblTitanic[[#This Row],[Embarked]])</f>
        <v>S</v>
      </c>
    </row>
    <row r="287" spans="1:21">
      <c r="A287" s="9">
        <v>286</v>
      </c>
      <c r="B287" s="9">
        <v>0</v>
      </c>
      <c r="C287" s="9">
        <v>3</v>
      </c>
      <c r="D287" t="s">
        <v>608</v>
      </c>
      <c r="E287" s="9" t="s">
        <v>13</v>
      </c>
      <c r="F287" s="31">
        <v>33</v>
      </c>
      <c r="G287" s="9">
        <v>0</v>
      </c>
      <c r="H287" s="9">
        <v>0</v>
      </c>
      <c r="I287" t="s">
        <v>609</v>
      </c>
      <c r="J287">
        <v>8.6624999999999996</v>
      </c>
      <c r="K287" s="9" t="s">
        <v>15</v>
      </c>
      <c r="L287" s="9" t="s">
        <v>21</v>
      </c>
      <c r="M287" s="9">
        <f>tblTitanic[[#This Row],[SibSp]]+tblTitanic[[#This Row],[Parch]]</f>
        <v>0</v>
      </c>
      <c r="N287" s="9" t="str">
        <f>IF(tblTitanic[[#This Row],[FamilySize]]=0,"Alone", IF(tblTitanic[[#This Row],[FamilySize]]&lt;=3,"Small (1-3)", "Large (4+)"))</f>
        <v>Alone</v>
      </c>
      <c r="O287" s="9" t="str">
        <f>TRIM(MID(tblTitanic[[#This Row],[Name]], FIND(",",tblTitanic[[#This Row],[Name]])+1, FIND(".",tblTitanic[[#This Row],[Name]]) - FIND(",",tblTitanic[[#This Row],[Name]]) - 1))</f>
        <v>Mr</v>
      </c>
      <c r="P2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7" s="9" t="str">
        <f>IF(tblTitanic[[#This Row],[Cabin]]="","Unknown",LEFT(tblTitanic[[#This Row],[Cabin]],1))</f>
        <v>Unknown</v>
      </c>
      <c r="R287" s="9" t="str">
        <f>IF(tblTitanic[[#This Row],[Age]]="","Unknown", IF(tblTitanic[[#This Row],[Age]]&lt;13,"Child",IF(tblTitanic[[#This Row],[Age]]&lt;=18,"Teen", IF(tblTitanic[[#This Row],[Age]]&lt;=40,"Adult","Senior"))))</f>
        <v>Adult</v>
      </c>
      <c r="S287" s="9" t="str">
        <f>IF(tblTitanic[[#This Row],[Fare]]&lt;=$X$5,"Low",IF(tblTitanic[[#This Row],[Fare]]&lt;= $X$6,"Medium",IF(tblTitanic[[#This Row],[Fare]]&lt;= $X$7,"High","Very High")))</f>
        <v>Medium</v>
      </c>
      <c r="T287" s="9">
        <f>IF(tblTitanic[[#This Row],[Age]]="", $X$9, tblTitanic[[#This Row],[Age]])</f>
        <v>33</v>
      </c>
      <c r="U287" s="9" t="str">
        <f>IF(tblTitanic[[#This Row],[Embarked]]="", "S", tblTitanic[[#This Row],[Embarked]])</f>
        <v>C</v>
      </c>
    </row>
    <row r="288" spans="1:21">
      <c r="A288" s="9">
        <v>287</v>
      </c>
      <c r="B288" s="9">
        <v>1</v>
      </c>
      <c r="C288" s="9">
        <v>3</v>
      </c>
      <c r="D288" t="s">
        <v>610</v>
      </c>
      <c r="E288" s="9" t="s">
        <v>13</v>
      </c>
      <c r="F288" s="31">
        <v>30</v>
      </c>
      <c r="G288" s="9">
        <v>0</v>
      </c>
      <c r="H288" s="9">
        <v>0</v>
      </c>
      <c r="I288" t="s">
        <v>611</v>
      </c>
      <c r="J288">
        <v>9.5</v>
      </c>
      <c r="K288" s="9" t="s">
        <v>15</v>
      </c>
      <c r="L288" s="9" t="s">
        <v>16</v>
      </c>
      <c r="M288" s="9">
        <f>tblTitanic[[#This Row],[SibSp]]+tblTitanic[[#This Row],[Parch]]</f>
        <v>0</v>
      </c>
      <c r="N288" s="9" t="str">
        <f>IF(tblTitanic[[#This Row],[FamilySize]]=0,"Alone", IF(tblTitanic[[#This Row],[FamilySize]]&lt;=3,"Small (1-3)", "Large (4+)"))</f>
        <v>Alone</v>
      </c>
      <c r="O288" s="9" t="str">
        <f>TRIM(MID(tblTitanic[[#This Row],[Name]], FIND(",",tblTitanic[[#This Row],[Name]])+1, FIND(".",tblTitanic[[#This Row],[Name]]) - FIND(",",tblTitanic[[#This Row],[Name]]) - 1))</f>
        <v>Mr</v>
      </c>
      <c r="P2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8" s="9" t="str">
        <f>IF(tblTitanic[[#This Row],[Cabin]]="","Unknown",LEFT(tblTitanic[[#This Row],[Cabin]],1))</f>
        <v>Unknown</v>
      </c>
      <c r="R288" s="9" t="str">
        <f>IF(tblTitanic[[#This Row],[Age]]="","Unknown", IF(tblTitanic[[#This Row],[Age]]&lt;13,"Child",IF(tblTitanic[[#This Row],[Age]]&lt;=18,"Teen", IF(tblTitanic[[#This Row],[Age]]&lt;=40,"Adult","Senior"))))</f>
        <v>Adult</v>
      </c>
      <c r="S288" s="9" t="str">
        <f>IF(tblTitanic[[#This Row],[Fare]]&lt;=$X$5,"Low",IF(tblTitanic[[#This Row],[Fare]]&lt;= $X$6,"Medium",IF(tblTitanic[[#This Row],[Fare]]&lt;= $X$7,"High","Very High")))</f>
        <v>Medium</v>
      </c>
      <c r="T288" s="9">
        <f>IF(tblTitanic[[#This Row],[Age]]="", $X$9, tblTitanic[[#This Row],[Age]])</f>
        <v>30</v>
      </c>
      <c r="U288" s="9" t="str">
        <f>IF(tblTitanic[[#This Row],[Embarked]]="", "S", tblTitanic[[#This Row],[Embarked]])</f>
        <v>S</v>
      </c>
    </row>
    <row r="289" spans="1:21">
      <c r="A289" s="9">
        <v>288</v>
      </c>
      <c r="B289" s="9">
        <v>0</v>
      </c>
      <c r="C289" s="9">
        <v>3</v>
      </c>
      <c r="D289" t="s">
        <v>612</v>
      </c>
      <c r="E289" s="9" t="s">
        <v>13</v>
      </c>
      <c r="F289" s="31">
        <v>22</v>
      </c>
      <c r="G289" s="9">
        <v>0</v>
      </c>
      <c r="H289" s="9">
        <v>0</v>
      </c>
      <c r="I289" t="s">
        <v>613</v>
      </c>
      <c r="J289">
        <v>7.8958000000000004</v>
      </c>
      <c r="K289" s="9" t="s">
        <v>15</v>
      </c>
      <c r="L289" s="9" t="s">
        <v>16</v>
      </c>
      <c r="M289" s="9">
        <f>tblTitanic[[#This Row],[SibSp]]+tblTitanic[[#This Row],[Parch]]</f>
        <v>0</v>
      </c>
      <c r="N289" s="9" t="str">
        <f>IF(tblTitanic[[#This Row],[FamilySize]]=0,"Alone", IF(tblTitanic[[#This Row],[FamilySize]]&lt;=3,"Small (1-3)", "Large (4+)"))</f>
        <v>Alone</v>
      </c>
      <c r="O289" s="9" t="str">
        <f>TRIM(MID(tblTitanic[[#This Row],[Name]], FIND(",",tblTitanic[[#This Row],[Name]])+1, FIND(".",tblTitanic[[#This Row],[Name]]) - FIND(",",tblTitanic[[#This Row],[Name]]) - 1))</f>
        <v>Mr</v>
      </c>
      <c r="P2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89" s="9" t="str">
        <f>IF(tblTitanic[[#This Row],[Cabin]]="","Unknown",LEFT(tblTitanic[[#This Row],[Cabin]],1))</f>
        <v>Unknown</v>
      </c>
      <c r="R289" s="9" t="str">
        <f>IF(tblTitanic[[#This Row],[Age]]="","Unknown", IF(tblTitanic[[#This Row],[Age]]&lt;13,"Child",IF(tblTitanic[[#This Row],[Age]]&lt;=18,"Teen", IF(tblTitanic[[#This Row],[Age]]&lt;=40,"Adult","Senior"))))</f>
        <v>Adult</v>
      </c>
      <c r="S289" s="9" t="str">
        <f>IF(tblTitanic[[#This Row],[Fare]]&lt;=$X$5,"Low",IF(tblTitanic[[#This Row],[Fare]]&lt;= $X$6,"Medium",IF(tblTitanic[[#This Row],[Fare]]&lt;= $X$7,"High","Very High")))</f>
        <v>Low</v>
      </c>
      <c r="T289" s="9">
        <f>IF(tblTitanic[[#This Row],[Age]]="", $X$9, tblTitanic[[#This Row],[Age]])</f>
        <v>22</v>
      </c>
      <c r="U289" s="9" t="str">
        <f>IF(tblTitanic[[#This Row],[Embarked]]="", "S", tblTitanic[[#This Row],[Embarked]])</f>
        <v>S</v>
      </c>
    </row>
    <row r="290" spans="1:21">
      <c r="A290" s="9">
        <v>289</v>
      </c>
      <c r="B290" s="9">
        <v>1</v>
      </c>
      <c r="C290" s="9">
        <v>2</v>
      </c>
      <c r="D290" t="s">
        <v>614</v>
      </c>
      <c r="E290" s="9" t="s">
        <v>13</v>
      </c>
      <c r="F290" s="31">
        <v>42</v>
      </c>
      <c r="G290" s="9">
        <v>0</v>
      </c>
      <c r="H290" s="9">
        <v>0</v>
      </c>
      <c r="I290" t="s">
        <v>615</v>
      </c>
      <c r="J290">
        <v>13</v>
      </c>
      <c r="K290" s="9" t="s">
        <v>15</v>
      </c>
      <c r="L290" s="9" t="s">
        <v>16</v>
      </c>
      <c r="M290" s="9">
        <f>tblTitanic[[#This Row],[SibSp]]+tblTitanic[[#This Row],[Parch]]</f>
        <v>0</v>
      </c>
      <c r="N290" s="9" t="str">
        <f>IF(tblTitanic[[#This Row],[FamilySize]]=0,"Alone", IF(tblTitanic[[#This Row],[FamilySize]]&lt;=3,"Small (1-3)", "Large (4+)"))</f>
        <v>Alone</v>
      </c>
      <c r="O290" s="9" t="str">
        <f>TRIM(MID(tblTitanic[[#This Row],[Name]], FIND(",",tblTitanic[[#This Row],[Name]])+1, FIND(".",tblTitanic[[#This Row],[Name]]) - FIND(",",tblTitanic[[#This Row],[Name]]) - 1))</f>
        <v>Mr</v>
      </c>
      <c r="P2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0" s="9" t="str">
        <f>IF(tblTitanic[[#This Row],[Cabin]]="","Unknown",LEFT(tblTitanic[[#This Row],[Cabin]],1))</f>
        <v>Unknown</v>
      </c>
      <c r="R290" s="9" t="str">
        <f>IF(tblTitanic[[#This Row],[Age]]="","Unknown", IF(tblTitanic[[#This Row],[Age]]&lt;13,"Child",IF(tblTitanic[[#This Row],[Age]]&lt;=18,"Teen", IF(tblTitanic[[#This Row],[Age]]&lt;=40,"Adult","Senior"))))</f>
        <v>Senior</v>
      </c>
      <c r="S290" s="9" t="str">
        <f>IF(tblTitanic[[#This Row],[Fare]]&lt;=$X$5,"Low",IF(tblTitanic[[#This Row],[Fare]]&lt;= $X$6,"Medium",IF(tblTitanic[[#This Row],[Fare]]&lt;= $X$7,"High","Very High")))</f>
        <v>Medium</v>
      </c>
      <c r="T290" s="9">
        <f>IF(tblTitanic[[#This Row],[Age]]="", $X$9, tblTitanic[[#This Row],[Age]])</f>
        <v>42</v>
      </c>
      <c r="U290" s="9" t="str">
        <f>IF(tblTitanic[[#This Row],[Embarked]]="", "S", tblTitanic[[#This Row],[Embarked]])</f>
        <v>S</v>
      </c>
    </row>
    <row r="291" spans="1:21">
      <c r="A291" s="9">
        <v>290</v>
      </c>
      <c r="B291" s="9">
        <v>1</v>
      </c>
      <c r="C291" s="9">
        <v>3</v>
      </c>
      <c r="D291" t="s">
        <v>616</v>
      </c>
      <c r="E291" s="9" t="s">
        <v>18</v>
      </c>
      <c r="F291" s="31">
        <v>22</v>
      </c>
      <c r="G291" s="9">
        <v>0</v>
      </c>
      <c r="H291" s="9">
        <v>0</v>
      </c>
      <c r="I291" t="s">
        <v>617</v>
      </c>
      <c r="J291">
        <v>7.75</v>
      </c>
      <c r="K291" s="9" t="s">
        <v>15</v>
      </c>
      <c r="L291" s="9" t="s">
        <v>31</v>
      </c>
      <c r="M291" s="9">
        <f>tblTitanic[[#This Row],[SibSp]]+tblTitanic[[#This Row],[Parch]]</f>
        <v>0</v>
      </c>
      <c r="N291" s="9" t="str">
        <f>IF(tblTitanic[[#This Row],[FamilySize]]=0,"Alone", IF(tblTitanic[[#This Row],[FamilySize]]&lt;=3,"Small (1-3)", "Large (4+)"))</f>
        <v>Alone</v>
      </c>
      <c r="O291" s="9" t="str">
        <f>TRIM(MID(tblTitanic[[#This Row],[Name]], FIND(",",tblTitanic[[#This Row],[Name]])+1, FIND(".",tblTitanic[[#This Row],[Name]]) - FIND(",",tblTitanic[[#This Row],[Name]]) - 1))</f>
        <v>Miss</v>
      </c>
      <c r="P2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91" s="9" t="str">
        <f>IF(tblTitanic[[#This Row],[Cabin]]="","Unknown",LEFT(tblTitanic[[#This Row],[Cabin]],1))</f>
        <v>Unknown</v>
      </c>
      <c r="R291" s="9" t="str">
        <f>IF(tblTitanic[[#This Row],[Age]]="","Unknown", IF(tblTitanic[[#This Row],[Age]]&lt;13,"Child",IF(tblTitanic[[#This Row],[Age]]&lt;=18,"Teen", IF(tblTitanic[[#This Row],[Age]]&lt;=40,"Adult","Senior"))))</f>
        <v>Adult</v>
      </c>
      <c r="S291" s="9" t="str">
        <f>IF(tblTitanic[[#This Row],[Fare]]&lt;=$X$5,"Low",IF(tblTitanic[[#This Row],[Fare]]&lt;= $X$6,"Medium",IF(tblTitanic[[#This Row],[Fare]]&lt;= $X$7,"High","Very High")))</f>
        <v>Low</v>
      </c>
      <c r="T291" s="9">
        <f>IF(tblTitanic[[#This Row],[Age]]="", $X$9, tblTitanic[[#This Row],[Age]])</f>
        <v>22</v>
      </c>
      <c r="U291" s="9" t="str">
        <f>IF(tblTitanic[[#This Row],[Embarked]]="", "S", tblTitanic[[#This Row],[Embarked]])</f>
        <v>Q</v>
      </c>
    </row>
    <row r="292" spans="1:21">
      <c r="A292" s="9">
        <v>291</v>
      </c>
      <c r="B292" s="9">
        <v>1</v>
      </c>
      <c r="C292" s="9">
        <v>1</v>
      </c>
      <c r="D292" t="s">
        <v>618</v>
      </c>
      <c r="E292" s="9" t="s">
        <v>18</v>
      </c>
      <c r="F292" s="31">
        <v>26</v>
      </c>
      <c r="G292" s="9">
        <v>0</v>
      </c>
      <c r="H292" s="9">
        <v>0</v>
      </c>
      <c r="I292" t="s">
        <v>619</v>
      </c>
      <c r="J292">
        <v>78.849999999999994</v>
      </c>
      <c r="K292" s="9" t="s">
        <v>15</v>
      </c>
      <c r="L292" s="9" t="s">
        <v>16</v>
      </c>
      <c r="M292" s="9">
        <f>tblTitanic[[#This Row],[SibSp]]+tblTitanic[[#This Row],[Parch]]</f>
        <v>0</v>
      </c>
      <c r="N292" s="9" t="str">
        <f>IF(tblTitanic[[#This Row],[FamilySize]]=0,"Alone", IF(tblTitanic[[#This Row],[FamilySize]]&lt;=3,"Small (1-3)", "Large (4+)"))</f>
        <v>Alone</v>
      </c>
      <c r="O292" s="9" t="str">
        <f>TRIM(MID(tblTitanic[[#This Row],[Name]], FIND(",",tblTitanic[[#This Row],[Name]])+1, FIND(".",tblTitanic[[#This Row],[Name]]) - FIND(",",tblTitanic[[#This Row],[Name]]) - 1))</f>
        <v>Miss</v>
      </c>
      <c r="P2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92" s="9" t="str">
        <f>IF(tblTitanic[[#This Row],[Cabin]]="","Unknown",LEFT(tblTitanic[[#This Row],[Cabin]],1))</f>
        <v>Unknown</v>
      </c>
      <c r="R292" s="9" t="str">
        <f>IF(tblTitanic[[#This Row],[Age]]="","Unknown", IF(tblTitanic[[#This Row],[Age]]&lt;13,"Child",IF(tblTitanic[[#This Row],[Age]]&lt;=18,"Teen", IF(tblTitanic[[#This Row],[Age]]&lt;=40,"Adult","Senior"))))</f>
        <v>Adult</v>
      </c>
      <c r="S292" s="9" t="str">
        <f>IF(tblTitanic[[#This Row],[Fare]]&lt;=$X$5,"Low",IF(tblTitanic[[#This Row],[Fare]]&lt;= $X$6,"Medium",IF(tblTitanic[[#This Row],[Fare]]&lt;= $X$7,"High","Very High")))</f>
        <v>Very High</v>
      </c>
      <c r="T292" s="9">
        <f>IF(tblTitanic[[#This Row],[Age]]="", $X$9, tblTitanic[[#This Row],[Age]])</f>
        <v>26</v>
      </c>
      <c r="U292" s="9" t="str">
        <f>IF(tblTitanic[[#This Row],[Embarked]]="", "S", tblTitanic[[#This Row],[Embarked]])</f>
        <v>S</v>
      </c>
    </row>
    <row r="293" spans="1:21">
      <c r="A293" s="9">
        <v>292</v>
      </c>
      <c r="B293" s="9">
        <v>1</v>
      </c>
      <c r="C293" s="9">
        <v>1</v>
      </c>
      <c r="D293" t="s">
        <v>620</v>
      </c>
      <c r="E293" s="9" t="s">
        <v>18</v>
      </c>
      <c r="F293" s="31">
        <v>19</v>
      </c>
      <c r="G293" s="9">
        <v>1</v>
      </c>
      <c r="H293" s="9">
        <v>0</v>
      </c>
      <c r="I293" t="s">
        <v>621</v>
      </c>
      <c r="J293">
        <v>91.0792</v>
      </c>
      <c r="K293" s="9" t="s">
        <v>622</v>
      </c>
      <c r="L293" s="9" t="s">
        <v>21</v>
      </c>
      <c r="M293" s="9">
        <f>tblTitanic[[#This Row],[SibSp]]+tblTitanic[[#This Row],[Parch]]</f>
        <v>1</v>
      </c>
      <c r="N293" s="9" t="str">
        <f>IF(tblTitanic[[#This Row],[FamilySize]]=0,"Alone", IF(tblTitanic[[#This Row],[FamilySize]]&lt;=3,"Small (1-3)", "Large (4+)"))</f>
        <v>Small (1-3)</v>
      </c>
      <c r="O293" s="9" t="str">
        <f>TRIM(MID(tblTitanic[[#This Row],[Name]], FIND(",",tblTitanic[[#This Row],[Name]])+1, FIND(".",tblTitanic[[#This Row],[Name]]) - FIND(",",tblTitanic[[#This Row],[Name]]) - 1))</f>
        <v>Mrs</v>
      </c>
      <c r="P2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293" s="9" t="str">
        <f>IF(tblTitanic[[#This Row],[Cabin]]="","Unknown",LEFT(tblTitanic[[#This Row],[Cabin]],1))</f>
        <v>B</v>
      </c>
      <c r="R293" s="9" t="str">
        <f>IF(tblTitanic[[#This Row],[Age]]="","Unknown", IF(tblTitanic[[#This Row],[Age]]&lt;13,"Child",IF(tblTitanic[[#This Row],[Age]]&lt;=18,"Teen", IF(tblTitanic[[#This Row],[Age]]&lt;=40,"Adult","Senior"))))</f>
        <v>Adult</v>
      </c>
      <c r="S293" s="9" t="str">
        <f>IF(tblTitanic[[#This Row],[Fare]]&lt;=$X$5,"Low",IF(tblTitanic[[#This Row],[Fare]]&lt;= $X$6,"Medium",IF(tblTitanic[[#This Row],[Fare]]&lt;= $X$7,"High","Very High")))</f>
        <v>Very High</v>
      </c>
      <c r="T293" s="9">
        <f>IF(tblTitanic[[#This Row],[Age]]="", $X$9, tblTitanic[[#This Row],[Age]])</f>
        <v>19</v>
      </c>
      <c r="U293" s="9" t="str">
        <f>IF(tblTitanic[[#This Row],[Embarked]]="", "S", tblTitanic[[#This Row],[Embarked]])</f>
        <v>C</v>
      </c>
    </row>
    <row r="294" spans="1:21">
      <c r="A294" s="9">
        <v>293</v>
      </c>
      <c r="B294" s="9">
        <v>0</v>
      </c>
      <c r="C294" s="9">
        <v>2</v>
      </c>
      <c r="D294" t="s">
        <v>623</v>
      </c>
      <c r="E294" s="9" t="s">
        <v>13</v>
      </c>
      <c r="F294" s="31">
        <v>36</v>
      </c>
      <c r="G294" s="9">
        <v>0</v>
      </c>
      <c r="H294" s="9">
        <v>0</v>
      </c>
      <c r="I294" t="s">
        <v>624</v>
      </c>
      <c r="J294">
        <v>12.875</v>
      </c>
      <c r="K294" s="9" t="s">
        <v>625</v>
      </c>
      <c r="L294" s="9" t="s">
        <v>21</v>
      </c>
      <c r="M294" s="9">
        <f>tblTitanic[[#This Row],[SibSp]]+tblTitanic[[#This Row],[Parch]]</f>
        <v>0</v>
      </c>
      <c r="N294" s="9" t="str">
        <f>IF(tblTitanic[[#This Row],[FamilySize]]=0,"Alone", IF(tblTitanic[[#This Row],[FamilySize]]&lt;=3,"Small (1-3)", "Large (4+)"))</f>
        <v>Alone</v>
      </c>
      <c r="O294" s="9" t="str">
        <f>TRIM(MID(tblTitanic[[#This Row],[Name]], FIND(",",tblTitanic[[#This Row],[Name]])+1, FIND(".",tblTitanic[[#This Row],[Name]]) - FIND(",",tblTitanic[[#This Row],[Name]]) - 1))</f>
        <v>Mr</v>
      </c>
      <c r="P2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4" s="9" t="str">
        <f>IF(tblTitanic[[#This Row],[Cabin]]="","Unknown",LEFT(tblTitanic[[#This Row],[Cabin]],1))</f>
        <v>D</v>
      </c>
      <c r="R294" s="9" t="str">
        <f>IF(tblTitanic[[#This Row],[Age]]="","Unknown", IF(tblTitanic[[#This Row],[Age]]&lt;13,"Child",IF(tblTitanic[[#This Row],[Age]]&lt;=18,"Teen", IF(tblTitanic[[#This Row],[Age]]&lt;=40,"Adult","Senior"))))</f>
        <v>Adult</v>
      </c>
      <c r="S294" s="9" t="str">
        <f>IF(tblTitanic[[#This Row],[Fare]]&lt;=$X$5,"Low",IF(tblTitanic[[#This Row],[Fare]]&lt;= $X$6,"Medium",IF(tblTitanic[[#This Row],[Fare]]&lt;= $X$7,"High","Very High")))</f>
        <v>Medium</v>
      </c>
      <c r="T294" s="9">
        <f>IF(tblTitanic[[#This Row],[Age]]="", $X$9, tblTitanic[[#This Row],[Age]])</f>
        <v>36</v>
      </c>
      <c r="U294" s="9" t="str">
        <f>IF(tblTitanic[[#This Row],[Embarked]]="", "S", tblTitanic[[#This Row],[Embarked]])</f>
        <v>C</v>
      </c>
    </row>
    <row r="295" spans="1:21">
      <c r="A295" s="9">
        <v>294</v>
      </c>
      <c r="B295" s="9">
        <v>0</v>
      </c>
      <c r="C295" s="9">
        <v>3</v>
      </c>
      <c r="D295" t="s">
        <v>626</v>
      </c>
      <c r="E295" s="9" t="s">
        <v>18</v>
      </c>
      <c r="F295" s="31">
        <v>24</v>
      </c>
      <c r="G295" s="9">
        <v>0</v>
      </c>
      <c r="H295" s="9">
        <v>0</v>
      </c>
      <c r="I295" t="s">
        <v>627</v>
      </c>
      <c r="J295">
        <v>8.85</v>
      </c>
      <c r="K295" s="9" t="s">
        <v>15</v>
      </c>
      <c r="L295" s="9" t="s">
        <v>16</v>
      </c>
      <c r="M295" s="9">
        <f>tblTitanic[[#This Row],[SibSp]]+tblTitanic[[#This Row],[Parch]]</f>
        <v>0</v>
      </c>
      <c r="N295" s="9" t="str">
        <f>IF(tblTitanic[[#This Row],[FamilySize]]=0,"Alone", IF(tblTitanic[[#This Row],[FamilySize]]&lt;=3,"Small (1-3)", "Large (4+)"))</f>
        <v>Alone</v>
      </c>
      <c r="O295" s="9" t="str">
        <f>TRIM(MID(tblTitanic[[#This Row],[Name]], FIND(",",tblTitanic[[#This Row],[Name]])+1, FIND(".",tblTitanic[[#This Row],[Name]]) - FIND(",",tblTitanic[[#This Row],[Name]]) - 1))</f>
        <v>Miss</v>
      </c>
      <c r="P2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95" s="9" t="str">
        <f>IF(tblTitanic[[#This Row],[Cabin]]="","Unknown",LEFT(tblTitanic[[#This Row],[Cabin]],1))</f>
        <v>Unknown</v>
      </c>
      <c r="R295" s="9" t="str">
        <f>IF(tblTitanic[[#This Row],[Age]]="","Unknown", IF(tblTitanic[[#This Row],[Age]]&lt;13,"Child",IF(tblTitanic[[#This Row],[Age]]&lt;=18,"Teen", IF(tblTitanic[[#This Row],[Age]]&lt;=40,"Adult","Senior"))))</f>
        <v>Adult</v>
      </c>
      <c r="S295" s="9" t="str">
        <f>IF(tblTitanic[[#This Row],[Fare]]&lt;=$X$5,"Low",IF(tblTitanic[[#This Row],[Fare]]&lt;= $X$6,"Medium",IF(tblTitanic[[#This Row],[Fare]]&lt;= $X$7,"High","Very High")))</f>
        <v>Medium</v>
      </c>
      <c r="T295" s="9">
        <f>IF(tblTitanic[[#This Row],[Age]]="", $X$9, tblTitanic[[#This Row],[Age]])</f>
        <v>24</v>
      </c>
      <c r="U295" s="9" t="str">
        <f>IF(tblTitanic[[#This Row],[Embarked]]="", "S", tblTitanic[[#This Row],[Embarked]])</f>
        <v>S</v>
      </c>
    </row>
    <row r="296" spans="1:21">
      <c r="A296" s="9">
        <v>295</v>
      </c>
      <c r="B296" s="9">
        <v>0</v>
      </c>
      <c r="C296" s="9">
        <v>3</v>
      </c>
      <c r="D296" t="s">
        <v>628</v>
      </c>
      <c r="E296" s="9" t="s">
        <v>13</v>
      </c>
      <c r="F296" s="31">
        <v>24</v>
      </c>
      <c r="G296" s="9">
        <v>0</v>
      </c>
      <c r="H296" s="9">
        <v>0</v>
      </c>
      <c r="I296" t="s">
        <v>629</v>
      </c>
      <c r="J296">
        <v>7.8958000000000004</v>
      </c>
      <c r="K296" s="9" t="s">
        <v>15</v>
      </c>
      <c r="L296" s="9" t="s">
        <v>16</v>
      </c>
      <c r="M296" s="9">
        <f>tblTitanic[[#This Row],[SibSp]]+tblTitanic[[#This Row],[Parch]]</f>
        <v>0</v>
      </c>
      <c r="N296" s="9" t="str">
        <f>IF(tblTitanic[[#This Row],[FamilySize]]=0,"Alone", IF(tblTitanic[[#This Row],[FamilySize]]&lt;=3,"Small (1-3)", "Large (4+)"))</f>
        <v>Alone</v>
      </c>
      <c r="O296" s="9" t="str">
        <f>TRIM(MID(tblTitanic[[#This Row],[Name]], FIND(",",tblTitanic[[#This Row],[Name]])+1, FIND(".",tblTitanic[[#This Row],[Name]]) - FIND(",",tblTitanic[[#This Row],[Name]]) - 1))</f>
        <v>Mr</v>
      </c>
      <c r="P2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6" s="9" t="str">
        <f>IF(tblTitanic[[#This Row],[Cabin]]="","Unknown",LEFT(tblTitanic[[#This Row],[Cabin]],1))</f>
        <v>Unknown</v>
      </c>
      <c r="R296" s="9" t="str">
        <f>IF(tblTitanic[[#This Row],[Age]]="","Unknown", IF(tblTitanic[[#This Row],[Age]]&lt;13,"Child",IF(tblTitanic[[#This Row],[Age]]&lt;=18,"Teen", IF(tblTitanic[[#This Row],[Age]]&lt;=40,"Adult","Senior"))))</f>
        <v>Adult</v>
      </c>
      <c r="S296" s="9" t="str">
        <f>IF(tblTitanic[[#This Row],[Fare]]&lt;=$X$5,"Low",IF(tblTitanic[[#This Row],[Fare]]&lt;= $X$6,"Medium",IF(tblTitanic[[#This Row],[Fare]]&lt;= $X$7,"High","Very High")))</f>
        <v>Low</v>
      </c>
      <c r="T296" s="9">
        <f>IF(tblTitanic[[#This Row],[Age]]="", $X$9, tblTitanic[[#This Row],[Age]])</f>
        <v>24</v>
      </c>
      <c r="U296" s="9" t="str">
        <f>IF(tblTitanic[[#This Row],[Embarked]]="", "S", tblTitanic[[#This Row],[Embarked]])</f>
        <v>S</v>
      </c>
    </row>
    <row r="297" spans="1:21">
      <c r="A297" s="9">
        <v>296</v>
      </c>
      <c r="B297" s="9">
        <v>0</v>
      </c>
      <c r="C297" s="9">
        <v>1</v>
      </c>
      <c r="D297" t="s">
        <v>630</v>
      </c>
      <c r="E297" s="9" t="s">
        <v>13</v>
      </c>
      <c r="F297" s="31"/>
      <c r="G297" s="9">
        <v>0</v>
      </c>
      <c r="H297" s="9">
        <v>0</v>
      </c>
      <c r="I297" t="s">
        <v>631</v>
      </c>
      <c r="J297">
        <v>27.720800000000001</v>
      </c>
      <c r="K297" s="9" t="s">
        <v>15</v>
      </c>
      <c r="L297" s="9" t="s">
        <v>21</v>
      </c>
      <c r="M297" s="9">
        <f>tblTitanic[[#This Row],[SibSp]]+tblTitanic[[#This Row],[Parch]]</f>
        <v>0</v>
      </c>
      <c r="N297" s="9" t="str">
        <f>IF(tblTitanic[[#This Row],[FamilySize]]=0,"Alone", IF(tblTitanic[[#This Row],[FamilySize]]&lt;=3,"Small (1-3)", "Large (4+)"))</f>
        <v>Alone</v>
      </c>
      <c r="O297" s="9" t="str">
        <f>TRIM(MID(tblTitanic[[#This Row],[Name]], FIND(",",tblTitanic[[#This Row],[Name]])+1, FIND(".",tblTitanic[[#This Row],[Name]]) - FIND(",",tblTitanic[[#This Row],[Name]]) - 1))</f>
        <v>Mr</v>
      </c>
      <c r="P2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7" s="9" t="str">
        <f>IF(tblTitanic[[#This Row],[Cabin]]="","Unknown",LEFT(tblTitanic[[#This Row],[Cabin]],1))</f>
        <v>Unknown</v>
      </c>
      <c r="R297" s="9" t="str">
        <f>IF(tblTitanic[[#This Row],[Age]]="","Unknown", IF(tblTitanic[[#This Row],[Age]]&lt;13,"Child",IF(tblTitanic[[#This Row],[Age]]&lt;=18,"Teen", IF(tblTitanic[[#This Row],[Age]]&lt;=40,"Adult","Senior"))))</f>
        <v>Unknown</v>
      </c>
      <c r="S297" s="9" t="str">
        <f>IF(tblTitanic[[#This Row],[Fare]]&lt;=$X$5,"Low",IF(tblTitanic[[#This Row],[Fare]]&lt;= $X$6,"Medium",IF(tblTitanic[[#This Row],[Fare]]&lt;= $X$7,"High","Very High")))</f>
        <v>High</v>
      </c>
      <c r="T297" s="9">
        <f>IF(tblTitanic[[#This Row],[Age]]="", $X$9, tblTitanic[[#This Row],[Age]])</f>
        <v>28</v>
      </c>
      <c r="U297" s="9" t="str">
        <f>IF(tblTitanic[[#This Row],[Embarked]]="", "S", tblTitanic[[#This Row],[Embarked]])</f>
        <v>C</v>
      </c>
    </row>
    <row r="298" spans="1:21">
      <c r="A298" s="9">
        <v>297</v>
      </c>
      <c r="B298" s="9">
        <v>0</v>
      </c>
      <c r="C298" s="9">
        <v>3</v>
      </c>
      <c r="D298" t="s">
        <v>632</v>
      </c>
      <c r="E298" s="9" t="s">
        <v>13</v>
      </c>
      <c r="F298" s="31">
        <v>23.5</v>
      </c>
      <c r="G298" s="9">
        <v>0</v>
      </c>
      <c r="H298" s="9">
        <v>0</v>
      </c>
      <c r="I298" t="s">
        <v>633</v>
      </c>
      <c r="J298">
        <v>7.2291999999999996</v>
      </c>
      <c r="K298" s="9" t="s">
        <v>15</v>
      </c>
      <c r="L298" s="9" t="s">
        <v>21</v>
      </c>
      <c r="M298" s="9">
        <f>tblTitanic[[#This Row],[SibSp]]+tblTitanic[[#This Row],[Parch]]</f>
        <v>0</v>
      </c>
      <c r="N298" s="9" t="str">
        <f>IF(tblTitanic[[#This Row],[FamilySize]]=0,"Alone", IF(tblTitanic[[#This Row],[FamilySize]]&lt;=3,"Small (1-3)", "Large (4+)"))</f>
        <v>Alone</v>
      </c>
      <c r="O298" s="9" t="str">
        <f>TRIM(MID(tblTitanic[[#This Row],[Name]], FIND(",",tblTitanic[[#This Row],[Name]])+1, FIND(".",tblTitanic[[#This Row],[Name]]) - FIND(",",tblTitanic[[#This Row],[Name]]) - 1))</f>
        <v>Mr</v>
      </c>
      <c r="P2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298" s="9" t="str">
        <f>IF(tblTitanic[[#This Row],[Cabin]]="","Unknown",LEFT(tblTitanic[[#This Row],[Cabin]],1))</f>
        <v>Unknown</v>
      </c>
      <c r="R298" s="9" t="str">
        <f>IF(tblTitanic[[#This Row],[Age]]="","Unknown", IF(tblTitanic[[#This Row],[Age]]&lt;13,"Child",IF(tblTitanic[[#This Row],[Age]]&lt;=18,"Teen", IF(tblTitanic[[#This Row],[Age]]&lt;=40,"Adult","Senior"))))</f>
        <v>Adult</v>
      </c>
      <c r="S298" s="9" t="str">
        <f>IF(tblTitanic[[#This Row],[Fare]]&lt;=$X$5,"Low",IF(tblTitanic[[#This Row],[Fare]]&lt;= $X$6,"Medium",IF(tblTitanic[[#This Row],[Fare]]&lt;= $X$7,"High","Very High")))</f>
        <v>Low</v>
      </c>
      <c r="T298" s="9">
        <f>IF(tblTitanic[[#This Row],[Age]]="", $X$9, tblTitanic[[#This Row],[Age]])</f>
        <v>23.5</v>
      </c>
      <c r="U298" s="9" t="str">
        <f>IF(tblTitanic[[#This Row],[Embarked]]="", "S", tblTitanic[[#This Row],[Embarked]])</f>
        <v>C</v>
      </c>
    </row>
    <row r="299" spans="1:21">
      <c r="A299" s="9">
        <v>298</v>
      </c>
      <c r="B299" s="9">
        <v>0</v>
      </c>
      <c r="C299" s="9">
        <v>1</v>
      </c>
      <c r="D299" t="s">
        <v>634</v>
      </c>
      <c r="E299" s="9" t="s">
        <v>18</v>
      </c>
      <c r="F299" s="31">
        <v>2</v>
      </c>
      <c r="G299" s="9">
        <v>1</v>
      </c>
      <c r="H299" s="9">
        <v>2</v>
      </c>
      <c r="I299" t="s">
        <v>635</v>
      </c>
      <c r="J299">
        <v>151.55000000000001</v>
      </c>
      <c r="K299" s="9" t="s">
        <v>636</v>
      </c>
      <c r="L299" s="9" t="s">
        <v>16</v>
      </c>
      <c r="M299" s="9">
        <f>tblTitanic[[#This Row],[SibSp]]+tblTitanic[[#This Row],[Parch]]</f>
        <v>3</v>
      </c>
      <c r="N299" s="9" t="str">
        <f>IF(tblTitanic[[#This Row],[FamilySize]]=0,"Alone", IF(tblTitanic[[#This Row],[FamilySize]]&lt;=3,"Small (1-3)", "Large (4+)"))</f>
        <v>Small (1-3)</v>
      </c>
      <c r="O299" s="9" t="str">
        <f>TRIM(MID(tblTitanic[[#This Row],[Name]], FIND(",",tblTitanic[[#This Row],[Name]])+1, FIND(".",tblTitanic[[#This Row],[Name]]) - FIND(",",tblTitanic[[#This Row],[Name]]) - 1))</f>
        <v>Miss</v>
      </c>
      <c r="P2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299" s="9" t="str">
        <f>IF(tblTitanic[[#This Row],[Cabin]]="","Unknown",LEFT(tblTitanic[[#This Row],[Cabin]],1))</f>
        <v>C</v>
      </c>
      <c r="R299" s="9" t="str">
        <f>IF(tblTitanic[[#This Row],[Age]]="","Unknown", IF(tblTitanic[[#This Row],[Age]]&lt;13,"Child",IF(tblTitanic[[#This Row],[Age]]&lt;=18,"Teen", IF(tblTitanic[[#This Row],[Age]]&lt;=40,"Adult","Senior"))))</f>
        <v>Child</v>
      </c>
      <c r="S299" s="9" t="str">
        <f>IF(tblTitanic[[#This Row],[Fare]]&lt;=$X$5,"Low",IF(tblTitanic[[#This Row],[Fare]]&lt;= $X$6,"Medium",IF(tblTitanic[[#This Row],[Fare]]&lt;= $X$7,"High","Very High")))</f>
        <v>Very High</v>
      </c>
      <c r="T299" s="9">
        <f>IF(tblTitanic[[#This Row],[Age]]="", $X$9, tblTitanic[[#This Row],[Age]])</f>
        <v>2</v>
      </c>
      <c r="U299" s="9" t="str">
        <f>IF(tblTitanic[[#This Row],[Embarked]]="", "S", tblTitanic[[#This Row],[Embarked]])</f>
        <v>S</v>
      </c>
    </row>
    <row r="300" spans="1:21">
      <c r="A300" s="9">
        <v>299</v>
      </c>
      <c r="B300" s="9">
        <v>1</v>
      </c>
      <c r="C300" s="9">
        <v>1</v>
      </c>
      <c r="D300" t="s">
        <v>637</v>
      </c>
      <c r="E300" s="9" t="s">
        <v>13</v>
      </c>
      <c r="F300" s="31"/>
      <c r="G300" s="9">
        <v>0</v>
      </c>
      <c r="H300" s="9">
        <v>0</v>
      </c>
      <c r="I300" t="s">
        <v>638</v>
      </c>
      <c r="J300">
        <v>30.5</v>
      </c>
      <c r="K300" s="9" t="s">
        <v>639</v>
      </c>
      <c r="L300" s="9" t="s">
        <v>16</v>
      </c>
      <c r="M300" s="9">
        <f>tblTitanic[[#This Row],[SibSp]]+tblTitanic[[#This Row],[Parch]]</f>
        <v>0</v>
      </c>
      <c r="N300" s="9" t="str">
        <f>IF(tblTitanic[[#This Row],[FamilySize]]=0,"Alone", IF(tblTitanic[[#This Row],[FamilySize]]&lt;=3,"Small (1-3)", "Large (4+)"))</f>
        <v>Alone</v>
      </c>
      <c r="O300" s="9" t="str">
        <f>TRIM(MID(tblTitanic[[#This Row],[Name]], FIND(",",tblTitanic[[#This Row],[Name]])+1, FIND(".",tblTitanic[[#This Row],[Name]]) - FIND(",",tblTitanic[[#This Row],[Name]]) - 1))</f>
        <v>Mr</v>
      </c>
      <c r="P3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00" s="9" t="str">
        <f>IF(tblTitanic[[#This Row],[Cabin]]="","Unknown",LEFT(tblTitanic[[#This Row],[Cabin]],1))</f>
        <v>C</v>
      </c>
      <c r="R300" s="9" t="str">
        <f>IF(tblTitanic[[#This Row],[Age]]="","Unknown", IF(tblTitanic[[#This Row],[Age]]&lt;13,"Child",IF(tblTitanic[[#This Row],[Age]]&lt;=18,"Teen", IF(tblTitanic[[#This Row],[Age]]&lt;=40,"Adult","Senior"))))</f>
        <v>Unknown</v>
      </c>
      <c r="S300" s="9" t="str">
        <f>IF(tblTitanic[[#This Row],[Fare]]&lt;=$X$5,"Low",IF(tblTitanic[[#This Row],[Fare]]&lt;= $X$6,"Medium",IF(tblTitanic[[#This Row],[Fare]]&lt;= $X$7,"High","Very High")))</f>
        <v>High</v>
      </c>
      <c r="T300" s="9">
        <f>IF(tblTitanic[[#This Row],[Age]]="", $X$9, tblTitanic[[#This Row],[Age]])</f>
        <v>28</v>
      </c>
      <c r="U300" s="9" t="str">
        <f>IF(tblTitanic[[#This Row],[Embarked]]="", "S", tblTitanic[[#This Row],[Embarked]])</f>
        <v>S</v>
      </c>
    </row>
    <row r="301" spans="1:21">
      <c r="A301" s="9">
        <v>300</v>
      </c>
      <c r="B301" s="9">
        <v>1</v>
      </c>
      <c r="C301" s="9">
        <v>1</v>
      </c>
      <c r="D301" t="s">
        <v>640</v>
      </c>
      <c r="E301" s="9" t="s">
        <v>18</v>
      </c>
      <c r="F301" s="31">
        <v>50</v>
      </c>
      <c r="G301" s="9">
        <v>0</v>
      </c>
      <c r="H301" s="9">
        <v>1</v>
      </c>
      <c r="I301" t="s">
        <v>272</v>
      </c>
      <c r="J301">
        <v>247.52080000000001</v>
      </c>
      <c r="K301" s="9" t="s">
        <v>273</v>
      </c>
      <c r="L301" s="9" t="s">
        <v>21</v>
      </c>
      <c r="M301" s="9">
        <f>tblTitanic[[#This Row],[SibSp]]+tblTitanic[[#This Row],[Parch]]</f>
        <v>1</v>
      </c>
      <c r="N301" s="9" t="str">
        <f>IF(tblTitanic[[#This Row],[FamilySize]]=0,"Alone", IF(tblTitanic[[#This Row],[FamilySize]]&lt;=3,"Small (1-3)", "Large (4+)"))</f>
        <v>Small (1-3)</v>
      </c>
      <c r="O301" s="9" t="str">
        <f>TRIM(MID(tblTitanic[[#This Row],[Name]], FIND(",",tblTitanic[[#This Row],[Name]])+1, FIND(".",tblTitanic[[#This Row],[Name]]) - FIND(",",tblTitanic[[#This Row],[Name]]) - 1))</f>
        <v>Mrs</v>
      </c>
      <c r="P3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01" s="9" t="str">
        <f>IF(tblTitanic[[#This Row],[Cabin]]="","Unknown",LEFT(tblTitanic[[#This Row],[Cabin]],1))</f>
        <v>B</v>
      </c>
      <c r="R301" s="9" t="str">
        <f>IF(tblTitanic[[#This Row],[Age]]="","Unknown", IF(tblTitanic[[#This Row],[Age]]&lt;13,"Child",IF(tblTitanic[[#This Row],[Age]]&lt;=18,"Teen", IF(tblTitanic[[#This Row],[Age]]&lt;=40,"Adult","Senior"))))</f>
        <v>Senior</v>
      </c>
      <c r="S301" s="9" t="str">
        <f>IF(tblTitanic[[#This Row],[Fare]]&lt;=$X$5,"Low",IF(tblTitanic[[#This Row],[Fare]]&lt;= $X$6,"Medium",IF(tblTitanic[[#This Row],[Fare]]&lt;= $X$7,"High","Very High")))</f>
        <v>Very High</v>
      </c>
      <c r="T301" s="9">
        <f>IF(tblTitanic[[#This Row],[Age]]="", $X$9, tblTitanic[[#This Row],[Age]])</f>
        <v>50</v>
      </c>
      <c r="U301" s="9" t="str">
        <f>IF(tblTitanic[[#This Row],[Embarked]]="", "S", tblTitanic[[#This Row],[Embarked]])</f>
        <v>C</v>
      </c>
    </row>
    <row r="302" spans="1:21">
      <c r="A302" s="9">
        <v>301</v>
      </c>
      <c r="B302" s="9">
        <v>1</v>
      </c>
      <c r="C302" s="9">
        <v>3</v>
      </c>
      <c r="D302" t="s">
        <v>641</v>
      </c>
      <c r="E302" s="9" t="s">
        <v>18</v>
      </c>
      <c r="F302" s="31"/>
      <c r="G302" s="9">
        <v>0</v>
      </c>
      <c r="H302" s="9">
        <v>0</v>
      </c>
      <c r="I302" t="s">
        <v>642</v>
      </c>
      <c r="J302">
        <v>7.75</v>
      </c>
      <c r="K302" s="9" t="s">
        <v>15</v>
      </c>
      <c r="L302" s="9" t="s">
        <v>31</v>
      </c>
      <c r="M302" s="9">
        <f>tblTitanic[[#This Row],[SibSp]]+tblTitanic[[#This Row],[Parch]]</f>
        <v>0</v>
      </c>
      <c r="N302" s="9" t="str">
        <f>IF(tblTitanic[[#This Row],[FamilySize]]=0,"Alone", IF(tblTitanic[[#This Row],[FamilySize]]&lt;=3,"Small (1-3)", "Large (4+)"))</f>
        <v>Alone</v>
      </c>
      <c r="O302" s="9" t="str">
        <f>TRIM(MID(tblTitanic[[#This Row],[Name]], FIND(",",tblTitanic[[#This Row],[Name]])+1, FIND(".",tblTitanic[[#This Row],[Name]]) - FIND(",",tblTitanic[[#This Row],[Name]]) - 1))</f>
        <v>Miss</v>
      </c>
      <c r="P3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02" s="9" t="str">
        <f>IF(tblTitanic[[#This Row],[Cabin]]="","Unknown",LEFT(tblTitanic[[#This Row],[Cabin]],1))</f>
        <v>Unknown</v>
      </c>
      <c r="R302" s="9" t="str">
        <f>IF(tblTitanic[[#This Row],[Age]]="","Unknown", IF(tblTitanic[[#This Row],[Age]]&lt;13,"Child",IF(tblTitanic[[#This Row],[Age]]&lt;=18,"Teen", IF(tblTitanic[[#This Row],[Age]]&lt;=40,"Adult","Senior"))))</f>
        <v>Unknown</v>
      </c>
      <c r="S302" s="9" t="str">
        <f>IF(tblTitanic[[#This Row],[Fare]]&lt;=$X$5,"Low",IF(tblTitanic[[#This Row],[Fare]]&lt;= $X$6,"Medium",IF(tblTitanic[[#This Row],[Fare]]&lt;= $X$7,"High","Very High")))</f>
        <v>Low</v>
      </c>
      <c r="T302" s="9">
        <f>IF(tblTitanic[[#This Row],[Age]]="", $X$9, tblTitanic[[#This Row],[Age]])</f>
        <v>28</v>
      </c>
      <c r="U302" s="9" t="str">
        <f>IF(tblTitanic[[#This Row],[Embarked]]="", "S", tblTitanic[[#This Row],[Embarked]])</f>
        <v>Q</v>
      </c>
    </row>
    <row r="303" spans="1:21">
      <c r="A303" s="9">
        <v>302</v>
      </c>
      <c r="B303" s="9">
        <v>1</v>
      </c>
      <c r="C303" s="9">
        <v>3</v>
      </c>
      <c r="D303" t="s">
        <v>643</v>
      </c>
      <c r="E303" s="9" t="s">
        <v>13</v>
      </c>
      <c r="F303" s="31"/>
      <c r="G303" s="9">
        <v>2</v>
      </c>
      <c r="H303" s="9">
        <v>0</v>
      </c>
      <c r="I303" t="s">
        <v>644</v>
      </c>
      <c r="J303">
        <v>23.25</v>
      </c>
      <c r="K303" s="9" t="s">
        <v>15</v>
      </c>
      <c r="L303" s="9" t="s">
        <v>31</v>
      </c>
      <c r="M303" s="9">
        <f>tblTitanic[[#This Row],[SibSp]]+tblTitanic[[#This Row],[Parch]]</f>
        <v>2</v>
      </c>
      <c r="N303" s="9" t="str">
        <f>IF(tblTitanic[[#This Row],[FamilySize]]=0,"Alone", IF(tblTitanic[[#This Row],[FamilySize]]&lt;=3,"Small (1-3)", "Large (4+)"))</f>
        <v>Small (1-3)</v>
      </c>
      <c r="O303" s="9" t="str">
        <f>TRIM(MID(tblTitanic[[#This Row],[Name]], FIND(",",tblTitanic[[#This Row],[Name]])+1, FIND(".",tblTitanic[[#This Row],[Name]]) - FIND(",",tblTitanic[[#This Row],[Name]]) - 1))</f>
        <v>Mr</v>
      </c>
      <c r="P3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03" s="9" t="str">
        <f>IF(tblTitanic[[#This Row],[Cabin]]="","Unknown",LEFT(tblTitanic[[#This Row],[Cabin]],1))</f>
        <v>Unknown</v>
      </c>
      <c r="R303" s="9" t="str">
        <f>IF(tblTitanic[[#This Row],[Age]]="","Unknown", IF(tblTitanic[[#This Row],[Age]]&lt;13,"Child",IF(tblTitanic[[#This Row],[Age]]&lt;=18,"Teen", IF(tblTitanic[[#This Row],[Age]]&lt;=40,"Adult","Senior"))))</f>
        <v>Unknown</v>
      </c>
      <c r="S303" s="9" t="str">
        <f>IF(tblTitanic[[#This Row],[Fare]]&lt;=$X$5,"Low",IF(tblTitanic[[#This Row],[Fare]]&lt;= $X$6,"Medium",IF(tblTitanic[[#This Row],[Fare]]&lt;= $X$7,"High","Very High")))</f>
        <v>High</v>
      </c>
      <c r="T303" s="9">
        <f>IF(tblTitanic[[#This Row],[Age]]="", $X$9, tblTitanic[[#This Row],[Age]])</f>
        <v>28</v>
      </c>
      <c r="U303" s="9" t="str">
        <f>IF(tblTitanic[[#This Row],[Embarked]]="", "S", tblTitanic[[#This Row],[Embarked]])</f>
        <v>Q</v>
      </c>
    </row>
    <row r="304" spans="1:21">
      <c r="A304" s="9">
        <v>303</v>
      </c>
      <c r="B304" s="9">
        <v>0</v>
      </c>
      <c r="C304" s="9">
        <v>3</v>
      </c>
      <c r="D304" t="s">
        <v>645</v>
      </c>
      <c r="E304" s="9" t="s">
        <v>13</v>
      </c>
      <c r="F304" s="31">
        <v>19</v>
      </c>
      <c r="G304" s="9">
        <v>0</v>
      </c>
      <c r="H304" s="9">
        <v>0</v>
      </c>
      <c r="I304" t="s">
        <v>393</v>
      </c>
      <c r="J304">
        <v>0</v>
      </c>
      <c r="K304" s="9" t="s">
        <v>15</v>
      </c>
      <c r="L304" s="9" t="s">
        <v>16</v>
      </c>
      <c r="M304" s="9">
        <f>tblTitanic[[#This Row],[SibSp]]+tblTitanic[[#This Row],[Parch]]</f>
        <v>0</v>
      </c>
      <c r="N304" s="9" t="str">
        <f>IF(tblTitanic[[#This Row],[FamilySize]]=0,"Alone", IF(tblTitanic[[#This Row],[FamilySize]]&lt;=3,"Small (1-3)", "Large (4+)"))</f>
        <v>Alone</v>
      </c>
      <c r="O304" s="9" t="str">
        <f>TRIM(MID(tblTitanic[[#This Row],[Name]], FIND(",",tblTitanic[[#This Row],[Name]])+1, FIND(".",tblTitanic[[#This Row],[Name]]) - FIND(",",tblTitanic[[#This Row],[Name]]) - 1))</f>
        <v>Mr</v>
      </c>
      <c r="P3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04" s="9" t="str">
        <f>IF(tblTitanic[[#This Row],[Cabin]]="","Unknown",LEFT(tblTitanic[[#This Row],[Cabin]],1))</f>
        <v>Unknown</v>
      </c>
      <c r="R304" s="9" t="str">
        <f>IF(tblTitanic[[#This Row],[Age]]="","Unknown", IF(tblTitanic[[#This Row],[Age]]&lt;13,"Child",IF(tblTitanic[[#This Row],[Age]]&lt;=18,"Teen", IF(tblTitanic[[#This Row],[Age]]&lt;=40,"Adult","Senior"))))</f>
        <v>Adult</v>
      </c>
      <c r="S304" s="9" t="str">
        <f>IF(tblTitanic[[#This Row],[Fare]]&lt;=$X$5,"Low",IF(tblTitanic[[#This Row],[Fare]]&lt;= $X$6,"Medium",IF(tblTitanic[[#This Row],[Fare]]&lt;= $X$7,"High","Very High")))</f>
        <v>Low</v>
      </c>
      <c r="T304" s="9">
        <f>IF(tblTitanic[[#This Row],[Age]]="", $X$9, tblTitanic[[#This Row],[Age]])</f>
        <v>19</v>
      </c>
      <c r="U304" s="9" t="str">
        <f>IF(tblTitanic[[#This Row],[Embarked]]="", "S", tblTitanic[[#This Row],[Embarked]])</f>
        <v>S</v>
      </c>
    </row>
    <row r="305" spans="1:21">
      <c r="A305" s="9">
        <v>304</v>
      </c>
      <c r="B305" s="9">
        <v>1</v>
      </c>
      <c r="C305" s="9">
        <v>2</v>
      </c>
      <c r="D305" t="s">
        <v>646</v>
      </c>
      <c r="E305" s="9" t="s">
        <v>18</v>
      </c>
      <c r="F305" s="31"/>
      <c r="G305" s="9">
        <v>0</v>
      </c>
      <c r="H305" s="9">
        <v>0</v>
      </c>
      <c r="I305" t="s">
        <v>647</v>
      </c>
      <c r="J305">
        <v>12.35</v>
      </c>
      <c r="K305" s="9" t="s">
        <v>281</v>
      </c>
      <c r="L305" s="9" t="s">
        <v>31</v>
      </c>
      <c r="M305" s="9">
        <f>tblTitanic[[#This Row],[SibSp]]+tblTitanic[[#This Row],[Parch]]</f>
        <v>0</v>
      </c>
      <c r="N305" s="9" t="str">
        <f>IF(tblTitanic[[#This Row],[FamilySize]]=0,"Alone", IF(tblTitanic[[#This Row],[FamilySize]]&lt;=3,"Small (1-3)", "Large (4+)"))</f>
        <v>Alone</v>
      </c>
      <c r="O305" s="9" t="str">
        <f>TRIM(MID(tblTitanic[[#This Row],[Name]], FIND(",",tblTitanic[[#This Row],[Name]])+1, FIND(".",tblTitanic[[#This Row],[Name]]) - FIND(",",tblTitanic[[#This Row],[Name]]) - 1))</f>
        <v>Miss</v>
      </c>
      <c r="P3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05" s="9" t="str">
        <f>IF(tblTitanic[[#This Row],[Cabin]]="","Unknown",LEFT(tblTitanic[[#This Row],[Cabin]],1))</f>
        <v>E</v>
      </c>
      <c r="R305" s="9" t="str">
        <f>IF(tblTitanic[[#This Row],[Age]]="","Unknown", IF(tblTitanic[[#This Row],[Age]]&lt;13,"Child",IF(tblTitanic[[#This Row],[Age]]&lt;=18,"Teen", IF(tblTitanic[[#This Row],[Age]]&lt;=40,"Adult","Senior"))))</f>
        <v>Unknown</v>
      </c>
      <c r="S305" s="9" t="str">
        <f>IF(tblTitanic[[#This Row],[Fare]]&lt;=$X$5,"Low",IF(tblTitanic[[#This Row],[Fare]]&lt;= $X$6,"Medium",IF(tblTitanic[[#This Row],[Fare]]&lt;= $X$7,"High","Very High")))</f>
        <v>Medium</v>
      </c>
      <c r="T305" s="9">
        <f>IF(tblTitanic[[#This Row],[Age]]="", $X$9, tblTitanic[[#This Row],[Age]])</f>
        <v>28</v>
      </c>
      <c r="U305" s="9" t="str">
        <f>IF(tblTitanic[[#This Row],[Embarked]]="", "S", tblTitanic[[#This Row],[Embarked]])</f>
        <v>Q</v>
      </c>
    </row>
    <row r="306" spans="1:21">
      <c r="A306" s="9">
        <v>305</v>
      </c>
      <c r="B306" s="9">
        <v>0</v>
      </c>
      <c r="C306" s="9">
        <v>3</v>
      </c>
      <c r="D306" t="s">
        <v>648</v>
      </c>
      <c r="E306" s="9" t="s">
        <v>13</v>
      </c>
      <c r="F306" s="31"/>
      <c r="G306" s="9">
        <v>0</v>
      </c>
      <c r="H306" s="9">
        <v>0</v>
      </c>
      <c r="I306" t="s">
        <v>649</v>
      </c>
      <c r="J306">
        <v>8.0500000000000007</v>
      </c>
      <c r="K306" s="9" t="s">
        <v>15</v>
      </c>
      <c r="L306" s="9" t="s">
        <v>16</v>
      </c>
      <c r="M306" s="9">
        <f>tblTitanic[[#This Row],[SibSp]]+tblTitanic[[#This Row],[Parch]]</f>
        <v>0</v>
      </c>
      <c r="N306" s="9" t="str">
        <f>IF(tblTitanic[[#This Row],[FamilySize]]=0,"Alone", IF(tblTitanic[[#This Row],[FamilySize]]&lt;=3,"Small (1-3)", "Large (4+)"))</f>
        <v>Alone</v>
      </c>
      <c r="O306" s="9" t="str">
        <f>TRIM(MID(tblTitanic[[#This Row],[Name]], FIND(",",tblTitanic[[#This Row],[Name]])+1, FIND(".",tblTitanic[[#This Row],[Name]]) - FIND(",",tblTitanic[[#This Row],[Name]]) - 1))</f>
        <v>Mr</v>
      </c>
      <c r="P3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06" s="9" t="str">
        <f>IF(tblTitanic[[#This Row],[Cabin]]="","Unknown",LEFT(tblTitanic[[#This Row],[Cabin]],1))</f>
        <v>Unknown</v>
      </c>
      <c r="R306" s="9" t="str">
        <f>IF(tblTitanic[[#This Row],[Age]]="","Unknown", IF(tblTitanic[[#This Row],[Age]]&lt;13,"Child",IF(tblTitanic[[#This Row],[Age]]&lt;=18,"Teen", IF(tblTitanic[[#This Row],[Age]]&lt;=40,"Adult","Senior"))))</f>
        <v>Unknown</v>
      </c>
      <c r="S306" s="9" t="str">
        <f>IF(tblTitanic[[#This Row],[Fare]]&lt;=$X$5,"Low",IF(tblTitanic[[#This Row],[Fare]]&lt;= $X$6,"Medium",IF(tblTitanic[[#This Row],[Fare]]&lt;= $X$7,"High","Very High")))</f>
        <v>Medium</v>
      </c>
      <c r="T306" s="9">
        <f>IF(tblTitanic[[#This Row],[Age]]="", $X$9, tblTitanic[[#This Row],[Age]])</f>
        <v>28</v>
      </c>
      <c r="U306" s="9" t="str">
        <f>IF(tblTitanic[[#This Row],[Embarked]]="", "S", tblTitanic[[#This Row],[Embarked]])</f>
        <v>S</v>
      </c>
    </row>
    <row r="307" spans="1:21">
      <c r="A307" s="9">
        <v>306</v>
      </c>
      <c r="B307" s="9">
        <v>1</v>
      </c>
      <c r="C307" s="9">
        <v>1</v>
      </c>
      <c r="D307" t="s">
        <v>650</v>
      </c>
      <c r="E307" s="9" t="s">
        <v>13</v>
      </c>
      <c r="F307" s="31">
        <v>0.92</v>
      </c>
      <c r="G307" s="9">
        <v>1</v>
      </c>
      <c r="H307" s="9">
        <v>2</v>
      </c>
      <c r="I307" t="s">
        <v>635</v>
      </c>
      <c r="J307">
        <v>151.55000000000001</v>
      </c>
      <c r="K307" s="9" t="s">
        <v>636</v>
      </c>
      <c r="L307" s="9" t="s">
        <v>16</v>
      </c>
      <c r="M307" s="9">
        <f>tblTitanic[[#This Row],[SibSp]]+tblTitanic[[#This Row],[Parch]]</f>
        <v>3</v>
      </c>
      <c r="N307" s="9" t="str">
        <f>IF(tblTitanic[[#This Row],[FamilySize]]=0,"Alone", IF(tblTitanic[[#This Row],[FamilySize]]&lt;=3,"Small (1-3)", "Large (4+)"))</f>
        <v>Small (1-3)</v>
      </c>
      <c r="O307" s="9" t="str">
        <f>TRIM(MID(tblTitanic[[#This Row],[Name]], FIND(",",tblTitanic[[#This Row],[Name]])+1, FIND(".",tblTitanic[[#This Row],[Name]]) - FIND(",",tblTitanic[[#This Row],[Name]]) - 1))</f>
        <v>Master</v>
      </c>
      <c r="P3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307" s="9" t="str">
        <f>IF(tblTitanic[[#This Row],[Cabin]]="","Unknown",LEFT(tblTitanic[[#This Row],[Cabin]],1))</f>
        <v>C</v>
      </c>
      <c r="R307" s="9" t="str">
        <f>IF(tblTitanic[[#This Row],[Age]]="","Unknown", IF(tblTitanic[[#This Row],[Age]]&lt;13,"Child",IF(tblTitanic[[#This Row],[Age]]&lt;=18,"Teen", IF(tblTitanic[[#This Row],[Age]]&lt;=40,"Adult","Senior"))))</f>
        <v>Child</v>
      </c>
      <c r="S307" s="9" t="str">
        <f>IF(tblTitanic[[#This Row],[Fare]]&lt;=$X$5,"Low",IF(tblTitanic[[#This Row],[Fare]]&lt;= $X$6,"Medium",IF(tblTitanic[[#This Row],[Fare]]&lt;= $X$7,"High","Very High")))</f>
        <v>Very High</v>
      </c>
      <c r="T307" s="9">
        <f>IF(tblTitanic[[#This Row],[Age]]="", $X$9, tblTitanic[[#This Row],[Age]])</f>
        <v>0.92</v>
      </c>
      <c r="U307" s="9" t="str">
        <f>IF(tblTitanic[[#This Row],[Embarked]]="", "S", tblTitanic[[#This Row],[Embarked]])</f>
        <v>S</v>
      </c>
    </row>
    <row r="308" spans="1:21">
      <c r="A308" s="9">
        <v>307</v>
      </c>
      <c r="B308" s="9">
        <v>1</v>
      </c>
      <c r="C308" s="9">
        <v>1</v>
      </c>
      <c r="D308" t="s">
        <v>651</v>
      </c>
      <c r="E308" s="9" t="s">
        <v>18</v>
      </c>
      <c r="F308" s="31"/>
      <c r="G308" s="9">
        <v>0</v>
      </c>
      <c r="H308" s="9">
        <v>0</v>
      </c>
      <c r="I308" t="s">
        <v>652</v>
      </c>
      <c r="J308">
        <v>110.88330000000001</v>
      </c>
      <c r="K308" s="9" t="s">
        <v>15</v>
      </c>
      <c r="L308" s="9" t="s">
        <v>21</v>
      </c>
      <c r="M308" s="9">
        <f>tblTitanic[[#This Row],[SibSp]]+tblTitanic[[#This Row],[Parch]]</f>
        <v>0</v>
      </c>
      <c r="N308" s="9" t="str">
        <f>IF(tblTitanic[[#This Row],[FamilySize]]=0,"Alone", IF(tblTitanic[[#This Row],[FamilySize]]&lt;=3,"Small (1-3)", "Large (4+)"))</f>
        <v>Alone</v>
      </c>
      <c r="O308" s="9" t="str">
        <f>TRIM(MID(tblTitanic[[#This Row],[Name]], FIND(",",tblTitanic[[#This Row],[Name]])+1, FIND(".",tblTitanic[[#This Row],[Name]]) - FIND(",",tblTitanic[[#This Row],[Name]]) - 1))</f>
        <v>Miss</v>
      </c>
      <c r="P3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08" s="9" t="str">
        <f>IF(tblTitanic[[#This Row],[Cabin]]="","Unknown",LEFT(tblTitanic[[#This Row],[Cabin]],1))</f>
        <v>Unknown</v>
      </c>
      <c r="R308" s="9" t="str">
        <f>IF(tblTitanic[[#This Row],[Age]]="","Unknown", IF(tblTitanic[[#This Row],[Age]]&lt;13,"Child",IF(tblTitanic[[#This Row],[Age]]&lt;=18,"Teen", IF(tblTitanic[[#This Row],[Age]]&lt;=40,"Adult","Senior"))))</f>
        <v>Unknown</v>
      </c>
      <c r="S308" s="9" t="str">
        <f>IF(tblTitanic[[#This Row],[Fare]]&lt;=$X$5,"Low",IF(tblTitanic[[#This Row],[Fare]]&lt;= $X$6,"Medium",IF(tblTitanic[[#This Row],[Fare]]&lt;= $X$7,"High","Very High")))</f>
        <v>Very High</v>
      </c>
      <c r="T308" s="9">
        <f>IF(tblTitanic[[#This Row],[Age]]="", $X$9, tblTitanic[[#This Row],[Age]])</f>
        <v>28</v>
      </c>
      <c r="U308" s="9" t="str">
        <f>IF(tblTitanic[[#This Row],[Embarked]]="", "S", tblTitanic[[#This Row],[Embarked]])</f>
        <v>C</v>
      </c>
    </row>
    <row r="309" spans="1:21">
      <c r="A309" s="9">
        <v>308</v>
      </c>
      <c r="B309" s="9">
        <v>1</v>
      </c>
      <c r="C309" s="9">
        <v>1</v>
      </c>
      <c r="D309" t="s">
        <v>653</v>
      </c>
      <c r="E309" s="9" t="s">
        <v>18</v>
      </c>
      <c r="F309" s="31">
        <v>17</v>
      </c>
      <c r="G309" s="9">
        <v>1</v>
      </c>
      <c r="H309" s="9">
        <v>0</v>
      </c>
      <c r="I309" t="s">
        <v>654</v>
      </c>
      <c r="J309">
        <v>108.9</v>
      </c>
      <c r="K309" s="9" t="s">
        <v>655</v>
      </c>
      <c r="L309" s="9" t="s">
        <v>21</v>
      </c>
      <c r="M309" s="9">
        <f>tblTitanic[[#This Row],[SibSp]]+tblTitanic[[#This Row],[Parch]]</f>
        <v>1</v>
      </c>
      <c r="N309" s="9" t="str">
        <f>IF(tblTitanic[[#This Row],[FamilySize]]=0,"Alone", IF(tblTitanic[[#This Row],[FamilySize]]&lt;=3,"Small (1-3)", "Large (4+)"))</f>
        <v>Small (1-3)</v>
      </c>
      <c r="O309" s="9" t="str">
        <f>TRIM(MID(tblTitanic[[#This Row],[Name]], FIND(",",tblTitanic[[#This Row],[Name]])+1, FIND(".",tblTitanic[[#This Row],[Name]]) - FIND(",",tblTitanic[[#This Row],[Name]]) - 1))</f>
        <v>Mrs</v>
      </c>
      <c r="P3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09" s="9" t="str">
        <f>IF(tblTitanic[[#This Row],[Cabin]]="","Unknown",LEFT(tblTitanic[[#This Row],[Cabin]],1))</f>
        <v>C</v>
      </c>
      <c r="R309" s="9" t="str">
        <f>IF(tblTitanic[[#This Row],[Age]]="","Unknown", IF(tblTitanic[[#This Row],[Age]]&lt;13,"Child",IF(tblTitanic[[#This Row],[Age]]&lt;=18,"Teen", IF(tblTitanic[[#This Row],[Age]]&lt;=40,"Adult","Senior"))))</f>
        <v>Teen</v>
      </c>
      <c r="S309" s="9" t="str">
        <f>IF(tblTitanic[[#This Row],[Fare]]&lt;=$X$5,"Low",IF(tblTitanic[[#This Row],[Fare]]&lt;= $X$6,"Medium",IF(tblTitanic[[#This Row],[Fare]]&lt;= $X$7,"High","Very High")))</f>
        <v>Very High</v>
      </c>
      <c r="T309" s="9">
        <f>IF(tblTitanic[[#This Row],[Age]]="", $X$9, tblTitanic[[#This Row],[Age]])</f>
        <v>17</v>
      </c>
      <c r="U309" s="9" t="str">
        <f>IF(tblTitanic[[#This Row],[Embarked]]="", "S", tblTitanic[[#This Row],[Embarked]])</f>
        <v>C</v>
      </c>
    </row>
    <row r="310" spans="1:21">
      <c r="A310" s="9">
        <v>309</v>
      </c>
      <c r="B310" s="9">
        <v>0</v>
      </c>
      <c r="C310" s="9">
        <v>2</v>
      </c>
      <c r="D310" t="s">
        <v>656</v>
      </c>
      <c r="E310" s="9" t="s">
        <v>13</v>
      </c>
      <c r="F310" s="31">
        <v>30</v>
      </c>
      <c r="G310" s="9">
        <v>1</v>
      </c>
      <c r="H310" s="9">
        <v>0</v>
      </c>
      <c r="I310" t="s">
        <v>657</v>
      </c>
      <c r="J310">
        <v>24</v>
      </c>
      <c r="K310" s="9" t="s">
        <v>15</v>
      </c>
      <c r="L310" s="9" t="s">
        <v>21</v>
      </c>
      <c r="M310" s="9">
        <f>tblTitanic[[#This Row],[SibSp]]+tblTitanic[[#This Row],[Parch]]</f>
        <v>1</v>
      </c>
      <c r="N310" s="9" t="str">
        <f>IF(tblTitanic[[#This Row],[FamilySize]]=0,"Alone", IF(tblTitanic[[#This Row],[FamilySize]]&lt;=3,"Small (1-3)", "Large (4+)"))</f>
        <v>Small (1-3)</v>
      </c>
      <c r="O310" s="9" t="str">
        <f>TRIM(MID(tblTitanic[[#This Row],[Name]], FIND(",",tblTitanic[[#This Row],[Name]])+1, FIND(".",tblTitanic[[#This Row],[Name]]) - FIND(",",tblTitanic[[#This Row],[Name]]) - 1))</f>
        <v>Mr</v>
      </c>
      <c r="P3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10" s="9" t="str">
        <f>IF(tblTitanic[[#This Row],[Cabin]]="","Unknown",LEFT(tblTitanic[[#This Row],[Cabin]],1))</f>
        <v>Unknown</v>
      </c>
      <c r="R310" s="9" t="str">
        <f>IF(tblTitanic[[#This Row],[Age]]="","Unknown", IF(tblTitanic[[#This Row],[Age]]&lt;13,"Child",IF(tblTitanic[[#This Row],[Age]]&lt;=18,"Teen", IF(tblTitanic[[#This Row],[Age]]&lt;=40,"Adult","Senior"))))</f>
        <v>Adult</v>
      </c>
      <c r="S310" s="9" t="str">
        <f>IF(tblTitanic[[#This Row],[Fare]]&lt;=$X$5,"Low",IF(tblTitanic[[#This Row],[Fare]]&lt;= $X$6,"Medium",IF(tblTitanic[[#This Row],[Fare]]&lt;= $X$7,"High","Very High")))</f>
        <v>High</v>
      </c>
      <c r="T310" s="9">
        <f>IF(tblTitanic[[#This Row],[Age]]="", $X$9, tblTitanic[[#This Row],[Age]])</f>
        <v>30</v>
      </c>
      <c r="U310" s="9" t="str">
        <f>IF(tblTitanic[[#This Row],[Embarked]]="", "S", tblTitanic[[#This Row],[Embarked]])</f>
        <v>C</v>
      </c>
    </row>
    <row r="311" spans="1:21">
      <c r="A311" s="9">
        <v>310</v>
      </c>
      <c r="B311" s="9">
        <v>1</v>
      </c>
      <c r="C311" s="9">
        <v>1</v>
      </c>
      <c r="D311" t="s">
        <v>658</v>
      </c>
      <c r="E311" s="9" t="s">
        <v>18</v>
      </c>
      <c r="F311" s="31">
        <v>30</v>
      </c>
      <c r="G311" s="9">
        <v>0</v>
      </c>
      <c r="H311" s="9">
        <v>0</v>
      </c>
      <c r="I311" t="s">
        <v>659</v>
      </c>
      <c r="J311">
        <v>56.929200000000002</v>
      </c>
      <c r="K311" s="9" t="s">
        <v>660</v>
      </c>
      <c r="L311" s="9" t="s">
        <v>21</v>
      </c>
      <c r="M311" s="9">
        <f>tblTitanic[[#This Row],[SibSp]]+tblTitanic[[#This Row],[Parch]]</f>
        <v>0</v>
      </c>
      <c r="N311" s="9" t="str">
        <f>IF(tblTitanic[[#This Row],[FamilySize]]=0,"Alone", IF(tblTitanic[[#This Row],[FamilySize]]&lt;=3,"Small (1-3)", "Large (4+)"))</f>
        <v>Alone</v>
      </c>
      <c r="O311" s="9" t="str">
        <f>TRIM(MID(tblTitanic[[#This Row],[Name]], FIND(",",tblTitanic[[#This Row],[Name]])+1, FIND(".",tblTitanic[[#This Row],[Name]]) - FIND(",",tblTitanic[[#This Row],[Name]]) - 1))</f>
        <v>Miss</v>
      </c>
      <c r="P3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11" s="9" t="str">
        <f>IF(tblTitanic[[#This Row],[Cabin]]="","Unknown",LEFT(tblTitanic[[#This Row],[Cabin]],1))</f>
        <v>E</v>
      </c>
      <c r="R311" s="9" t="str">
        <f>IF(tblTitanic[[#This Row],[Age]]="","Unknown", IF(tblTitanic[[#This Row],[Age]]&lt;13,"Child",IF(tblTitanic[[#This Row],[Age]]&lt;=18,"Teen", IF(tblTitanic[[#This Row],[Age]]&lt;=40,"Adult","Senior"))))</f>
        <v>Adult</v>
      </c>
      <c r="S311" s="9" t="str">
        <f>IF(tblTitanic[[#This Row],[Fare]]&lt;=$X$5,"Low",IF(tblTitanic[[#This Row],[Fare]]&lt;= $X$6,"Medium",IF(tblTitanic[[#This Row],[Fare]]&lt;= $X$7,"High","Very High")))</f>
        <v>Very High</v>
      </c>
      <c r="T311" s="9">
        <f>IF(tblTitanic[[#This Row],[Age]]="", $X$9, tblTitanic[[#This Row],[Age]])</f>
        <v>30</v>
      </c>
      <c r="U311" s="9" t="str">
        <f>IF(tblTitanic[[#This Row],[Embarked]]="", "S", tblTitanic[[#This Row],[Embarked]])</f>
        <v>C</v>
      </c>
    </row>
    <row r="312" spans="1:21">
      <c r="A312" s="9">
        <v>311</v>
      </c>
      <c r="B312" s="9">
        <v>1</v>
      </c>
      <c r="C312" s="9">
        <v>1</v>
      </c>
      <c r="D312" t="s">
        <v>661</v>
      </c>
      <c r="E312" s="9" t="s">
        <v>18</v>
      </c>
      <c r="F312" s="31">
        <v>24</v>
      </c>
      <c r="G312" s="9">
        <v>0</v>
      </c>
      <c r="H312" s="9">
        <v>0</v>
      </c>
      <c r="I312" t="s">
        <v>662</v>
      </c>
      <c r="J312">
        <v>83.158299999999997</v>
      </c>
      <c r="K312" s="9" t="s">
        <v>663</v>
      </c>
      <c r="L312" s="9" t="s">
        <v>21</v>
      </c>
      <c r="M312" s="9">
        <f>tblTitanic[[#This Row],[SibSp]]+tblTitanic[[#This Row],[Parch]]</f>
        <v>0</v>
      </c>
      <c r="N312" s="9" t="str">
        <f>IF(tblTitanic[[#This Row],[FamilySize]]=0,"Alone", IF(tblTitanic[[#This Row],[FamilySize]]&lt;=3,"Small (1-3)", "Large (4+)"))</f>
        <v>Alone</v>
      </c>
      <c r="O312" s="9" t="str">
        <f>TRIM(MID(tblTitanic[[#This Row],[Name]], FIND(",",tblTitanic[[#This Row],[Name]])+1, FIND(".",tblTitanic[[#This Row],[Name]]) - FIND(",",tblTitanic[[#This Row],[Name]]) - 1))</f>
        <v>Miss</v>
      </c>
      <c r="P3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12" s="9" t="str">
        <f>IF(tblTitanic[[#This Row],[Cabin]]="","Unknown",LEFT(tblTitanic[[#This Row],[Cabin]],1))</f>
        <v>C</v>
      </c>
      <c r="R312" s="9" t="str">
        <f>IF(tblTitanic[[#This Row],[Age]]="","Unknown", IF(tblTitanic[[#This Row],[Age]]&lt;13,"Child",IF(tblTitanic[[#This Row],[Age]]&lt;=18,"Teen", IF(tblTitanic[[#This Row],[Age]]&lt;=40,"Adult","Senior"))))</f>
        <v>Adult</v>
      </c>
      <c r="S312" s="9" t="str">
        <f>IF(tblTitanic[[#This Row],[Fare]]&lt;=$X$5,"Low",IF(tblTitanic[[#This Row],[Fare]]&lt;= $X$6,"Medium",IF(tblTitanic[[#This Row],[Fare]]&lt;= $X$7,"High","Very High")))</f>
        <v>Very High</v>
      </c>
      <c r="T312" s="9">
        <f>IF(tblTitanic[[#This Row],[Age]]="", $X$9, tblTitanic[[#This Row],[Age]])</f>
        <v>24</v>
      </c>
      <c r="U312" s="9" t="str">
        <f>IF(tblTitanic[[#This Row],[Embarked]]="", "S", tblTitanic[[#This Row],[Embarked]])</f>
        <v>C</v>
      </c>
    </row>
    <row r="313" spans="1:21">
      <c r="A313" s="9">
        <v>312</v>
      </c>
      <c r="B313" s="9">
        <v>1</v>
      </c>
      <c r="C313" s="9">
        <v>1</v>
      </c>
      <c r="D313" t="s">
        <v>664</v>
      </c>
      <c r="E313" s="9" t="s">
        <v>18</v>
      </c>
      <c r="F313" s="31">
        <v>18</v>
      </c>
      <c r="G313" s="9">
        <v>2</v>
      </c>
      <c r="H313" s="9">
        <v>2</v>
      </c>
      <c r="I313" t="s">
        <v>665</v>
      </c>
      <c r="J313">
        <v>262.375</v>
      </c>
      <c r="K313" s="9" t="s">
        <v>666</v>
      </c>
      <c r="L313" s="9" t="s">
        <v>21</v>
      </c>
      <c r="M313" s="9">
        <f>tblTitanic[[#This Row],[SibSp]]+tblTitanic[[#This Row],[Parch]]</f>
        <v>4</v>
      </c>
      <c r="N313" s="9" t="str">
        <f>IF(tblTitanic[[#This Row],[FamilySize]]=0,"Alone", IF(tblTitanic[[#This Row],[FamilySize]]&lt;=3,"Small (1-3)", "Large (4+)"))</f>
        <v>Large (4+)</v>
      </c>
      <c r="O313" s="9" t="str">
        <f>TRIM(MID(tblTitanic[[#This Row],[Name]], FIND(",",tblTitanic[[#This Row],[Name]])+1, FIND(".",tblTitanic[[#This Row],[Name]]) - FIND(",",tblTitanic[[#This Row],[Name]]) - 1))</f>
        <v>Miss</v>
      </c>
      <c r="P3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13" s="9" t="str">
        <f>IF(tblTitanic[[#This Row],[Cabin]]="","Unknown",LEFT(tblTitanic[[#This Row],[Cabin]],1))</f>
        <v>B</v>
      </c>
      <c r="R313" s="9" t="str">
        <f>IF(tblTitanic[[#This Row],[Age]]="","Unknown", IF(tblTitanic[[#This Row],[Age]]&lt;13,"Child",IF(tblTitanic[[#This Row],[Age]]&lt;=18,"Teen", IF(tblTitanic[[#This Row],[Age]]&lt;=40,"Adult","Senior"))))</f>
        <v>Teen</v>
      </c>
      <c r="S313" s="9" t="str">
        <f>IF(tblTitanic[[#This Row],[Fare]]&lt;=$X$5,"Low",IF(tblTitanic[[#This Row],[Fare]]&lt;= $X$6,"Medium",IF(tblTitanic[[#This Row],[Fare]]&lt;= $X$7,"High","Very High")))</f>
        <v>Very High</v>
      </c>
      <c r="T313" s="9">
        <f>IF(tblTitanic[[#This Row],[Age]]="", $X$9, tblTitanic[[#This Row],[Age]])</f>
        <v>18</v>
      </c>
      <c r="U313" s="9" t="str">
        <f>IF(tblTitanic[[#This Row],[Embarked]]="", "S", tblTitanic[[#This Row],[Embarked]])</f>
        <v>C</v>
      </c>
    </row>
    <row r="314" spans="1:21">
      <c r="A314" s="9">
        <v>313</v>
      </c>
      <c r="B314" s="9">
        <v>0</v>
      </c>
      <c r="C314" s="9">
        <v>2</v>
      </c>
      <c r="D314" t="s">
        <v>667</v>
      </c>
      <c r="E314" s="9" t="s">
        <v>18</v>
      </c>
      <c r="F314" s="31">
        <v>26</v>
      </c>
      <c r="G314" s="9">
        <v>1</v>
      </c>
      <c r="H314" s="9">
        <v>1</v>
      </c>
      <c r="I314" t="s">
        <v>668</v>
      </c>
      <c r="J314">
        <v>26</v>
      </c>
      <c r="K314" s="9" t="s">
        <v>15</v>
      </c>
      <c r="L314" s="9" t="s">
        <v>16</v>
      </c>
      <c r="M314" s="9">
        <f>tblTitanic[[#This Row],[SibSp]]+tblTitanic[[#This Row],[Parch]]</f>
        <v>2</v>
      </c>
      <c r="N314" s="9" t="str">
        <f>IF(tblTitanic[[#This Row],[FamilySize]]=0,"Alone", IF(tblTitanic[[#This Row],[FamilySize]]&lt;=3,"Small (1-3)", "Large (4+)"))</f>
        <v>Small (1-3)</v>
      </c>
      <c r="O314" s="9" t="str">
        <f>TRIM(MID(tblTitanic[[#This Row],[Name]], FIND(",",tblTitanic[[#This Row],[Name]])+1, FIND(".",tblTitanic[[#This Row],[Name]]) - FIND(",",tblTitanic[[#This Row],[Name]]) - 1))</f>
        <v>Mrs</v>
      </c>
      <c r="P3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14" s="9" t="str">
        <f>IF(tblTitanic[[#This Row],[Cabin]]="","Unknown",LEFT(tblTitanic[[#This Row],[Cabin]],1))</f>
        <v>Unknown</v>
      </c>
      <c r="R314" s="9" t="str">
        <f>IF(tblTitanic[[#This Row],[Age]]="","Unknown", IF(tblTitanic[[#This Row],[Age]]&lt;13,"Child",IF(tblTitanic[[#This Row],[Age]]&lt;=18,"Teen", IF(tblTitanic[[#This Row],[Age]]&lt;=40,"Adult","Senior"))))</f>
        <v>Adult</v>
      </c>
      <c r="S314" s="9" t="str">
        <f>IF(tblTitanic[[#This Row],[Fare]]&lt;=$X$5,"Low",IF(tblTitanic[[#This Row],[Fare]]&lt;= $X$6,"Medium",IF(tblTitanic[[#This Row],[Fare]]&lt;= $X$7,"High","Very High")))</f>
        <v>High</v>
      </c>
      <c r="T314" s="9">
        <f>IF(tblTitanic[[#This Row],[Age]]="", $X$9, tblTitanic[[#This Row],[Age]])</f>
        <v>26</v>
      </c>
      <c r="U314" s="9" t="str">
        <f>IF(tblTitanic[[#This Row],[Embarked]]="", "S", tblTitanic[[#This Row],[Embarked]])</f>
        <v>S</v>
      </c>
    </row>
    <row r="315" spans="1:21">
      <c r="A315" s="9">
        <v>314</v>
      </c>
      <c r="B315" s="9">
        <v>0</v>
      </c>
      <c r="C315" s="9">
        <v>3</v>
      </c>
      <c r="D315" t="s">
        <v>669</v>
      </c>
      <c r="E315" s="9" t="s">
        <v>13</v>
      </c>
      <c r="F315" s="31">
        <v>28</v>
      </c>
      <c r="G315" s="9">
        <v>0</v>
      </c>
      <c r="H315" s="9">
        <v>0</v>
      </c>
      <c r="I315" t="s">
        <v>670</v>
      </c>
      <c r="J315">
        <v>7.8958000000000004</v>
      </c>
      <c r="K315" s="9" t="s">
        <v>15</v>
      </c>
      <c r="L315" s="9" t="s">
        <v>16</v>
      </c>
      <c r="M315" s="9">
        <f>tblTitanic[[#This Row],[SibSp]]+tblTitanic[[#This Row],[Parch]]</f>
        <v>0</v>
      </c>
      <c r="N315" s="9" t="str">
        <f>IF(tblTitanic[[#This Row],[FamilySize]]=0,"Alone", IF(tblTitanic[[#This Row],[FamilySize]]&lt;=3,"Small (1-3)", "Large (4+)"))</f>
        <v>Alone</v>
      </c>
      <c r="O315" s="9" t="str">
        <f>TRIM(MID(tblTitanic[[#This Row],[Name]], FIND(",",tblTitanic[[#This Row],[Name]])+1, FIND(".",tblTitanic[[#This Row],[Name]]) - FIND(",",tblTitanic[[#This Row],[Name]]) - 1))</f>
        <v>Mr</v>
      </c>
      <c r="P3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15" s="9" t="str">
        <f>IF(tblTitanic[[#This Row],[Cabin]]="","Unknown",LEFT(tblTitanic[[#This Row],[Cabin]],1))</f>
        <v>Unknown</v>
      </c>
      <c r="R315" s="9" t="str">
        <f>IF(tblTitanic[[#This Row],[Age]]="","Unknown", IF(tblTitanic[[#This Row],[Age]]&lt;13,"Child",IF(tblTitanic[[#This Row],[Age]]&lt;=18,"Teen", IF(tblTitanic[[#This Row],[Age]]&lt;=40,"Adult","Senior"))))</f>
        <v>Adult</v>
      </c>
      <c r="S315" s="9" t="str">
        <f>IF(tblTitanic[[#This Row],[Fare]]&lt;=$X$5,"Low",IF(tblTitanic[[#This Row],[Fare]]&lt;= $X$6,"Medium",IF(tblTitanic[[#This Row],[Fare]]&lt;= $X$7,"High","Very High")))</f>
        <v>Low</v>
      </c>
      <c r="T315" s="9">
        <f>IF(tblTitanic[[#This Row],[Age]]="", $X$9, tblTitanic[[#This Row],[Age]])</f>
        <v>28</v>
      </c>
      <c r="U315" s="9" t="str">
        <f>IF(tblTitanic[[#This Row],[Embarked]]="", "S", tblTitanic[[#This Row],[Embarked]])</f>
        <v>S</v>
      </c>
    </row>
    <row r="316" spans="1:21">
      <c r="A316" s="9">
        <v>315</v>
      </c>
      <c r="B316" s="9">
        <v>0</v>
      </c>
      <c r="C316" s="9">
        <v>2</v>
      </c>
      <c r="D316" t="s">
        <v>671</v>
      </c>
      <c r="E316" s="9" t="s">
        <v>13</v>
      </c>
      <c r="F316" s="31">
        <v>43</v>
      </c>
      <c r="G316" s="9">
        <v>1</v>
      </c>
      <c r="H316" s="9">
        <v>1</v>
      </c>
      <c r="I316" t="s">
        <v>672</v>
      </c>
      <c r="J316">
        <v>26.25</v>
      </c>
      <c r="K316" s="9" t="s">
        <v>15</v>
      </c>
      <c r="L316" s="9" t="s">
        <v>16</v>
      </c>
      <c r="M316" s="9">
        <f>tblTitanic[[#This Row],[SibSp]]+tblTitanic[[#This Row],[Parch]]</f>
        <v>2</v>
      </c>
      <c r="N316" s="9" t="str">
        <f>IF(tblTitanic[[#This Row],[FamilySize]]=0,"Alone", IF(tblTitanic[[#This Row],[FamilySize]]&lt;=3,"Small (1-3)", "Large (4+)"))</f>
        <v>Small (1-3)</v>
      </c>
      <c r="O316" s="9" t="str">
        <f>TRIM(MID(tblTitanic[[#This Row],[Name]], FIND(",",tblTitanic[[#This Row],[Name]])+1, FIND(".",tblTitanic[[#This Row],[Name]]) - FIND(",",tblTitanic[[#This Row],[Name]]) - 1))</f>
        <v>Mr</v>
      </c>
      <c r="P3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16" s="9" t="str">
        <f>IF(tblTitanic[[#This Row],[Cabin]]="","Unknown",LEFT(tblTitanic[[#This Row],[Cabin]],1))</f>
        <v>Unknown</v>
      </c>
      <c r="R316" s="9" t="str">
        <f>IF(tblTitanic[[#This Row],[Age]]="","Unknown", IF(tblTitanic[[#This Row],[Age]]&lt;13,"Child",IF(tblTitanic[[#This Row],[Age]]&lt;=18,"Teen", IF(tblTitanic[[#This Row],[Age]]&lt;=40,"Adult","Senior"))))</f>
        <v>Senior</v>
      </c>
      <c r="S316" s="9" t="str">
        <f>IF(tblTitanic[[#This Row],[Fare]]&lt;=$X$5,"Low",IF(tblTitanic[[#This Row],[Fare]]&lt;= $X$6,"Medium",IF(tblTitanic[[#This Row],[Fare]]&lt;= $X$7,"High","Very High")))</f>
        <v>High</v>
      </c>
      <c r="T316" s="9">
        <f>IF(tblTitanic[[#This Row],[Age]]="", $X$9, tblTitanic[[#This Row],[Age]])</f>
        <v>43</v>
      </c>
      <c r="U316" s="9" t="str">
        <f>IF(tblTitanic[[#This Row],[Embarked]]="", "S", tblTitanic[[#This Row],[Embarked]])</f>
        <v>S</v>
      </c>
    </row>
    <row r="317" spans="1:21">
      <c r="A317" s="9">
        <v>316</v>
      </c>
      <c r="B317" s="9">
        <v>1</v>
      </c>
      <c r="C317" s="9">
        <v>3</v>
      </c>
      <c r="D317" t="s">
        <v>673</v>
      </c>
      <c r="E317" s="9" t="s">
        <v>18</v>
      </c>
      <c r="F317" s="31">
        <v>26</v>
      </c>
      <c r="G317" s="9">
        <v>0</v>
      </c>
      <c r="H317" s="9">
        <v>0</v>
      </c>
      <c r="I317" t="s">
        <v>674</v>
      </c>
      <c r="J317">
        <v>7.8541999999999996</v>
      </c>
      <c r="K317" s="9" t="s">
        <v>15</v>
      </c>
      <c r="L317" s="9" t="s">
        <v>16</v>
      </c>
      <c r="M317" s="9">
        <f>tblTitanic[[#This Row],[SibSp]]+tblTitanic[[#This Row],[Parch]]</f>
        <v>0</v>
      </c>
      <c r="N317" s="9" t="str">
        <f>IF(tblTitanic[[#This Row],[FamilySize]]=0,"Alone", IF(tblTitanic[[#This Row],[FamilySize]]&lt;=3,"Small (1-3)", "Large (4+)"))</f>
        <v>Alone</v>
      </c>
      <c r="O317" s="9" t="str">
        <f>TRIM(MID(tblTitanic[[#This Row],[Name]], FIND(",",tblTitanic[[#This Row],[Name]])+1, FIND(".",tblTitanic[[#This Row],[Name]]) - FIND(",",tblTitanic[[#This Row],[Name]]) - 1))</f>
        <v>Miss</v>
      </c>
      <c r="P3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17" s="9" t="str">
        <f>IF(tblTitanic[[#This Row],[Cabin]]="","Unknown",LEFT(tblTitanic[[#This Row],[Cabin]],1))</f>
        <v>Unknown</v>
      </c>
      <c r="R317" s="9" t="str">
        <f>IF(tblTitanic[[#This Row],[Age]]="","Unknown", IF(tblTitanic[[#This Row],[Age]]&lt;13,"Child",IF(tblTitanic[[#This Row],[Age]]&lt;=18,"Teen", IF(tblTitanic[[#This Row],[Age]]&lt;=40,"Adult","Senior"))))</f>
        <v>Adult</v>
      </c>
      <c r="S317" s="9" t="str">
        <f>IF(tblTitanic[[#This Row],[Fare]]&lt;=$X$5,"Low",IF(tblTitanic[[#This Row],[Fare]]&lt;= $X$6,"Medium",IF(tblTitanic[[#This Row],[Fare]]&lt;= $X$7,"High","Very High")))</f>
        <v>Low</v>
      </c>
      <c r="T317" s="9">
        <f>IF(tblTitanic[[#This Row],[Age]]="", $X$9, tblTitanic[[#This Row],[Age]])</f>
        <v>26</v>
      </c>
      <c r="U317" s="9" t="str">
        <f>IF(tblTitanic[[#This Row],[Embarked]]="", "S", tblTitanic[[#This Row],[Embarked]])</f>
        <v>S</v>
      </c>
    </row>
    <row r="318" spans="1:21">
      <c r="A318" s="9">
        <v>317</v>
      </c>
      <c r="B318" s="9">
        <v>1</v>
      </c>
      <c r="C318" s="9">
        <v>2</v>
      </c>
      <c r="D318" t="s">
        <v>675</v>
      </c>
      <c r="E318" s="9" t="s">
        <v>18</v>
      </c>
      <c r="F318" s="31">
        <v>24</v>
      </c>
      <c r="G318" s="9">
        <v>1</v>
      </c>
      <c r="H318" s="9">
        <v>0</v>
      </c>
      <c r="I318" t="s">
        <v>233</v>
      </c>
      <c r="J318">
        <v>26</v>
      </c>
      <c r="K318" s="9" t="s">
        <v>15</v>
      </c>
      <c r="L318" s="9" t="s">
        <v>16</v>
      </c>
      <c r="M318" s="9">
        <f>tblTitanic[[#This Row],[SibSp]]+tblTitanic[[#This Row],[Parch]]</f>
        <v>1</v>
      </c>
      <c r="N318" s="9" t="str">
        <f>IF(tblTitanic[[#This Row],[FamilySize]]=0,"Alone", IF(tblTitanic[[#This Row],[FamilySize]]&lt;=3,"Small (1-3)", "Large (4+)"))</f>
        <v>Small (1-3)</v>
      </c>
      <c r="O318" s="9" t="str">
        <f>TRIM(MID(tblTitanic[[#This Row],[Name]], FIND(",",tblTitanic[[#This Row],[Name]])+1, FIND(".",tblTitanic[[#This Row],[Name]]) - FIND(",",tblTitanic[[#This Row],[Name]]) - 1))</f>
        <v>Mrs</v>
      </c>
      <c r="P3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18" s="9" t="str">
        <f>IF(tblTitanic[[#This Row],[Cabin]]="","Unknown",LEFT(tblTitanic[[#This Row],[Cabin]],1))</f>
        <v>Unknown</v>
      </c>
      <c r="R318" s="9" t="str">
        <f>IF(tblTitanic[[#This Row],[Age]]="","Unknown", IF(tblTitanic[[#This Row],[Age]]&lt;13,"Child",IF(tblTitanic[[#This Row],[Age]]&lt;=18,"Teen", IF(tblTitanic[[#This Row],[Age]]&lt;=40,"Adult","Senior"))))</f>
        <v>Adult</v>
      </c>
      <c r="S318" s="9" t="str">
        <f>IF(tblTitanic[[#This Row],[Fare]]&lt;=$X$5,"Low",IF(tblTitanic[[#This Row],[Fare]]&lt;= $X$6,"Medium",IF(tblTitanic[[#This Row],[Fare]]&lt;= $X$7,"High","Very High")))</f>
        <v>High</v>
      </c>
      <c r="T318" s="9">
        <f>IF(tblTitanic[[#This Row],[Age]]="", $X$9, tblTitanic[[#This Row],[Age]])</f>
        <v>24</v>
      </c>
      <c r="U318" s="9" t="str">
        <f>IF(tblTitanic[[#This Row],[Embarked]]="", "S", tblTitanic[[#This Row],[Embarked]])</f>
        <v>S</v>
      </c>
    </row>
    <row r="319" spans="1:21">
      <c r="A319" s="9">
        <v>318</v>
      </c>
      <c r="B319" s="9">
        <v>0</v>
      </c>
      <c r="C319" s="9">
        <v>2</v>
      </c>
      <c r="D319" t="s">
        <v>676</v>
      </c>
      <c r="E319" s="9" t="s">
        <v>13</v>
      </c>
      <c r="F319" s="31">
        <v>54</v>
      </c>
      <c r="G319" s="9">
        <v>0</v>
      </c>
      <c r="H319" s="9">
        <v>0</v>
      </c>
      <c r="I319" t="s">
        <v>677</v>
      </c>
      <c r="J319">
        <v>14</v>
      </c>
      <c r="K319" s="9" t="s">
        <v>15</v>
      </c>
      <c r="L319" s="9" t="s">
        <v>16</v>
      </c>
      <c r="M319" s="9">
        <f>tblTitanic[[#This Row],[SibSp]]+tblTitanic[[#This Row],[Parch]]</f>
        <v>0</v>
      </c>
      <c r="N319" s="9" t="str">
        <f>IF(tblTitanic[[#This Row],[FamilySize]]=0,"Alone", IF(tblTitanic[[#This Row],[FamilySize]]&lt;=3,"Small (1-3)", "Large (4+)"))</f>
        <v>Alone</v>
      </c>
      <c r="O319" s="9" t="str">
        <f>TRIM(MID(tblTitanic[[#This Row],[Name]], FIND(",",tblTitanic[[#This Row],[Name]])+1, FIND(".",tblTitanic[[#This Row],[Name]]) - FIND(",",tblTitanic[[#This Row],[Name]]) - 1))</f>
        <v>Dr</v>
      </c>
      <c r="P3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319" s="9" t="str">
        <f>IF(tblTitanic[[#This Row],[Cabin]]="","Unknown",LEFT(tblTitanic[[#This Row],[Cabin]],1))</f>
        <v>Unknown</v>
      </c>
      <c r="R319" s="9" t="str">
        <f>IF(tblTitanic[[#This Row],[Age]]="","Unknown", IF(tblTitanic[[#This Row],[Age]]&lt;13,"Child",IF(tblTitanic[[#This Row],[Age]]&lt;=18,"Teen", IF(tblTitanic[[#This Row],[Age]]&lt;=40,"Adult","Senior"))))</f>
        <v>Senior</v>
      </c>
      <c r="S319" s="9" t="str">
        <f>IF(tblTitanic[[#This Row],[Fare]]&lt;=$X$5,"Low",IF(tblTitanic[[#This Row],[Fare]]&lt;= $X$6,"Medium",IF(tblTitanic[[#This Row],[Fare]]&lt;= $X$7,"High","Very High")))</f>
        <v>Medium</v>
      </c>
      <c r="T319" s="9">
        <f>IF(tblTitanic[[#This Row],[Age]]="", $X$9, tblTitanic[[#This Row],[Age]])</f>
        <v>54</v>
      </c>
      <c r="U319" s="9" t="str">
        <f>IF(tblTitanic[[#This Row],[Embarked]]="", "S", tblTitanic[[#This Row],[Embarked]])</f>
        <v>S</v>
      </c>
    </row>
    <row r="320" spans="1:21">
      <c r="A320" s="9">
        <v>319</v>
      </c>
      <c r="B320" s="9">
        <v>1</v>
      </c>
      <c r="C320" s="9">
        <v>1</v>
      </c>
      <c r="D320" t="s">
        <v>678</v>
      </c>
      <c r="E320" s="9" t="s">
        <v>18</v>
      </c>
      <c r="F320" s="31">
        <v>31</v>
      </c>
      <c r="G320" s="9">
        <v>0</v>
      </c>
      <c r="H320" s="9">
        <v>2</v>
      </c>
      <c r="I320" t="s">
        <v>679</v>
      </c>
      <c r="J320">
        <v>164.86670000000001</v>
      </c>
      <c r="K320" s="9" t="s">
        <v>680</v>
      </c>
      <c r="L320" s="9" t="s">
        <v>16</v>
      </c>
      <c r="M320" s="9">
        <f>tblTitanic[[#This Row],[SibSp]]+tblTitanic[[#This Row],[Parch]]</f>
        <v>2</v>
      </c>
      <c r="N320" s="9" t="str">
        <f>IF(tblTitanic[[#This Row],[FamilySize]]=0,"Alone", IF(tblTitanic[[#This Row],[FamilySize]]&lt;=3,"Small (1-3)", "Large (4+)"))</f>
        <v>Small (1-3)</v>
      </c>
      <c r="O320" s="9" t="str">
        <f>TRIM(MID(tblTitanic[[#This Row],[Name]], FIND(",",tblTitanic[[#This Row],[Name]])+1, FIND(".",tblTitanic[[#This Row],[Name]]) - FIND(",",tblTitanic[[#This Row],[Name]]) - 1))</f>
        <v>Miss</v>
      </c>
      <c r="P3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20" s="9" t="str">
        <f>IF(tblTitanic[[#This Row],[Cabin]]="","Unknown",LEFT(tblTitanic[[#This Row],[Cabin]],1))</f>
        <v>C</v>
      </c>
      <c r="R320" s="9" t="str">
        <f>IF(tblTitanic[[#This Row],[Age]]="","Unknown", IF(tblTitanic[[#This Row],[Age]]&lt;13,"Child",IF(tblTitanic[[#This Row],[Age]]&lt;=18,"Teen", IF(tblTitanic[[#This Row],[Age]]&lt;=40,"Adult","Senior"))))</f>
        <v>Adult</v>
      </c>
      <c r="S320" s="9" t="str">
        <f>IF(tblTitanic[[#This Row],[Fare]]&lt;=$X$5,"Low",IF(tblTitanic[[#This Row],[Fare]]&lt;= $X$6,"Medium",IF(tblTitanic[[#This Row],[Fare]]&lt;= $X$7,"High","Very High")))</f>
        <v>Very High</v>
      </c>
      <c r="T320" s="9">
        <f>IF(tblTitanic[[#This Row],[Age]]="", $X$9, tblTitanic[[#This Row],[Age]])</f>
        <v>31</v>
      </c>
      <c r="U320" s="9" t="str">
        <f>IF(tblTitanic[[#This Row],[Embarked]]="", "S", tblTitanic[[#This Row],[Embarked]])</f>
        <v>S</v>
      </c>
    </row>
    <row r="321" spans="1:21">
      <c r="A321" s="9">
        <v>320</v>
      </c>
      <c r="B321" s="9">
        <v>1</v>
      </c>
      <c r="C321" s="9">
        <v>1</v>
      </c>
      <c r="D321" t="s">
        <v>681</v>
      </c>
      <c r="E321" s="9" t="s">
        <v>18</v>
      </c>
      <c r="F321" s="31">
        <v>40</v>
      </c>
      <c r="G321" s="9">
        <v>1</v>
      </c>
      <c r="H321" s="9">
        <v>1</v>
      </c>
      <c r="I321" t="s">
        <v>682</v>
      </c>
      <c r="J321">
        <v>134.5</v>
      </c>
      <c r="K321" s="9" t="s">
        <v>683</v>
      </c>
      <c r="L321" s="9" t="s">
        <v>21</v>
      </c>
      <c r="M321" s="9">
        <f>tblTitanic[[#This Row],[SibSp]]+tblTitanic[[#This Row],[Parch]]</f>
        <v>2</v>
      </c>
      <c r="N321" s="9" t="str">
        <f>IF(tblTitanic[[#This Row],[FamilySize]]=0,"Alone", IF(tblTitanic[[#This Row],[FamilySize]]&lt;=3,"Small (1-3)", "Large (4+)"))</f>
        <v>Small (1-3)</v>
      </c>
      <c r="O321" s="9" t="str">
        <f>TRIM(MID(tblTitanic[[#This Row],[Name]], FIND(",",tblTitanic[[#This Row],[Name]])+1, FIND(".",tblTitanic[[#This Row],[Name]]) - FIND(",",tblTitanic[[#This Row],[Name]]) - 1))</f>
        <v>Mrs</v>
      </c>
      <c r="P3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21" s="9" t="str">
        <f>IF(tblTitanic[[#This Row],[Cabin]]="","Unknown",LEFT(tblTitanic[[#This Row],[Cabin]],1))</f>
        <v>E</v>
      </c>
      <c r="R321" s="9" t="str">
        <f>IF(tblTitanic[[#This Row],[Age]]="","Unknown", IF(tblTitanic[[#This Row],[Age]]&lt;13,"Child",IF(tblTitanic[[#This Row],[Age]]&lt;=18,"Teen", IF(tblTitanic[[#This Row],[Age]]&lt;=40,"Adult","Senior"))))</f>
        <v>Adult</v>
      </c>
      <c r="S321" s="9" t="str">
        <f>IF(tblTitanic[[#This Row],[Fare]]&lt;=$X$5,"Low",IF(tblTitanic[[#This Row],[Fare]]&lt;= $X$6,"Medium",IF(tblTitanic[[#This Row],[Fare]]&lt;= $X$7,"High","Very High")))</f>
        <v>Very High</v>
      </c>
      <c r="T321" s="9">
        <f>IF(tblTitanic[[#This Row],[Age]]="", $X$9, tblTitanic[[#This Row],[Age]])</f>
        <v>40</v>
      </c>
      <c r="U321" s="9" t="str">
        <f>IF(tblTitanic[[#This Row],[Embarked]]="", "S", tblTitanic[[#This Row],[Embarked]])</f>
        <v>C</v>
      </c>
    </row>
    <row r="322" spans="1:21">
      <c r="A322" s="9">
        <v>321</v>
      </c>
      <c r="B322" s="9">
        <v>0</v>
      </c>
      <c r="C322" s="9">
        <v>3</v>
      </c>
      <c r="D322" t="s">
        <v>684</v>
      </c>
      <c r="E322" s="9" t="s">
        <v>13</v>
      </c>
      <c r="F322" s="31">
        <v>22</v>
      </c>
      <c r="G322" s="9">
        <v>0</v>
      </c>
      <c r="H322" s="9">
        <v>0</v>
      </c>
      <c r="I322" t="s">
        <v>685</v>
      </c>
      <c r="J322">
        <v>7.25</v>
      </c>
      <c r="K322" s="9" t="s">
        <v>15</v>
      </c>
      <c r="L322" s="9" t="s">
        <v>16</v>
      </c>
      <c r="M322" s="9">
        <f>tblTitanic[[#This Row],[SibSp]]+tblTitanic[[#This Row],[Parch]]</f>
        <v>0</v>
      </c>
      <c r="N322" s="9" t="str">
        <f>IF(tblTitanic[[#This Row],[FamilySize]]=0,"Alone", IF(tblTitanic[[#This Row],[FamilySize]]&lt;=3,"Small (1-3)", "Large (4+)"))</f>
        <v>Alone</v>
      </c>
      <c r="O322" s="9" t="str">
        <f>TRIM(MID(tblTitanic[[#This Row],[Name]], FIND(",",tblTitanic[[#This Row],[Name]])+1, FIND(".",tblTitanic[[#This Row],[Name]]) - FIND(",",tblTitanic[[#This Row],[Name]]) - 1))</f>
        <v>Mr</v>
      </c>
      <c r="P3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22" s="9" t="str">
        <f>IF(tblTitanic[[#This Row],[Cabin]]="","Unknown",LEFT(tblTitanic[[#This Row],[Cabin]],1))</f>
        <v>Unknown</v>
      </c>
      <c r="R322" s="9" t="str">
        <f>IF(tblTitanic[[#This Row],[Age]]="","Unknown", IF(tblTitanic[[#This Row],[Age]]&lt;13,"Child",IF(tblTitanic[[#This Row],[Age]]&lt;=18,"Teen", IF(tblTitanic[[#This Row],[Age]]&lt;=40,"Adult","Senior"))))</f>
        <v>Adult</v>
      </c>
      <c r="S322" s="9" t="str">
        <f>IF(tblTitanic[[#This Row],[Fare]]&lt;=$X$5,"Low",IF(tblTitanic[[#This Row],[Fare]]&lt;= $X$6,"Medium",IF(tblTitanic[[#This Row],[Fare]]&lt;= $X$7,"High","Very High")))</f>
        <v>Low</v>
      </c>
      <c r="T322" s="9">
        <f>IF(tblTitanic[[#This Row],[Age]]="", $X$9, tblTitanic[[#This Row],[Age]])</f>
        <v>22</v>
      </c>
      <c r="U322" s="9" t="str">
        <f>IF(tblTitanic[[#This Row],[Embarked]]="", "S", tblTitanic[[#This Row],[Embarked]])</f>
        <v>S</v>
      </c>
    </row>
    <row r="323" spans="1:21">
      <c r="A323" s="9">
        <v>322</v>
      </c>
      <c r="B323" s="9">
        <v>0</v>
      </c>
      <c r="C323" s="9">
        <v>3</v>
      </c>
      <c r="D323" t="s">
        <v>686</v>
      </c>
      <c r="E323" s="9" t="s">
        <v>13</v>
      </c>
      <c r="F323" s="31">
        <v>27</v>
      </c>
      <c r="G323" s="9">
        <v>0</v>
      </c>
      <c r="H323" s="9">
        <v>0</v>
      </c>
      <c r="I323" t="s">
        <v>687</v>
      </c>
      <c r="J323">
        <v>7.8958000000000004</v>
      </c>
      <c r="K323" s="9" t="s">
        <v>15</v>
      </c>
      <c r="L323" s="9" t="s">
        <v>16</v>
      </c>
      <c r="M323" s="9">
        <f>tblTitanic[[#This Row],[SibSp]]+tblTitanic[[#This Row],[Parch]]</f>
        <v>0</v>
      </c>
      <c r="N323" s="9" t="str">
        <f>IF(tblTitanic[[#This Row],[FamilySize]]=0,"Alone", IF(tblTitanic[[#This Row],[FamilySize]]&lt;=3,"Small (1-3)", "Large (4+)"))</f>
        <v>Alone</v>
      </c>
      <c r="O323" s="9" t="str">
        <f>TRIM(MID(tblTitanic[[#This Row],[Name]], FIND(",",tblTitanic[[#This Row],[Name]])+1, FIND(".",tblTitanic[[#This Row],[Name]]) - FIND(",",tblTitanic[[#This Row],[Name]]) - 1))</f>
        <v>Mr</v>
      </c>
      <c r="P3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23" s="9" t="str">
        <f>IF(tblTitanic[[#This Row],[Cabin]]="","Unknown",LEFT(tblTitanic[[#This Row],[Cabin]],1))</f>
        <v>Unknown</v>
      </c>
      <c r="R323" s="9" t="str">
        <f>IF(tblTitanic[[#This Row],[Age]]="","Unknown", IF(tblTitanic[[#This Row],[Age]]&lt;13,"Child",IF(tblTitanic[[#This Row],[Age]]&lt;=18,"Teen", IF(tblTitanic[[#This Row],[Age]]&lt;=40,"Adult","Senior"))))</f>
        <v>Adult</v>
      </c>
      <c r="S323" s="9" t="str">
        <f>IF(tblTitanic[[#This Row],[Fare]]&lt;=$X$5,"Low",IF(tblTitanic[[#This Row],[Fare]]&lt;= $X$6,"Medium",IF(tblTitanic[[#This Row],[Fare]]&lt;= $X$7,"High","Very High")))</f>
        <v>Low</v>
      </c>
      <c r="T323" s="9">
        <f>IF(tblTitanic[[#This Row],[Age]]="", $X$9, tblTitanic[[#This Row],[Age]])</f>
        <v>27</v>
      </c>
      <c r="U323" s="9" t="str">
        <f>IF(tblTitanic[[#This Row],[Embarked]]="", "S", tblTitanic[[#This Row],[Embarked]])</f>
        <v>S</v>
      </c>
    </row>
    <row r="324" spans="1:21">
      <c r="A324" s="9">
        <v>323</v>
      </c>
      <c r="B324" s="9">
        <v>1</v>
      </c>
      <c r="C324" s="9">
        <v>2</v>
      </c>
      <c r="D324" t="s">
        <v>688</v>
      </c>
      <c r="E324" s="9" t="s">
        <v>18</v>
      </c>
      <c r="F324" s="31">
        <v>30</v>
      </c>
      <c r="G324" s="9">
        <v>0</v>
      </c>
      <c r="H324" s="9">
        <v>0</v>
      </c>
      <c r="I324" t="s">
        <v>689</v>
      </c>
      <c r="J324">
        <v>12.35</v>
      </c>
      <c r="K324" s="9" t="s">
        <v>15</v>
      </c>
      <c r="L324" s="9" t="s">
        <v>31</v>
      </c>
      <c r="M324" s="9">
        <f>tblTitanic[[#This Row],[SibSp]]+tblTitanic[[#This Row],[Parch]]</f>
        <v>0</v>
      </c>
      <c r="N324" s="9" t="str">
        <f>IF(tblTitanic[[#This Row],[FamilySize]]=0,"Alone", IF(tblTitanic[[#This Row],[FamilySize]]&lt;=3,"Small (1-3)", "Large (4+)"))</f>
        <v>Alone</v>
      </c>
      <c r="O324" s="9" t="str">
        <f>TRIM(MID(tblTitanic[[#This Row],[Name]], FIND(",",tblTitanic[[#This Row],[Name]])+1, FIND(".",tblTitanic[[#This Row],[Name]]) - FIND(",",tblTitanic[[#This Row],[Name]]) - 1))</f>
        <v>Miss</v>
      </c>
      <c r="P3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24" s="9" t="str">
        <f>IF(tblTitanic[[#This Row],[Cabin]]="","Unknown",LEFT(tblTitanic[[#This Row],[Cabin]],1))</f>
        <v>Unknown</v>
      </c>
      <c r="R324" s="9" t="str">
        <f>IF(tblTitanic[[#This Row],[Age]]="","Unknown", IF(tblTitanic[[#This Row],[Age]]&lt;13,"Child",IF(tblTitanic[[#This Row],[Age]]&lt;=18,"Teen", IF(tblTitanic[[#This Row],[Age]]&lt;=40,"Adult","Senior"))))</f>
        <v>Adult</v>
      </c>
      <c r="S324" s="9" t="str">
        <f>IF(tblTitanic[[#This Row],[Fare]]&lt;=$X$5,"Low",IF(tblTitanic[[#This Row],[Fare]]&lt;= $X$6,"Medium",IF(tblTitanic[[#This Row],[Fare]]&lt;= $X$7,"High","Very High")))</f>
        <v>Medium</v>
      </c>
      <c r="T324" s="9">
        <f>IF(tblTitanic[[#This Row],[Age]]="", $X$9, tblTitanic[[#This Row],[Age]])</f>
        <v>30</v>
      </c>
      <c r="U324" s="9" t="str">
        <f>IF(tblTitanic[[#This Row],[Embarked]]="", "S", tblTitanic[[#This Row],[Embarked]])</f>
        <v>Q</v>
      </c>
    </row>
    <row r="325" spans="1:21">
      <c r="A325" s="9">
        <v>324</v>
      </c>
      <c r="B325" s="9">
        <v>1</v>
      </c>
      <c r="C325" s="9">
        <v>2</v>
      </c>
      <c r="D325" t="s">
        <v>690</v>
      </c>
      <c r="E325" s="9" t="s">
        <v>18</v>
      </c>
      <c r="F325" s="31">
        <v>22</v>
      </c>
      <c r="G325" s="9">
        <v>1</v>
      </c>
      <c r="H325" s="9">
        <v>1</v>
      </c>
      <c r="I325" t="s">
        <v>189</v>
      </c>
      <c r="J325">
        <v>29</v>
      </c>
      <c r="K325" s="9" t="s">
        <v>15</v>
      </c>
      <c r="L325" s="9" t="s">
        <v>16</v>
      </c>
      <c r="M325" s="9">
        <f>tblTitanic[[#This Row],[SibSp]]+tblTitanic[[#This Row],[Parch]]</f>
        <v>2</v>
      </c>
      <c r="N325" s="9" t="str">
        <f>IF(tblTitanic[[#This Row],[FamilySize]]=0,"Alone", IF(tblTitanic[[#This Row],[FamilySize]]&lt;=3,"Small (1-3)", "Large (4+)"))</f>
        <v>Small (1-3)</v>
      </c>
      <c r="O325" s="9" t="str">
        <f>TRIM(MID(tblTitanic[[#This Row],[Name]], FIND(",",tblTitanic[[#This Row],[Name]])+1, FIND(".",tblTitanic[[#This Row],[Name]]) - FIND(",",tblTitanic[[#This Row],[Name]]) - 1))</f>
        <v>Mrs</v>
      </c>
      <c r="P3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25" s="9" t="str">
        <f>IF(tblTitanic[[#This Row],[Cabin]]="","Unknown",LEFT(tblTitanic[[#This Row],[Cabin]],1))</f>
        <v>Unknown</v>
      </c>
      <c r="R325" s="9" t="str">
        <f>IF(tblTitanic[[#This Row],[Age]]="","Unknown", IF(tblTitanic[[#This Row],[Age]]&lt;13,"Child",IF(tblTitanic[[#This Row],[Age]]&lt;=18,"Teen", IF(tblTitanic[[#This Row],[Age]]&lt;=40,"Adult","Senior"))))</f>
        <v>Adult</v>
      </c>
      <c r="S325" s="9" t="str">
        <f>IF(tblTitanic[[#This Row],[Fare]]&lt;=$X$5,"Low",IF(tblTitanic[[#This Row],[Fare]]&lt;= $X$6,"Medium",IF(tblTitanic[[#This Row],[Fare]]&lt;= $X$7,"High","Very High")))</f>
        <v>High</v>
      </c>
      <c r="T325" s="9">
        <f>IF(tblTitanic[[#This Row],[Age]]="", $X$9, tblTitanic[[#This Row],[Age]])</f>
        <v>22</v>
      </c>
      <c r="U325" s="9" t="str">
        <f>IF(tblTitanic[[#This Row],[Embarked]]="", "S", tblTitanic[[#This Row],[Embarked]])</f>
        <v>S</v>
      </c>
    </row>
    <row r="326" spans="1:21">
      <c r="A326" s="9">
        <v>325</v>
      </c>
      <c r="B326" s="9">
        <v>0</v>
      </c>
      <c r="C326" s="9">
        <v>3</v>
      </c>
      <c r="D326" t="s">
        <v>691</v>
      </c>
      <c r="E326" s="9" t="s">
        <v>13</v>
      </c>
      <c r="F326" s="31"/>
      <c r="G326" s="9">
        <v>8</v>
      </c>
      <c r="H326" s="9">
        <v>2</v>
      </c>
      <c r="I326" t="s">
        <v>354</v>
      </c>
      <c r="J326">
        <v>69.55</v>
      </c>
      <c r="K326" s="9" t="s">
        <v>15</v>
      </c>
      <c r="L326" s="9" t="s">
        <v>16</v>
      </c>
      <c r="M326" s="9">
        <f>tblTitanic[[#This Row],[SibSp]]+tblTitanic[[#This Row],[Parch]]</f>
        <v>10</v>
      </c>
      <c r="N326" s="9" t="str">
        <f>IF(tblTitanic[[#This Row],[FamilySize]]=0,"Alone", IF(tblTitanic[[#This Row],[FamilySize]]&lt;=3,"Small (1-3)", "Large (4+)"))</f>
        <v>Large (4+)</v>
      </c>
      <c r="O326" s="9" t="str">
        <f>TRIM(MID(tblTitanic[[#This Row],[Name]], FIND(",",tblTitanic[[#This Row],[Name]])+1, FIND(".",tblTitanic[[#This Row],[Name]]) - FIND(",",tblTitanic[[#This Row],[Name]]) - 1))</f>
        <v>Mr</v>
      </c>
      <c r="P3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26" s="9" t="str">
        <f>IF(tblTitanic[[#This Row],[Cabin]]="","Unknown",LEFT(tblTitanic[[#This Row],[Cabin]],1))</f>
        <v>Unknown</v>
      </c>
      <c r="R326" s="9" t="str">
        <f>IF(tblTitanic[[#This Row],[Age]]="","Unknown", IF(tblTitanic[[#This Row],[Age]]&lt;13,"Child",IF(tblTitanic[[#This Row],[Age]]&lt;=18,"Teen", IF(tblTitanic[[#This Row],[Age]]&lt;=40,"Adult","Senior"))))</f>
        <v>Unknown</v>
      </c>
      <c r="S326" s="9" t="str">
        <f>IF(tblTitanic[[#This Row],[Fare]]&lt;=$X$5,"Low",IF(tblTitanic[[#This Row],[Fare]]&lt;= $X$6,"Medium",IF(tblTitanic[[#This Row],[Fare]]&lt;= $X$7,"High","Very High")))</f>
        <v>Very High</v>
      </c>
      <c r="T326" s="9">
        <f>IF(tblTitanic[[#This Row],[Age]]="", $X$9, tblTitanic[[#This Row],[Age]])</f>
        <v>28</v>
      </c>
      <c r="U326" s="9" t="str">
        <f>IF(tblTitanic[[#This Row],[Embarked]]="", "S", tblTitanic[[#This Row],[Embarked]])</f>
        <v>S</v>
      </c>
    </row>
    <row r="327" spans="1:21">
      <c r="A327" s="9">
        <v>326</v>
      </c>
      <c r="B327" s="9">
        <v>1</v>
      </c>
      <c r="C327" s="9">
        <v>1</v>
      </c>
      <c r="D327" t="s">
        <v>692</v>
      </c>
      <c r="E327" s="9" t="s">
        <v>18</v>
      </c>
      <c r="F327" s="31">
        <v>36</v>
      </c>
      <c r="G327" s="9">
        <v>0</v>
      </c>
      <c r="H327" s="9">
        <v>0</v>
      </c>
      <c r="I327" t="s">
        <v>575</v>
      </c>
      <c r="J327">
        <v>135.63329999999999</v>
      </c>
      <c r="K327" s="9" t="s">
        <v>693</v>
      </c>
      <c r="L327" s="9" t="s">
        <v>21</v>
      </c>
      <c r="M327" s="9">
        <f>tblTitanic[[#This Row],[SibSp]]+tblTitanic[[#This Row],[Parch]]</f>
        <v>0</v>
      </c>
      <c r="N327" s="9" t="str">
        <f>IF(tblTitanic[[#This Row],[FamilySize]]=0,"Alone", IF(tblTitanic[[#This Row],[FamilySize]]&lt;=3,"Small (1-3)", "Large (4+)"))</f>
        <v>Alone</v>
      </c>
      <c r="O327" s="9" t="str">
        <f>TRIM(MID(tblTitanic[[#This Row],[Name]], FIND(",",tblTitanic[[#This Row],[Name]])+1, FIND(".",tblTitanic[[#This Row],[Name]]) - FIND(",",tblTitanic[[#This Row],[Name]]) - 1))</f>
        <v>Miss</v>
      </c>
      <c r="P3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27" s="9" t="str">
        <f>IF(tblTitanic[[#This Row],[Cabin]]="","Unknown",LEFT(tblTitanic[[#This Row],[Cabin]],1))</f>
        <v>C</v>
      </c>
      <c r="R327" s="9" t="str">
        <f>IF(tblTitanic[[#This Row],[Age]]="","Unknown", IF(tblTitanic[[#This Row],[Age]]&lt;13,"Child",IF(tblTitanic[[#This Row],[Age]]&lt;=18,"Teen", IF(tblTitanic[[#This Row],[Age]]&lt;=40,"Adult","Senior"))))</f>
        <v>Adult</v>
      </c>
      <c r="S327" s="9" t="str">
        <f>IF(tblTitanic[[#This Row],[Fare]]&lt;=$X$5,"Low",IF(tblTitanic[[#This Row],[Fare]]&lt;= $X$6,"Medium",IF(tblTitanic[[#This Row],[Fare]]&lt;= $X$7,"High","Very High")))</f>
        <v>Very High</v>
      </c>
      <c r="T327" s="9">
        <f>IF(tblTitanic[[#This Row],[Age]]="", $X$9, tblTitanic[[#This Row],[Age]])</f>
        <v>36</v>
      </c>
      <c r="U327" s="9" t="str">
        <f>IF(tblTitanic[[#This Row],[Embarked]]="", "S", tblTitanic[[#This Row],[Embarked]])</f>
        <v>C</v>
      </c>
    </row>
    <row r="328" spans="1:21">
      <c r="A328" s="9">
        <v>327</v>
      </c>
      <c r="B328" s="9">
        <v>0</v>
      </c>
      <c r="C328" s="9">
        <v>3</v>
      </c>
      <c r="D328" t="s">
        <v>694</v>
      </c>
      <c r="E328" s="9" t="s">
        <v>13</v>
      </c>
      <c r="F328" s="31">
        <v>61</v>
      </c>
      <c r="G328" s="9">
        <v>0</v>
      </c>
      <c r="H328" s="9">
        <v>0</v>
      </c>
      <c r="I328" t="s">
        <v>695</v>
      </c>
      <c r="J328">
        <v>6.2374999999999998</v>
      </c>
      <c r="K328" s="9" t="s">
        <v>15</v>
      </c>
      <c r="L328" s="9" t="s">
        <v>16</v>
      </c>
      <c r="M328" s="9">
        <f>tblTitanic[[#This Row],[SibSp]]+tblTitanic[[#This Row],[Parch]]</f>
        <v>0</v>
      </c>
      <c r="N328" s="9" t="str">
        <f>IF(tblTitanic[[#This Row],[FamilySize]]=0,"Alone", IF(tblTitanic[[#This Row],[FamilySize]]&lt;=3,"Small (1-3)", "Large (4+)"))</f>
        <v>Alone</v>
      </c>
      <c r="O328" s="9" t="str">
        <f>TRIM(MID(tblTitanic[[#This Row],[Name]], FIND(",",tblTitanic[[#This Row],[Name]])+1, FIND(".",tblTitanic[[#This Row],[Name]]) - FIND(",",tblTitanic[[#This Row],[Name]]) - 1))</f>
        <v>Mr</v>
      </c>
      <c r="P3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28" s="9" t="str">
        <f>IF(tblTitanic[[#This Row],[Cabin]]="","Unknown",LEFT(tblTitanic[[#This Row],[Cabin]],1))</f>
        <v>Unknown</v>
      </c>
      <c r="R328" s="9" t="str">
        <f>IF(tblTitanic[[#This Row],[Age]]="","Unknown", IF(tblTitanic[[#This Row],[Age]]&lt;13,"Child",IF(tblTitanic[[#This Row],[Age]]&lt;=18,"Teen", IF(tblTitanic[[#This Row],[Age]]&lt;=40,"Adult","Senior"))))</f>
        <v>Senior</v>
      </c>
      <c r="S328" s="9" t="str">
        <f>IF(tblTitanic[[#This Row],[Fare]]&lt;=$X$5,"Low",IF(tblTitanic[[#This Row],[Fare]]&lt;= $X$6,"Medium",IF(tblTitanic[[#This Row],[Fare]]&lt;= $X$7,"High","Very High")))</f>
        <v>Low</v>
      </c>
      <c r="T328" s="9">
        <f>IF(tblTitanic[[#This Row],[Age]]="", $X$9, tblTitanic[[#This Row],[Age]])</f>
        <v>61</v>
      </c>
      <c r="U328" s="9" t="str">
        <f>IF(tblTitanic[[#This Row],[Embarked]]="", "S", tblTitanic[[#This Row],[Embarked]])</f>
        <v>S</v>
      </c>
    </row>
    <row r="329" spans="1:21">
      <c r="A329" s="9">
        <v>328</v>
      </c>
      <c r="B329" s="9">
        <v>1</v>
      </c>
      <c r="C329" s="9">
        <v>2</v>
      </c>
      <c r="D329" t="s">
        <v>696</v>
      </c>
      <c r="E329" s="9" t="s">
        <v>18</v>
      </c>
      <c r="F329" s="31">
        <v>36</v>
      </c>
      <c r="G329" s="9">
        <v>0</v>
      </c>
      <c r="H329" s="9">
        <v>0</v>
      </c>
      <c r="I329" t="s">
        <v>697</v>
      </c>
      <c r="J329">
        <v>13</v>
      </c>
      <c r="K329" s="9" t="s">
        <v>625</v>
      </c>
      <c r="L329" s="9" t="s">
        <v>16</v>
      </c>
      <c r="M329" s="9">
        <f>tblTitanic[[#This Row],[SibSp]]+tblTitanic[[#This Row],[Parch]]</f>
        <v>0</v>
      </c>
      <c r="N329" s="9" t="str">
        <f>IF(tblTitanic[[#This Row],[FamilySize]]=0,"Alone", IF(tblTitanic[[#This Row],[FamilySize]]&lt;=3,"Small (1-3)", "Large (4+)"))</f>
        <v>Alone</v>
      </c>
      <c r="O329" s="9" t="str">
        <f>TRIM(MID(tblTitanic[[#This Row],[Name]], FIND(",",tblTitanic[[#This Row],[Name]])+1, FIND(".",tblTitanic[[#This Row],[Name]]) - FIND(",",tblTitanic[[#This Row],[Name]]) - 1))</f>
        <v>Mrs</v>
      </c>
      <c r="P3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29" s="9" t="str">
        <f>IF(tblTitanic[[#This Row],[Cabin]]="","Unknown",LEFT(tblTitanic[[#This Row],[Cabin]],1))</f>
        <v>D</v>
      </c>
      <c r="R329" s="9" t="str">
        <f>IF(tblTitanic[[#This Row],[Age]]="","Unknown", IF(tblTitanic[[#This Row],[Age]]&lt;13,"Child",IF(tblTitanic[[#This Row],[Age]]&lt;=18,"Teen", IF(tblTitanic[[#This Row],[Age]]&lt;=40,"Adult","Senior"))))</f>
        <v>Adult</v>
      </c>
      <c r="S329" s="9" t="str">
        <f>IF(tblTitanic[[#This Row],[Fare]]&lt;=$X$5,"Low",IF(tblTitanic[[#This Row],[Fare]]&lt;= $X$6,"Medium",IF(tblTitanic[[#This Row],[Fare]]&lt;= $X$7,"High","Very High")))</f>
        <v>Medium</v>
      </c>
      <c r="T329" s="9">
        <f>IF(tblTitanic[[#This Row],[Age]]="", $X$9, tblTitanic[[#This Row],[Age]])</f>
        <v>36</v>
      </c>
      <c r="U329" s="9" t="str">
        <f>IF(tblTitanic[[#This Row],[Embarked]]="", "S", tblTitanic[[#This Row],[Embarked]])</f>
        <v>S</v>
      </c>
    </row>
    <row r="330" spans="1:21">
      <c r="A330" s="9">
        <v>329</v>
      </c>
      <c r="B330" s="9">
        <v>1</v>
      </c>
      <c r="C330" s="9">
        <v>3</v>
      </c>
      <c r="D330" t="s">
        <v>698</v>
      </c>
      <c r="E330" s="9" t="s">
        <v>18</v>
      </c>
      <c r="F330" s="31">
        <v>31</v>
      </c>
      <c r="G330" s="9">
        <v>1</v>
      </c>
      <c r="H330" s="9">
        <v>1</v>
      </c>
      <c r="I330" t="s">
        <v>365</v>
      </c>
      <c r="J330">
        <v>20.524999999999999</v>
      </c>
      <c r="K330" s="9" t="s">
        <v>15</v>
      </c>
      <c r="L330" s="9" t="s">
        <v>16</v>
      </c>
      <c r="M330" s="9">
        <f>tblTitanic[[#This Row],[SibSp]]+tblTitanic[[#This Row],[Parch]]</f>
        <v>2</v>
      </c>
      <c r="N330" s="9" t="str">
        <f>IF(tblTitanic[[#This Row],[FamilySize]]=0,"Alone", IF(tblTitanic[[#This Row],[FamilySize]]&lt;=3,"Small (1-3)", "Large (4+)"))</f>
        <v>Small (1-3)</v>
      </c>
      <c r="O330" s="9" t="str">
        <f>TRIM(MID(tblTitanic[[#This Row],[Name]], FIND(",",tblTitanic[[#This Row],[Name]])+1, FIND(".",tblTitanic[[#This Row],[Name]]) - FIND(",",tblTitanic[[#This Row],[Name]]) - 1))</f>
        <v>Mrs</v>
      </c>
      <c r="P3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30" s="9" t="str">
        <f>IF(tblTitanic[[#This Row],[Cabin]]="","Unknown",LEFT(tblTitanic[[#This Row],[Cabin]],1))</f>
        <v>Unknown</v>
      </c>
      <c r="R330" s="9" t="str">
        <f>IF(tblTitanic[[#This Row],[Age]]="","Unknown", IF(tblTitanic[[#This Row],[Age]]&lt;13,"Child",IF(tblTitanic[[#This Row],[Age]]&lt;=18,"Teen", IF(tblTitanic[[#This Row],[Age]]&lt;=40,"Adult","Senior"))))</f>
        <v>Adult</v>
      </c>
      <c r="S330" s="9" t="str">
        <f>IF(tblTitanic[[#This Row],[Fare]]&lt;=$X$5,"Low",IF(tblTitanic[[#This Row],[Fare]]&lt;= $X$6,"Medium",IF(tblTitanic[[#This Row],[Fare]]&lt;= $X$7,"High","Very High")))</f>
        <v>High</v>
      </c>
      <c r="T330" s="9">
        <f>IF(tblTitanic[[#This Row],[Age]]="", $X$9, tblTitanic[[#This Row],[Age]])</f>
        <v>31</v>
      </c>
      <c r="U330" s="9" t="str">
        <f>IF(tblTitanic[[#This Row],[Embarked]]="", "S", tblTitanic[[#This Row],[Embarked]])</f>
        <v>S</v>
      </c>
    </row>
    <row r="331" spans="1:21">
      <c r="A331" s="9">
        <v>330</v>
      </c>
      <c r="B331" s="9">
        <v>1</v>
      </c>
      <c r="C331" s="9">
        <v>1</v>
      </c>
      <c r="D331" t="s">
        <v>699</v>
      </c>
      <c r="E331" s="9" t="s">
        <v>18</v>
      </c>
      <c r="F331" s="31">
        <v>16</v>
      </c>
      <c r="G331" s="9">
        <v>0</v>
      </c>
      <c r="H331" s="9">
        <v>1</v>
      </c>
      <c r="I331" t="s">
        <v>700</v>
      </c>
      <c r="J331">
        <v>57.979199999999999</v>
      </c>
      <c r="K331" s="9" t="s">
        <v>701</v>
      </c>
      <c r="L331" s="9" t="s">
        <v>21</v>
      </c>
      <c r="M331" s="9">
        <f>tblTitanic[[#This Row],[SibSp]]+tblTitanic[[#This Row],[Parch]]</f>
        <v>1</v>
      </c>
      <c r="N331" s="9" t="str">
        <f>IF(tblTitanic[[#This Row],[FamilySize]]=0,"Alone", IF(tblTitanic[[#This Row],[FamilySize]]&lt;=3,"Small (1-3)", "Large (4+)"))</f>
        <v>Small (1-3)</v>
      </c>
      <c r="O331" s="9" t="str">
        <f>TRIM(MID(tblTitanic[[#This Row],[Name]], FIND(",",tblTitanic[[#This Row],[Name]])+1, FIND(".",tblTitanic[[#This Row],[Name]]) - FIND(",",tblTitanic[[#This Row],[Name]]) - 1))</f>
        <v>Miss</v>
      </c>
      <c r="P3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31" s="9" t="str">
        <f>IF(tblTitanic[[#This Row],[Cabin]]="","Unknown",LEFT(tblTitanic[[#This Row],[Cabin]],1))</f>
        <v>B</v>
      </c>
      <c r="R331" s="9" t="str">
        <f>IF(tblTitanic[[#This Row],[Age]]="","Unknown", IF(tblTitanic[[#This Row],[Age]]&lt;13,"Child",IF(tblTitanic[[#This Row],[Age]]&lt;=18,"Teen", IF(tblTitanic[[#This Row],[Age]]&lt;=40,"Adult","Senior"))))</f>
        <v>Teen</v>
      </c>
      <c r="S331" s="9" t="str">
        <f>IF(tblTitanic[[#This Row],[Fare]]&lt;=$X$5,"Low",IF(tblTitanic[[#This Row],[Fare]]&lt;= $X$6,"Medium",IF(tblTitanic[[#This Row],[Fare]]&lt;= $X$7,"High","Very High")))</f>
        <v>Very High</v>
      </c>
      <c r="T331" s="9">
        <f>IF(tblTitanic[[#This Row],[Age]]="", $X$9, tblTitanic[[#This Row],[Age]])</f>
        <v>16</v>
      </c>
      <c r="U331" s="9" t="str">
        <f>IF(tblTitanic[[#This Row],[Embarked]]="", "S", tblTitanic[[#This Row],[Embarked]])</f>
        <v>C</v>
      </c>
    </row>
    <row r="332" spans="1:21">
      <c r="A332" s="9">
        <v>331</v>
      </c>
      <c r="B332" s="9">
        <v>1</v>
      </c>
      <c r="C332" s="9">
        <v>3</v>
      </c>
      <c r="D332" t="s">
        <v>702</v>
      </c>
      <c r="E332" s="9" t="s">
        <v>18</v>
      </c>
      <c r="F332" s="31"/>
      <c r="G332" s="9">
        <v>2</v>
      </c>
      <c r="H332" s="9">
        <v>0</v>
      </c>
      <c r="I332" t="s">
        <v>644</v>
      </c>
      <c r="J332">
        <v>23.25</v>
      </c>
      <c r="K332" s="9" t="s">
        <v>15</v>
      </c>
      <c r="L332" s="9" t="s">
        <v>31</v>
      </c>
      <c r="M332" s="9">
        <f>tblTitanic[[#This Row],[SibSp]]+tblTitanic[[#This Row],[Parch]]</f>
        <v>2</v>
      </c>
      <c r="N332" s="9" t="str">
        <f>IF(tblTitanic[[#This Row],[FamilySize]]=0,"Alone", IF(tblTitanic[[#This Row],[FamilySize]]&lt;=3,"Small (1-3)", "Large (4+)"))</f>
        <v>Small (1-3)</v>
      </c>
      <c r="O332" s="9" t="str">
        <f>TRIM(MID(tblTitanic[[#This Row],[Name]], FIND(",",tblTitanic[[#This Row],[Name]])+1, FIND(".",tblTitanic[[#This Row],[Name]]) - FIND(",",tblTitanic[[#This Row],[Name]]) - 1))</f>
        <v>Miss</v>
      </c>
      <c r="P3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32" s="9" t="str">
        <f>IF(tblTitanic[[#This Row],[Cabin]]="","Unknown",LEFT(tblTitanic[[#This Row],[Cabin]],1))</f>
        <v>Unknown</v>
      </c>
      <c r="R332" s="9" t="str">
        <f>IF(tblTitanic[[#This Row],[Age]]="","Unknown", IF(tblTitanic[[#This Row],[Age]]&lt;13,"Child",IF(tblTitanic[[#This Row],[Age]]&lt;=18,"Teen", IF(tblTitanic[[#This Row],[Age]]&lt;=40,"Adult","Senior"))))</f>
        <v>Unknown</v>
      </c>
      <c r="S332" s="9" t="str">
        <f>IF(tblTitanic[[#This Row],[Fare]]&lt;=$X$5,"Low",IF(tblTitanic[[#This Row],[Fare]]&lt;= $X$6,"Medium",IF(tblTitanic[[#This Row],[Fare]]&lt;= $X$7,"High","Very High")))</f>
        <v>High</v>
      </c>
      <c r="T332" s="9">
        <f>IF(tblTitanic[[#This Row],[Age]]="", $X$9, tblTitanic[[#This Row],[Age]])</f>
        <v>28</v>
      </c>
      <c r="U332" s="9" t="str">
        <f>IF(tblTitanic[[#This Row],[Embarked]]="", "S", tblTitanic[[#This Row],[Embarked]])</f>
        <v>Q</v>
      </c>
    </row>
    <row r="333" spans="1:21">
      <c r="A333" s="9">
        <v>332</v>
      </c>
      <c r="B333" s="9">
        <v>0</v>
      </c>
      <c r="C333" s="9">
        <v>1</v>
      </c>
      <c r="D333" t="s">
        <v>703</v>
      </c>
      <c r="E333" s="9" t="s">
        <v>13</v>
      </c>
      <c r="F333" s="31">
        <v>45.5</v>
      </c>
      <c r="G333" s="9">
        <v>0</v>
      </c>
      <c r="H333" s="9">
        <v>0</v>
      </c>
      <c r="I333" t="s">
        <v>704</v>
      </c>
      <c r="J333">
        <v>28.5</v>
      </c>
      <c r="K333" s="9" t="s">
        <v>705</v>
      </c>
      <c r="L333" s="9" t="s">
        <v>16</v>
      </c>
      <c r="M333" s="9">
        <f>tblTitanic[[#This Row],[SibSp]]+tblTitanic[[#This Row],[Parch]]</f>
        <v>0</v>
      </c>
      <c r="N333" s="9" t="str">
        <f>IF(tblTitanic[[#This Row],[FamilySize]]=0,"Alone", IF(tblTitanic[[#This Row],[FamilySize]]&lt;=3,"Small (1-3)", "Large (4+)"))</f>
        <v>Alone</v>
      </c>
      <c r="O333" s="9" t="str">
        <f>TRIM(MID(tblTitanic[[#This Row],[Name]], FIND(",",tblTitanic[[#This Row],[Name]])+1, FIND(".",tblTitanic[[#This Row],[Name]]) - FIND(",",tblTitanic[[#This Row],[Name]]) - 1))</f>
        <v>Mr</v>
      </c>
      <c r="P3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33" s="9" t="str">
        <f>IF(tblTitanic[[#This Row],[Cabin]]="","Unknown",LEFT(tblTitanic[[#This Row],[Cabin]],1))</f>
        <v>C</v>
      </c>
      <c r="R333" s="9" t="str">
        <f>IF(tblTitanic[[#This Row],[Age]]="","Unknown", IF(tblTitanic[[#This Row],[Age]]&lt;13,"Child",IF(tblTitanic[[#This Row],[Age]]&lt;=18,"Teen", IF(tblTitanic[[#This Row],[Age]]&lt;=40,"Adult","Senior"))))</f>
        <v>Senior</v>
      </c>
      <c r="S333" s="9" t="str">
        <f>IF(tblTitanic[[#This Row],[Fare]]&lt;=$X$5,"Low",IF(tblTitanic[[#This Row],[Fare]]&lt;= $X$6,"Medium",IF(tblTitanic[[#This Row],[Fare]]&lt;= $X$7,"High","Very High")))</f>
        <v>High</v>
      </c>
      <c r="T333" s="9">
        <f>IF(tblTitanic[[#This Row],[Age]]="", $X$9, tblTitanic[[#This Row],[Age]])</f>
        <v>45.5</v>
      </c>
      <c r="U333" s="9" t="str">
        <f>IF(tblTitanic[[#This Row],[Embarked]]="", "S", tblTitanic[[#This Row],[Embarked]])</f>
        <v>S</v>
      </c>
    </row>
    <row r="334" spans="1:21">
      <c r="A334" s="9">
        <v>333</v>
      </c>
      <c r="B334" s="9">
        <v>0</v>
      </c>
      <c r="C334" s="9">
        <v>1</v>
      </c>
      <c r="D334" t="s">
        <v>706</v>
      </c>
      <c r="E334" s="9" t="s">
        <v>13</v>
      </c>
      <c r="F334" s="31">
        <v>38</v>
      </c>
      <c r="G334" s="9">
        <v>0</v>
      </c>
      <c r="H334" s="9">
        <v>1</v>
      </c>
      <c r="I334" t="s">
        <v>572</v>
      </c>
      <c r="J334">
        <v>153.46250000000001</v>
      </c>
      <c r="K334" s="9" t="s">
        <v>707</v>
      </c>
      <c r="L334" s="9" t="s">
        <v>16</v>
      </c>
      <c r="M334" s="9">
        <f>tblTitanic[[#This Row],[SibSp]]+tblTitanic[[#This Row],[Parch]]</f>
        <v>1</v>
      </c>
      <c r="N334" s="9" t="str">
        <f>IF(tblTitanic[[#This Row],[FamilySize]]=0,"Alone", IF(tblTitanic[[#This Row],[FamilySize]]&lt;=3,"Small (1-3)", "Large (4+)"))</f>
        <v>Small (1-3)</v>
      </c>
      <c r="O334" s="9" t="str">
        <f>TRIM(MID(tblTitanic[[#This Row],[Name]], FIND(",",tblTitanic[[#This Row],[Name]])+1, FIND(".",tblTitanic[[#This Row],[Name]]) - FIND(",",tblTitanic[[#This Row],[Name]]) - 1))</f>
        <v>Mr</v>
      </c>
      <c r="P3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34" s="9" t="str">
        <f>IF(tblTitanic[[#This Row],[Cabin]]="","Unknown",LEFT(tblTitanic[[#This Row],[Cabin]],1))</f>
        <v>C</v>
      </c>
      <c r="R334" s="9" t="str">
        <f>IF(tblTitanic[[#This Row],[Age]]="","Unknown", IF(tblTitanic[[#This Row],[Age]]&lt;13,"Child",IF(tblTitanic[[#This Row],[Age]]&lt;=18,"Teen", IF(tblTitanic[[#This Row],[Age]]&lt;=40,"Adult","Senior"))))</f>
        <v>Adult</v>
      </c>
      <c r="S334" s="9" t="str">
        <f>IF(tblTitanic[[#This Row],[Fare]]&lt;=$X$5,"Low",IF(tblTitanic[[#This Row],[Fare]]&lt;= $X$6,"Medium",IF(tblTitanic[[#This Row],[Fare]]&lt;= $X$7,"High","Very High")))</f>
        <v>Very High</v>
      </c>
      <c r="T334" s="9">
        <f>IF(tblTitanic[[#This Row],[Age]]="", $X$9, tblTitanic[[#This Row],[Age]])</f>
        <v>38</v>
      </c>
      <c r="U334" s="9" t="str">
        <f>IF(tblTitanic[[#This Row],[Embarked]]="", "S", tblTitanic[[#This Row],[Embarked]])</f>
        <v>S</v>
      </c>
    </row>
    <row r="335" spans="1:21">
      <c r="A335" s="9">
        <v>334</v>
      </c>
      <c r="B335" s="9">
        <v>0</v>
      </c>
      <c r="C335" s="9">
        <v>3</v>
      </c>
      <c r="D335" t="s">
        <v>708</v>
      </c>
      <c r="E335" s="9" t="s">
        <v>13</v>
      </c>
      <c r="F335" s="31">
        <v>16</v>
      </c>
      <c r="G335" s="9">
        <v>2</v>
      </c>
      <c r="H335" s="9">
        <v>0</v>
      </c>
      <c r="I335" t="s">
        <v>103</v>
      </c>
      <c r="J335">
        <v>18</v>
      </c>
      <c r="K335" s="9" t="s">
        <v>15</v>
      </c>
      <c r="L335" s="9" t="s">
        <v>16</v>
      </c>
      <c r="M335" s="9">
        <f>tblTitanic[[#This Row],[SibSp]]+tblTitanic[[#This Row],[Parch]]</f>
        <v>2</v>
      </c>
      <c r="N335" s="9" t="str">
        <f>IF(tblTitanic[[#This Row],[FamilySize]]=0,"Alone", IF(tblTitanic[[#This Row],[FamilySize]]&lt;=3,"Small (1-3)", "Large (4+)"))</f>
        <v>Small (1-3)</v>
      </c>
      <c r="O335" s="9" t="str">
        <f>TRIM(MID(tblTitanic[[#This Row],[Name]], FIND(",",tblTitanic[[#This Row],[Name]])+1, FIND(".",tblTitanic[[#This Row],[Name]]) - FIND(",",tblTitanic[[#This Row],[Name]]) - 1))</f>
        <v>Mr</v>
      </c>
      <c r="P3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35" s="9" t="str">
        <f>IF(tblTitanic[[#This Row],[Cabin]]="","Unknown",LEFT(tblTitanic[[#This Row],[Cabin]],1))</f>
        <v>Unknown</v>
      </c>
      <c r="R335" s="9" t="str">
        <f>IF(tblTitanic[[#This Row],[Age]]="","Unknown", IF(tblTitanic[[#This Row],[Age]]&lt;13,"Child",IF(tblTitanic[[#This Row],[Age]]&lt;=18,"Teen", IF(tblTitanic[[#This Row],[Age]]&lt;=40,"Adult","Senior"))))</f>
        <v>Teen</v>
      </c>
      <c r="S335" s="9" t="str">
        <f>IF(tblTitanic[[#This Row],[Fare]]&lt;=$X$5,"Low",IF(tblTitanic[[#This Row],[Fare]]&lt;= $X$6,"Medium",IF(tblTitanic[[#This Row],[Fare]]&lt;= $X$7,"High","Very High")))</f>
        <v>High</v>
      </c>
      <c r="T335" s="9">
        <f>IF(tblTitanic[[#This Row],[Age]]="", $X$9, tblTitanic[[#This Row],[Age]])</f>
        <v>16</v>
      </c>
      <c r="U335" s="9" t="str">
        <f>IF(tblTitanic[[#This Row],[Embarked]]="", "S", tblTitanic[[#This Row],[Embarked]])</f>
        <v>S</v>
      </c>
    </row>
    <row r="336" spans="1:21">
      <c r="A336" s="9">
        <v>335</v>
      </c>
      <c r="B336" s="9">
        <v>1</v>
      </c>
      <c r="C336" s="9">
        <v>1</v>
      </c>
      <c r="D336" t="s">
        <v>709</v>
      </c>
      <c r="E336" s="9" t="s">
        <v>18</v>
      </c>
      <c r="F336" s="31"/>
      <c r="G336" s="9">
        <v>1</v>
      </c>
      <c r="H336" s="9">
        <v>0</v>
      </c>
      <c r="I336" t="s">
        <v>710</v>
      </c>
      <c r="J336">
        <v>133.65</v>
      </c>
      <c r="K336" s="9" t="s">
        <v>15</v>
      </c>
      <c r="L336" s="9" t="s">
        <v>16</v>
      </c>
      <c r="M336" s="9">
        <f>tblTitanic[[#This Row],[SibSp]]+tblTitanic[[#This Row],[Parch]]</f>
        <v>1</v>
      </c>
      <c r="N336" s="9" t="str">
        <f>IF(tblTitanic[[#This Row],[FamilySize]]=0,"Alone", IF(tblTitanic[[#This Row],[FamilySize]]&lt;=3,"Small (1-3)", "Large (4+)"))</f>
        <v>Small (1-3)</v>
      </c>
      <c r="O336" s="9" t="str">
        <f>TRIM(MID(tblTitanic[[#This Row],[Name]], FIND(",",tblTitanic[[#This Row],[Name]])+1, FIND(".",tblTitanic[[#This Row],[Name]]) - FIND(",",tblTitanic[[#This Row],[Name]]) - 1))</f>
        <v>Mrs</v>
      </c>
      <c r="P3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36" s="9" t="str">
        <f>IF(tblTitanic[[#This Row],[Cabin]]="","Unknown",LEFT(tblTitanic[[#This Row],[Cabin]],1))</f>
        <v>Unknown</v>
      </c>
      <c r="R336" s="9" t="str">
        <f>IF(tblTitanic[[#This Row],[Age]]="","Unknown", IF(tblTitanic[[#This Row],[Age]]&lt;13,"Child",IF(tblTitanic[[#This Row],[Age]]&lt;=18,"Teen", IF(tblTitanic[[#This Row],[Age]]&lt;=40,"Adult","Senior"))))</f>
        <v>Unknown</v>
      </c>
      <c r="S336" s="9" t="str">
        <f>IF(tblTitanic[[#This Row],[Fare]]&lt;=$X$5,"Low",IF(tblTitanic[[#This Row],[Fare]]&lt;= $X$6,"Medium",IF(tblTitanic[[#This Row],[Fare]]&lt;= $X$7,"High","Very High")))</f>
        <v>Very High</v>
      </c>
      <c r="T336" s="9">
        <f>IF(tblTitanic[[#This Row],[Age]]="", $X$9, tblTitanic[[#This Row],[Age]])</f>
        <v>28</v>
      </c>
      <c r="U336" s="9" t="str">
        <f>IF(tblTitanic[[#This Row],[Embarked]]="", "S", tblTitanic[[#This Row],[Embarked]])</f>
        <v>S</v>
      </c>
    </row>
    <row r="337" spans="1:21">
      <c r="A337" s="9">
        <v>336</v>
      </c>
      <c r="B337" s="9">
        <v>0</v>
      </c>
      <c r="C337" s="9">
        <v>3</v>
      </c>
      <c r="D337" t="s">
        <v>711</v>
      </c>
      <c r="E337" s="9" t="s">
        <v>13</v>
      </c>
      <c r="F337" s="31"/>
      <c r="G337" s="9">
        <v>0</v>
      </c>
      <c r="H337" s="9">
        <v>0</v>
      </c>
      <c r="I337" t="s">
        <v>712</v>
      </c>
      <c r="J337">
        <v>7.8958000000000004</v>
      </c>
      <c r="K337" s="9" t="s">
        <v>15</v>
      </c>
      <c r="L337" s="9" t="s">
        <v>16</v>
      </c>
      <c r="M337" s="9">
        <f>tblTitanic[[#This Row],[SibSp]]+tblTitanic[[#This Row],[Parch]]</f>
        <v>0</v>
      </c>
      <c r="N337" s="9" t="str">
        <f>IF(tblTitanic[[#This Row],[FamilySize]]=0,"Alone", IF(tblTitanic[[#This Row],[FamilySize]]&lt;=3,"Small (1-3)", "Large (4+)"))</f>
        <v>Alone</v>
      </c>
      <c r="O337" s="9" t="str">
        <f>TRIM(MID(tblTitanic[[#This Row],[Name]], FIND(",",tblTitanic[[#This Row],[Name]])+1, FIND(".",tblTitanic[[#This Row],[Name]]) - FIND(",",tblTitanic[[#This Row],[Name]]) - 1))</f>
        <v>Mr</v>
      </c>
      <c r="P3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37" s="9" t="str">
        <f>IF(tblTitanic[[#This Row],[Cabin]]="","Unknown",LEFT(tblTitanic[[#This Row],[Cabin]],1))</f>
        <v>Unknown</v>
      </c>
      <c r="R337" s="9" t="str">
        <f>IF(tblTitanic[[#This Row],[Age]]="","Unknown", IF(tblTitanic[[#This Row],[Age]]&lt;13,"Child",IF(tblTitanic[[#This Row],[Age]]&lt;=18,"Teen", IF(tblTitanic[[#This Row],[Age]]&lt;=40,"Adult","Senior"))))</f>
        <v>Unknown</v>
      </c>
      <c r="S337" s="9" t="str">
        <f>IF(tblTitanic[[#This Row],[Fare]]&lt;=$X$5,"Low",IF(tblTitanic[[#This Row],[Fare]]&lt;= $X$6,"Medium",IF(tblTitanic[[#This Row],[Fare]]&lt;= $X$7,"High","Very High")))</f>
        <v>Low</v>
      </c>
      <c r="T337" s="9">
        <f>IF(tblTitanic[[#This Row],[Age]]="", $X$9, tblTitanic[[#This Row],[Age]])</f>
        <v>28</v>
      </c>
      <c r="U337" s="9" t="str">
        <f>IF(tblTitanic[[#This Row],[Embarked]]="", "S", tblTitanic[[#This Row],[Embarked]])</f>
        <v>S</v>
      </c>
    </row>
    <row r="338" spans="1:21">
      <c r="A338" s="9">
        <v>337</v>
      </c>
      <c r="B338" s="9">
        <v>0</v>
      </c>
      <c r="C338" s="9">
        <v>1</v>
      </c>
      <c r="D338" t="s">
        <v>713</v>
      </c>
      <c r="E338" s="9" t="s">
        <v>13</v>
      </c>
      <c r="F338" s="31">
        <v>29</v>
      </c>
      <c r="G338" s="9">
        <v>1</v>
      </c>
      <c r="H338" s="9">
        <v>0</v>
      </c>
      <c r="I338" t="s">
        <v>337</v>
      </c>
      <c r="J338">
        <v>66.599999999999994</v>
      </c>
      <c r="K338" s="9" t="s">
        <v>338</v>
      </c>
      <c r="L338" s="9" t="s">
        <v>16</v>
      </c>
      <c r="M338" s="9">
        <f>tblTitanic[[#This Row],[SibSp]]+tblTitanic[[#This Row],[Parch]]</f>
        <v>1</v>
      </c>
      <c r="N338" s="9" t="str">
        <f>IF(tblTitanic[[#This Row],[FamilySize]]=0,"Alone", IF(tblTitanic[[#This Row],[FamilySize]]&lt;=3,"Small (1-3)", "Large (4+)"))</f>
        <v>Small (1-3)</v>
      </c>
      <c r="O338" s="9" t="str">
        <f>TRIM(MID(tblTitanic[[#This Row],[Name]], FIND(",",tblTitanic[[#This Row],[Name]])+1, FIND(".",tblTitanic[[#This Row],[Name]]) - FIND(",",tblTitanic[[#This Row],[Name]]) - 1))</f>
        <v>Mr</v>
      </c>
      <c r="P3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38" s="9" t="str">
        <f>IF(tblTitanic[[#This Row],[Cabin]]="","Unknown",LEFT(tblTitanic[[#This Row],[Cabin]],1))</f>
        <v>C</v>
      </c>
      <c r="R338" s="9" t="str">
        <f>IF(tblTitanic[[#This Row],[Age]]="","Unknown", IF(tblTitanic[[#This Row],[Age]]&lt;13,"Child",IF(tblTitanic[[#This Row],[Age]]&lt;=18,"Teen", IF(tblTitanic[[#This Row],[Age]]&lt;=40,"Adult","Senior"))))</f>
        <v>Adult</v>
      </c>
      <c r="S338" s="9" t="str">
        <f>IF(tblTitanic[[#This Row],[Fare]]&lt;=$X$5,"Low",IF(tblTitanic[[#This Row],[Fare]]&lt;= $X$6,"Medium",IF(tblTitanic[[#This Row],[Fare]]&lt;= $X$7,"High","Very High")))</f>
        <v>Very High</v>
      </c>
      <c r="T338" s="9">
        <f>IF(tblTitanic[[#This Row],[Age]]="", $X$9, tblTitanic[[#This Row],[Age]])</f>
        <v>29</v>
      </c>
      <c r="U338" s="9" t="str">
        <f>IF(tblTitanic[[#This Row],[Embarked]]="", "S", tblTitanic[[#This Row],[Embarked]])</f>
        <v>S</v>
      </c>
    </row>
    <row r="339" spans="1:21">
      <c r="A339" s="9">
        <v>338</v>
      </c>
      <c r="B339" s="9">
        <v>1</v>
      </c>
      <c r="C339" s="9">
        <v>1</v>
      </c>
      <c r="D339" t="s">
        <v>714</v>
      </c>
      <c r="E339" s="9" t="s">
        <v>18</v>
      </c>
      <c r="F339" s="31">
        <v>41</v>
      </c>
      <c r="G339" s="9">
        <v>0</v>
      </c>
      <c r="H339" s="9">
        <v>0</v>
      </c>
      <c r="I339" t="s">
        <v>682</v>
      </c>
      <c r="J339">
        <v>134.5</v>
      </c>
      <c r="K339" s="9" t="s">
        <v>715</v>
      </c>
      <c r="L339" s="9" t="s">
        <v>21</v>
      </c>
      <c r="M339" s="9">
        <f>tblTitanic[[#This Row],[SibSp]]+tblTitanic[[#This Row],[Parch]]</f>
        <v>0</v>
      </c>
      <c r="N339" s="9" t="str">
        <f>IF(tblTitanic[[#This Row],[FamilySize]]=0,"Alone", IF(tblTitanic[[#This Row],[FamilySize]]&lt;=3,"Small (1-3)", "Large (4+)"))</f>
        <v>Alone</v>
      </c>
      <c r="O339" s="9" t="str">
        <f>TRIM(MID(tblTitanic[[#This Row],[Name]], FIND(",",tblTitanic[[#This Row],[Name]])+1, FIND(".",tblTitanic[[#This Row],[Name]]) - FIND(",",tblTitanic[[#This Row],[Name]]) - 1))</f>
        <v>Miss</v>
      </c>
      <c r="P3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39" s="9" t="str">
        <f>IF(tblTitanic[[#This Row],[Cabin]]="","Unknown",LEFT(tblTitanic[[#This Row],[Cabin]],1))</f>
        <v>E</v>
      </c>
      <c r="R339" s="9" t="str">
        <f>IF(tblTitanic[[#This Row],[Age]]="","Unknown", IF(tblTitanic[[#This Row],[Age]]&lt;13,"Child",IF(tblTitanic[[#This Row],[Age]]&lt;=18,"Teen", IF(tblTitanic[[#This Row],[Age]]&lt;=40,"Adult","Senior"))))</f>
        <v>Senior</v>
      </c>
      <c r="S339" s="9" t="str">
        <f>IF(tblTitanic[[#This Row],[Fare]]&lt;=$X$5,"Low",IF(tblTitanic[[#This Row],[Fare]]&lt;= $X$6,"Medium",IF(tblTitanic[[#This Row],[Fare]]&lt;= $X$7,"High","Very High")))</f>
        <v>Very High</v>
      </c>
      <c r="T339" s="9">
        <f>IF(tblTitanic[[#This Row],[Age]]="", $X$9, tblTitanic[[#This Row],[Age]])</f>
        <v>41</v>
      </c>
      <c r="U339" s="9" t="str">
        <f>IF(tblTitanic[[#This Row],[Embarked]]="", "S", tblTitanic[[#This Row],[Embarked]])</f>
        <v>C</v>
      </c>
    </row>
    <row r="340" spans="1:21">
      <c r="A340" s="9">
        <v>339</v>
      </c>
      <c r="B340" s="9">
        <v>1</v>
      </c>
      <c r="C340" s="9">
        <v>3</v>
      </c>
      <c r="D340" t="s">
        <v>716</v>
      </c>
      <c r="E340" s="9" t="s">
        <v>13</v>
      </c>
      <c r="F340" s="31">
        <v>45</v>
      </c>
      <c r="G340" s="9">
        <v>0</v>
      </c>
      <c r="H340" s="9">
        <v>0</v>
      </c>
      <c r="I340" t="s">
        <v>717</v>
      </c>
      <c r="J340">
        <v>8.0500000000000007</v>
      </c>
      <c r="K340" s="9" t="s">
        <v>15</v>
      </c>
      <c r="L340" s="9" t="s">
        <v>16</v>
      </c>
      <c r="M340" s="9">
        <f>tblTitanic[[#This Row],[SibSp]]+tblTitanic[[#This Row],[Parch]]</f>
        <v>0</v>
      </c>
      <c r="N340" s="9" t="str">
        <f>IF(tblTitanic[[#This Row],[FamilySize]]=0,"Alone", IF(tblTitanic[[#This Row],[FamilySize]]&lt;=3,"Small (1-3)", "Large (4+)"))</f>
        <v>Alone</v>
      </c>
      <c r="O340" s="9" t="str">
        <f>TRIM(MID(tblTitanic[[#This Row],[Name]], FIND(",",tblTitanic[[#This Row],[Name]])+1, FIND(".",tblTitanic[[#This Row],[Name]]) - FIND(",",tblTitanic[[#This Row],[Name]]) - 1))</f>
        <v>Mr</v>
      </c>
      <c r="P3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40" s="9" t="str">
        <f>IF(tblTitanic[[#This Row],[Cabin]]="","Unknown",LEFT(tblTitanic[[#This Row],[Cabin]],1))</f>
        <v>Unknown</v>
      </c>
      <c r="R340" s="9" t="str">
        <f>IF(tblTitanic[[#This Row],[Age]]="","Unknown", IF(tblTitanic[[#This Row],[Age]]&lt;13,"Child",IF(tblTitanic[[#This Row],[Age]]&lt;=18,"Teen", IF(tblTitanic[[#This Row],[Age]]&lt;=40,"Adult","Senior"))))</f>
        <v>Senior</v>
      </c>
      <c r="S340" s="9" t="str">
        <f>IF(tblTitanic[[#This Row],[Fare]]&lt;=$X$5,"Low",IF(tblTitanic[[#This Row],[Fare]]&lt;= $X$6,"Medium",IF(tblTitanic[[#This Row],[Fare]]&lt;= $X$7,"High","Very High")))</f>
        <v>Medium</v>
      </c>
      <c r="T340" s="9">
        <f>IF(tblTitanic[[#This Row],[Age]]="", $X$9, tblTitanic[[#This Row],[Age]])</f>
        <v>45</v>
      </c>
      <c r="U340" s="9" t="str">
        <f>IF(tblTitanic[[#This Row],[Embarked]]="", "S", tblTitanic[[#This Row],[Embarked]])</f>
        <v>S</v>
      </c>
    </row>
    <row r="341" spans="1:21">
      <c r="A341" s="9">
        <v>340</v>
      </c>
      <c r="B341" s="9">
        <v>0</v>
      </c>
      <c r="C341" s="9">
        <v>1</v>
      </c>
      <c r="D341" t="s">
        <v>718</v>
      </c>
      <c r="E341" s="9" t="s">
        <v>13</v>
      </c>
      <c r="F341" s="31">
        <v>45</v>
      </c>
      <c r="G341" s="9">
        <v>0</v>
      </c>
      <c r="H341" s="9">
        <v>0</v>
      </c>
      <c r="I341" t="s">
        <v>719</v>
      </c>
      <c r="J341">
        <v>35.5</v>
      </c>
      <c r="K341" s="9" t="s">
        <v>720</v>
      </c>
      <c r="L341" s="9" t="s">
        <v>16</v>
      </c>
      <c r="M341" s="9">
        <f>tblTitanic[[#This Row],[SibSp]]+tblTitanic[[#This Row],[Parch]]</f>
        <v>0</v>
      </c>
      <c r="N341" s="9" t="str">
        <f>IF(tblTitanic[[#This Row],[FamilySize]]=0,"Alone", IF(tblTitanic[[#This Row],[FamilySize]]&lt;=3,"Small (1-3)", "Large (4+)"))</f>
        <v>Alone</v>
      </c>
      <c r="O341" s="9" t="str">
        <f>TRIM(MID(tblTitanic[[#This Row],[Name]], FIND(",",tblTitanic[[#This Row],[Name]])+1, FIND(".",tblTitanic[[#This Row],[Name]]) - FIND(",",tblTitanic[[#This Row],[Name]]) - 1))</f>
        <v>Mr</v>
      </c>
      <c r="P3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41" s="9" t="str">
        <f>IF(tblTitanic[[#This Row],[Cabin]]="","Unknown",LEFT(tblTitanic[[#This Row],[Cabin]],1))</f>
        <v>T</v>
      </c>
      <c r="R341" s="9" t="str">
        <f>IF(tblTitanic[[#This Row],[Age]]="","Unknown", IF(tblTitanic[[#This Row],[Age]]&lt;13,"Child",IF(tblTitanic[[#This Row],[Age]]&lt;=18,"Teen", IF(tblTitanic[[#This Row],[Age]]&lt;=40,"Adult","Senior"))))</f>
        <v>Senior</v>
      </c>
      <c r="S341" s="9" t="str">
        <f>IF(tblTitanic[[#This Row],[Fare]]&lt;=$X$5,"Low",IF(tblTitanic[[#This Row],[Fare]]&lt;= $X$6,"Medium",IF(tblTitanic[[#This Row],[Fare]]&lt;= $X$7,"High","Very High")))</f>
        <v>Very High</v>
      </c>
      <c r="T341" s="9">
        <f>IF(tblTitanic[[#This Row],[Age]]="", $X$9, tblTitanic[[#This Row],[Age]])</f>
        <v>45</v>
      </c>
      <c r="U341" s="9" t="str">
        <f>IF(tblTitanic[[#This Row],[Embarked]]="", "S", tblTitanic[[#This Row],[Embarked]])</f>
        <v>S</v>
      </c>
    </row>
    <row r="342" spans="1:21">
      <c r="A342" s="9">
        <v>341</v>
      </c>
      <c r="B342" s="9">
        <v>1</v>
      </c>
      <c r="C342" s="9">
        <v>2</v>
      </c>
      <c r="D342" t="s">
        <v>721</v>
      </c>
      <c r="E342" s="9" t="s">
        <v>13</v>
      </c>
      <c r="F342" s="31">
        <v>2</v>
      </c>
      <c r="G342" s="9">
        <v>1</v>
      </c>
      <c r="H342" s="9">
        <v>1</v>
      </c>
      <c r="I342" t="s">
        <v>330</v>
      </c>
      <c r="J342">
        <v>26</v>
      </c>
      <c r="K342" s="9" t="s">
        <v>331</v>
      </c>
      <c r="L342" s="9" t="s">
        <v>16</v>
      </c>
      <c r="M342" s="9">
        <f>tblTitanic[[#This Row],[SibSp]]+tblTitanic[[#This Row],[Parch]]</f>
        <v>2</v>
      </c>
      <c r="N342" s="9" t="str">
        <f>IF(tblTitanic[[#This Row],[FamilySize]]=0,"Alone", IF(tblTitanic[[#This Row],[FamilySize]]&lt;=3,"Small (1-3)", "Large (4+)"))</f>
        <v>Small (1-3)</v>
      </c>
      <c r="O342" s="9" t="str">
        <f>TRIM(MID(tblTitanic[[#This Row],[Name]], FIND(",",tblTitanic[[#This Row],[Name]])+1, FIND(".",tblTitanic[[#This Row],[Name]]) - FIND(",",tblTitanic[[#This Row],[Name]]) - 1))</f>
        <v>Master</v>
      </c>
      <c r="P3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342" s="9" t="str">
        <f>IF(tblTitanic[[#This Row],[Cabin]]="","Unknown",LEFT(tblTitanic[[#This Row],[Cabin]],1))</f>
        <v>F</v>
      </c>
      <c r="R342" s="9" t="str">
        <f>IF(tblTitanic[[#This Row],[Age]]="","Unknown", IF(tblTitanic[[#This Row],[Age]]&lt;13,"Child",IF(tblTitanic[[#This Row],[Age]]&lt;=18,"Teen", IF(tblTitanic[[#This Row],[Age]]&lt;=40,"Adult","Senior"))))</f>
        <v>Child</v>
      </c>
      <c r="S342" s="9" t="str">
        <f>IF(tblTitanic[[#This Row],[Fare]]&lt;=$X$5,"Low",IF(tblTitanic[[#This Row],[Fare]]&lt;= $X$6,"Medium",IF(tblTitanic[[#This Row],[Fare]]&lt;= $X$7,"High","Very High")))</f>
        <v>High</v>
      </c>
      <c r="T342" s="9">
        <f>IF(tblTitanic[[#This Row],[Age]]="", $X$9, tblTitanic[[#This Row],[Age]])</f>
        <v>2</v>
      </c>
      <c r="U342" s="9" t="str">
        <f>IF(tblTitanic[[#This Row],[Embarked]]="", "S", tblTitanic[[#This Row],[Embarked]])</f>
        <v>S</v>
      </c>
    </row>
    <row r="343" spans="1:21">
      <c r="A343" s="9">
        <v>342</v>
      </c>
      <c r="B343" s="9">
        <v>1</v>
      </c>
      <c r="C343" s="9">
        <v>1</v>
      </c>
      <c r="D343" t="s">
        <v>722</v>
      </c>
      <c r="E343" s="9" t="s">
        <v>18</v>
      </c>
      <c r="F343" s="31">
        <v>24</v>
      </c>
      <c r="G343" s="9">
        <v>3</v>
      </c>
      <c r="H343" s="9">
        <v>2</v>
      </c>
      <c r="I343" t="s">
        <v>79</v>
      </c>
      <c r="J343">
        <v>263</v>
      </c>
      <c r="K343" s="9" t="s">
        <v>80</v>
      </c>
      <c r="L343" s="9" t="s">
        <v>16</v>
      </c>
      <c r="M343" s="9">
        <f>tblTitanic[[#This Row],[SibSp]]+tblTitanic[[#This Row],[Parch]]</f>
        <v>5</v>
      </c>
      <c r="N343" s="9" t="str">
        <f>IF(tblTitanic[[#This Row],[FamilySize]]=0,"Alone", IF(tblTitanic[[#This Row],[FamilySize]]&lt;=3,"Small (1-3)", "Large (4+)"))</f>
        <v>Large (4+)</v>
      </c>
      <c r="O343" s="9" t="str">
        <f>TRIM(MID(tblTitanic[[#This Row],[Name]], FIND(",",tblTitanic[[#This Row],[Name]])+1, FIND(".",tblTitanic[[#This Row],[Name]]) - FIND(",",tblTitanic[[#This Row],[Name]]) - 1))</f>
        <v>Miss</v>
      </c>
      <c r="P3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43" s="9" t="str">
        <f>IF(tblTitanic[[#This Row],[Cabin]]="","Unknown",LEFT(tblTitanic[[#This Row],[Cabin]],1))</f>
        <v>C</v>
      </c>
      <c r="R343" s="9" t="str">
        <f>IF(tblTitanic[[#This Row],[Age]]="","Unknown", IF(tblTitanic[[#This Row],[Age]]&lt;13,"Child",IF(tblTitanic[[#This Row],[Age]]&lt;=18,"Teen", IF(tblTitanic[[#This Row],[Age]]&lt;=40,"Adult","Senior"))))</f>
        <v>Adult</v>
      </c>
      <c r="S343" s="9" t="str">
        <f>IF(tblTitanic[[#This Row],[Fare]]&lt;=$X$5,"Low",IF(tblTitanic[[#This Row],[Fare]]&lt;= $X$6,"Medium",IF(tblTitanic[[#This Row],[Fare]]&lt;= $X$7,"High","Very High")))</f>
        <v>Very High</v>
      </c>
      <c r="T343" s="9">
        <f>IF(tblTitanic[[#This Row],[Age]]="", $X$9, tblTitanic[[#This Row],[Age]])</f>
        <v>24</v>
      </c>
      <c r="U343" s="9" t="str">
        <f>IF(tblTitanic[[#This Row],[Embarked]]="", "S", tblTitanic[[#This Row],[Embarked]])</f>
        <v>S</v>
      </c>
    </row>
    <row r="344" spans="1:21">
      <c r="A344" s="9">
        <v>343</v>
      </c>
      <c r="B344" s="9">
        <v>0</v>
      </c>
      <c r="C344" s="9">
        <v>2</v>
      </c>
      <c r="D344" t="s">
        <v>723</v>
      </c>
      <c r="E344" s="9" t="s">
        <v>13</v>
      </c>
      <c r="F344" s="31">
        <v>28</v>
      </c>
      <c r="G344" s="9">
        <v>0</v>
      </c>
      <c r="H344" s="9">
        <v>0</v>
      </c>
      <c r="I344" t="s">
        <v>724</v>
      </c>
      <c r="J344">
        <v>13</v>
      </c>
      <c r="K344" s="9" t="s">
        <v>15</v>
      </c>
      <c r="L344" s="9" t="s">
        <v>16</v>
      </c>
      <c r="M344" s="9">
        <f>tblTitanic[[#This Row],[SibSp]]+tblTitanic[[#This Row],[Parch]]</f>
        <v>0</v>
      </c>
      <c r="N344" s="9" t="str">
        <f>IF(tblTitanic[[#This Row],[FamilySize]]=0,"Alone", IF(tblTitanic[[#This Row],[FamilySize]]&lt;=3,"Small (1-3)", "Large (4+)"))</f>
        <v>Alone</v>
      </c>
      <c r="O344" s="9" t="str">
        <f>TRIM(MID(tblTitanic[[#This Row],[Name]], FIND(",",tblTitanic[[#This Row],[Name]])+1, FIND(".",tblTitanic[[#This Row],[Name]]) - FIND(",",tblTitanic[[#This Row],[Name]]) - 1))</f>
        <v>Mr</v>
      </c>
      <c r="P3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44" s="9" t="str">
        <f>IF(tblTitanic[[#This Row],[Cabin]]="","Unknown",LEFT(tblTitanic[[#This Row],[Cabin]],1))</f>
        <v>Unknown</v>
      </c>
      <c r="R344" s="9" t="str">
        <f>IF(tblTitanic[[#This Row],[Age]]="","Unknown", IF(tblTitanic[[#This Row],[Age]]&lt;13,"Child",IF(tblTitanic[[#This Row],[Age]]&lt;=18,"Teen", IF(tblTitanic[[#This Row],[Age]]&lt;=40,"Adult","Senior"))))</f>
        <v>Adult</v>
      </c>
      <c r="S344" s="9" t="str">
        <f>IF(tblTitanic[[#This Row],[Fare]]&lt;=$X$5,"Low",IF(tblTitanic[[#This Row],[Fare]]&lt;= $X$6,"Medium",IF(tblTitanic[[#This Row],[Fare]]&lt;= $X$7,"High","Very High")))</f>
        <v>Medium</v>
      </c>
      <c r="T344" s="9">
        <f>IF(tblTitanic[[#This Row],[Age]]="", $X$9, tblTitanic[[#This Row],[Age]])</f>
        <v>28</v>
      </c>
      <c r="U344" s="9" t="str">
        <f>IF(tblTitanic[[#This Row],[Embarked]]="", "S", tblTitanic[[#This Row],[Embarked]])</f>
        <v>S</v>
      </c>
    </row>
    <row r="345" spans="1:21">
      <c r="A345" s="9">
        <v>344</v>
      </c>
      <c r="B345" s="9">
        <v>0</v>
      </c>
      <c r="C345" s="9">
        <v>2</v>
      </c>
      <c r="D345" t="s">
        <v>725</v>
      </c>
      <c r="E345" s="9" t="s">
        <v>13</v>
      </c>
      <c r="F345" s="31">
        <v>25</v>
      </c>
      <c r="G345" s="9">
        <v>0</v>
      </c>
      <c r="H345" s="9">
        <v>0</v>
      </c>
      <c r="I345" t="s">
        <v>726</v>
      </c>
      <c r="J345">
        <v>13</v>
      </c>
      <c r="K345" s="9" t="s">
        <v>15</v>
      </c>
      <c r="L345" s="9" t="s">
        <v>16</v>
      </c>
      <c r="M345" s="9">
        <f>tblTitanic[[#This Row],[SibSp]]+tblTitanic[[#This Row],[Parch]]</f>
        <v>0</v>
      </c>
      <c r="N345" s="9" t="str">
        <f>IF(tblTitanic[[#This Row],[FamilySize]]=0,"Alone", IF(tblTitanic[[#This Row],[FamilySize]]&lt;=3,"Small (1-3)", "Large (4+)"))</f>
        <v>Alone</v>
      </c>
      <c r="O345" s="9" t="str">
        <f>TRIM(MID(tblTitanic[[#This Row],[Name]], FIND(",",tblTitanic[[#This Row],[Name]])+1, FIND(".",tblTitanic[[#This Row],[Name]]) - FIND(",",tblTitanic[[#This Row],[Name]]) - 1))</f>
        <v>Mr</v>
      </c>
      <c r="P3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45" s="9" t="str">
        <f>IF(tblTitanic[[#This Row],[Cabin]]="","Unknown",LEFT(tblTitanic[[#This Row],[Cabin]],1))</f>
        <v>Unknown</v>
      </c>
      <c r="R345" s="9" t="str">
        <f>IF(tblTitanic[[#This Row],[Age]]="","Unknown", IF(tblTitanic[[#This Row],[Age]]&lt;13,"Child",IF(tblTitanic[[#This Row],[Age]]&lt;=18,"Teen", IF(tblTitanic[[#This Row],[Age]]&lt;=40,"Adult","Senior"))))</f>
        <v>Adult</v>
      </c>
      <c r="S345" s="9" t="str">
        <f>IF(tblTitanic[[#This Row],[Fare]]&lt;=$X$5,"Low",IF(tblTitanic[[#This Row],[Fare]]&lt;= $X$6,"Medium",IF(tblTitanic[[#This Row],[Fare]]&lt;= $X$7,"High","Very High")))</f>
        <v>Medium</v>
      </c>
      <c r="T345" s="9">
        <f>IF(tblTitanic[[#This Row],[Age]]="", $X$9, tblTitanic[[#This Row],[Age]])</f>
        <v>25</v>
      </c>
      <c r="U345" s="9" t="str">
        <f>IF(tblTitanic[[#This Row],[Embarked]]="", "S", tblTitanic[[#This Row],[Embarked]])</f>
        <v>S</v>
      </c>
    </row>
    <row r="346" spans="1:21">
      <c r="A346" s="9">
        <v>345</v>
      </c>
      <c r="B346" s="9">
        <v>0</v>
      </c>
      <c r="C346" s="9">
        <v>2</v>
      </c>
      <c r="D346" t="s">
        <v>727</v>
      </c>
      <c r="E346" s="9" t="s">
        <v>13</v>
      </c>
      <c r="F346" s="31">
        <v>36</v>
      </c>
      <c r="G346" s="9">
        <v>0</v>
      </c>
      <c r="H346" s="9">
        <v>0</v>
      </c>
      <c r="I346" t="s">
        <v>728</v>
      </c>
      <c r="J346">
        <v>13</v>
      </c>
      <c r="K346" s="9" t="s">
        <v>15</v>
      </c>
      <c r="L346" s="9" t="s">
        <v>16</v>
      </c>
      <c r="M346" s="9">
        <f>tblTitanic[[#This Row],[SibSp]]+tblTitanic[[#This Row],[Parch]]</f>
        <v>0</v>
      </c>
      <c r="N346" s="9" t="str">
        <f>IF(tblTitanic[[#This Row],[FamilySize]]=0,"Alone", IF(tblTitanic[[#This Row],[FamilySize]]&lt;=3,"Small (1-3)", "Large (4+)"))</f>
        <v>Alone</v>
      </c>
      <c r="O346" s="9" t="str">
        <f>TRIM(MID(tblTitanic[[#This Row],[Name]], FIND(",",tblTitanic[[#This Row],[Name]])+1, FIND(".",tblTitanic[[#This Row],[Name]]) - FIND(",",tblTitanic[[#This Row],[Name]]) - 1))</f>
        <v>Mr</v>
      </c>
      <c r="P3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46" s="9" t="str">
        <f>IF(tblTitanic[[#This Row],[Cabin]]="","Unknown",LEFT(tblTitanic[[#This Row],[Cabin]],1))</f>
        <v>Unknown</v>
      </c>
      <c r="R346" s="9" t="str">
        <f>IF(tblTitanic[[#This Row],[Age]]="","Unknown", IF(tblTitanic[[#This Row],[Age]]&lt;13,"Child",IF(tblTitanic[[#This Row],[Age]]&lt;=18,"Teen", IF(tblTitanic[[#This Row],[Age]]&lt;=40,"Adult","Senior"))))</f>
        <v>Adult</v>
      </c>
      <c r="S346" s="9" t="str">
        <f>IF(tblTitanic[[#This Row],[Fare]]&lt;=$X$5,"Low",IF(tblTitanic[[#This Row],[Fare]]&lt;= $X$6,"Medium",IF(tblTitanic[[#This Row],[Fare]]&lt;= $X$7,"High","Very High")))</f>
        <v>Medium</v>
      </c>
      <c r="T346" s="9">
        <f>IF(tblTitanic[[#This Row],[Age]]="", $X$9, tblTitanic[[#This Row],[Age]])</f>
        <v>36</v>
      </c>
      <c r="U346" s="9" t="str">
        <f>IF(tblTitanic[[#This Row],[Embarked]]="", "S", tblTitanic[[#This Row],[Embarked]])</f>
        <v>S</v>
      </c>
    </row>
    <row r="347" spans="1:21">
      <c r="A347" s="9">
        <v>346</v>
      </c>
      <c r="B347" s="9">
        <v>1</v>
      </c>
      <c r="C347" s="9">
        <v>2</v>
      </c>
      <c r="D347" t="s">
        <v>729</v>
      </c>
      <c r="E347" s="9" t="s">
        <v>18</v>
      </c>
      <c r="F347" s="31">
        <v>24</v>
      </c>
      <c r="G347" s="9">
        <v>0</v>
      </c>
      <c r="H347" s="9">
        <v>0</v>
      </c>
      <c r="I347" t="s">
        <v>730</v>
      </c>
      <c r="J347">
        <v>13</v>
      </c>
      <c r="K347" s="9" t="s">
        <v>165</v>
      </c>
      <c r="L347" s="9" t="s">
        <v>16</v>
      </c>
      <c r="M347" s="9">
        <f>tblTitanic[[#This Row],[SibSp]]+tblTitanic[[#This Row],[Parch]]</f>
        <v>0</v>
      </c>
      <c r="N347" s="9" t="str">
        <f>IF(tblTitanic[[#This Row],[FamilySize]]=0,"Alone", IF(tblTitanic[[#This Row],[FamilySize]]&lt;=3,"Small (1-3)", "Large (4+)"))</f>
        <v>Alone</v>
      </c>
      <c r="O347" s="9" t="str">
        <f>TRIM(MID(tblTitanic[[#This Row],[Name]], FIND(",",tblTitanic[[#This Row],[Name]])+1, FIND(".",tblTitanic[[#This Row],[Name]]) - FIND(",",tblTitanic[[#This Row],[Name]]) - 1))</f>
        <v>Miss</v>
      </c>
      <c r="P3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47" s="9" t="str">
        <f>IF(tblTitanic[[#This Row],[Cabin]]="","Unknown",LEFT(tblTitanic[[#This Row],[Cabin]],1))</f>
        <v>F</v>
      </c>
      <c r="R347" s="9" t="str">
        <f>IF(tblTitanic[[#This Row],[Age]]="","Unknown", IF(tblTitanic[[#This Row],[Age]]&lt;13,"Child",IF(tblTitanic[[#This Row],[Age]]&lt;=18,"Teen", IF(tblTitanic[[#This Row],[Age]]&lt;=40,"Adult","Senior"))))</f>
        <v>Adult</v>
      </c>
      <c r="S347" s="9" t="str">
        <f>IF(tblTitanic[[#This Row],[Fare]]&lt;=$X$5,"Low",IF(tblTitanic[[#This Row],[Fare]]&lt;= $X$6,"Medium",IF(tblTitanic[[#This Row],[Fare]]&lt;= $X$7,"High","Very High")))</f>
        <v>Medium</v>
      </c>
      <c r="T347" s="9">
        <f>IF(tblTitanic[[#This Row],[Age]]="", $X$9, tblTitanic[[#This Row],[Age]])</f>
        <v>24</v>
      </c>
      <c r="U347" s="9" t="str">
        <f>IF(tblTitanic[[#This Row],[Embarked]]="", "S", tblTitanic[[#This Row],[Embarked]])</f>
        <v>S</v>
      </c>
    </row>
    <row r="348" spans="1:21">
      <c r="A348" s="9">
        <v>347</v>
      </c>
      <c r="B348" s="9">
        <v>1</v>
      </c>
      <c r="C348" s="9">
        <v>2</v>
      </c>
      <c r="D348" t="s">
        <v>731</v>
      </c>
      <c r="E348" s="9" t="s">
        <v>18</v>
      </c>
      <c r="F348" s="31">
        <v>40</v>
      </c>
      <c r="G348" s="9">
        <v>0</v>
      </c>
      <c r="H348" s="9">
        <v>0</v>
      </c>
      <c r="I348" t="s">
        <v>732</v>
      </c>
      <c r="J348">
        <v>13</v>
      </c>
      <c r="K348" s="9" t="s">
        <v>15</v>
      </c>
      <c r="L348" s="9" t="s">
        <v>16</v>
      </c>
      <c r="M348" s="9">
        <f>tblTitanic[[#This Row],[SibSp]]+tblTitanic[[#This Row],[Parch]]</f>
        <v>0</v>
      </c>
      <c r="N348" s="9" t="str">
        <f>IF(tblTitanic[[#This Row],[FamilySize]]=0,"Alone", IF(tblTitanic[[#This Row],[FamilySize]]&lt;=3,"Small (1-3)", "Large (4+)"))</f>
        <v>Alone</v>
      </c>
      <c r="O348" s="9" t="str">
        <f>TRIM(MID(tblTitanic[[#This Row],[Name]], FIND(",",tblTitanic[[#This Row],[Name]])+1, FIND(".",tblTitanic[[#This Row],[Name]]) - FIND(",",tblTitanic[[#This Row],[Name]]) - 1))</f>
        <v>Miss</v>
      </c>
      <c r="P3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48" s="9" t="str">
        <f>IF(tblTitanic[[#This Row],[Cabin]]="","Unknown",LEFT(tblTitanic[[#This Row],[Cabin]],1))</f>
        <v>Unknown</v>
      </c>
      <c r="R348" s="9" t="str">
        <f>IF(tblTitanic[[#This Row],[Age]]="","Unknown", IF(tblTitanic[[#This Row],[Age]]&lt;13,"Child",IF(tblTitanic[[#This Row],[Age]]&lt;=18,"Teen", IF(tblTitanic[[#This Row],[Age]]&lt;=40,"Adult","Senior"))))</f>
        <v>Adult</v>
      </c>
      <c r="S348" s="9" t="str">
        <f>IF(tblTitanic[[#This Row],[Fare]]&lt;=$X$5,"Low",IF(tblTitanic[[#This Row],[Fare]]&lt;= $X$6,"Medium",IF(tblTitanic[[#This Row],[Fare]]&lt;= $X$7,"High","Very High")))</f>
        <v>Medium</v>
      </c>
      <c r="T348" s="9">
        <f>IF(tblTitanic[[#This Row],[Age]]="", $X$9, tblTitanic[[#This Row],[Age]])</f>
        <v>40</v>
      </c>
      <c r="U348" s="9" t="str">
        <f>IF(tblTitanic[[#This Row],[Embarked]]="", "S", tblTitanic[[#This Row],[Embarked]])</f>
        <v>S</v>
      </c>
    </row>
    <row r="349" spans="1:21">
      <c r="A349" s="9">
        <v>348</v>
      </c>
      <c r="B349" s="9">
        <v>1</v>
      </c>
      <c r="C349" s="9">
        <v>3</v>
      </c>
      <c r="D349" t="s">
        <v>733</v>
      </c>
      <c r="E349" s="9" t="s">
        <v>18</v>
      </c>
      <c r="F349" s="31"/>
      <c r="G349" s="9">
        <v>1</v>
      </c>
      <c r="H349" s="9">
        <v>0</v>
      </c>
      <c r="I349" t="s">
        <v>734</v>
      </c>
      <c r="J349">
        <v>16.100000000000001</v>
      </c>
      <c r="K349" s="9" t="s">
        <v>15</v>
      </c>
      <c r="L349" s="9" t="s">
        <v>16</v>
      </c>
      <c r="M349" s="9">
        <f>tblTitanic[[#This Row],[SibSp]]+tblTitanic[[#This Row],[Parch]]</f>
        <v>1</v>
      </c>
      <c r="N349" s="9" t="str">
        <f>IF(tblTitanic[[#This Row],[FamilySize]]=0,"Alone", IF(tblTitanic[[#This Row],[FamilySize]]&lt;=3,"Small (1-3)", "Large (4+)"))</f>
        <v>Small (1-3)</v>
      </c>
      <c r="O349" s="9" t="str">
        <f>TRIM(MID(tblTitanic[[#This Row],[Name]], FIND(",",tblTitanic[[#This Row],[Name]])+1, FIND(".",tblTitanic[[#This Row],[Name]]) - FIND(",",tblTitanic[[#This Row],[Name]]) - 1))</f>
        <v>Mrs</v>
      </c>
      <c r="P3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49" s="9" t="str">
        <f>IF(tblTitanic[[#This Row],[Cabin]]="","Unknown",LEFT(tblTitanic[[#This Row],[Cabin]],1))</f>
        <v>Unknown</v>
      </c>
      <c r="R349" s="9" t="str">
        <f>IF(tblTitanic[[#This Row],[Age]]="","Unknown", IF(tblTitanic[[#This Row],[Age]]&lt;13,"Child",IF(tblTitanic[[#This Row],[Age]]&lt;=18,"Teen", IF(tblTitanic[[#This Row],[Age]]&lt;=40,"Adult","Senior"))))</f>
        <v>Unknown</v>
      </c>
      <c r="S349" s="9" t="str">
        <f>IF(tblTitanic[[#This Row],[Fare]]&lt;=$X$5,"Low",IF(tblTitanic[[#This Row],[Fare]]&lt;= $X$6,"Medium",IF(tblTitanic[[#This Row],[Fare]]&lt;= $X$7,"High","Very High")))</f>
        <v>High</v>
      </c>
      <c r="T349" s="9">
        <f>IF(tblTitanic[[#This Row],[Age]]="", $X$9, tblTitanic[[#This Row],[Age]])</f>
        <v>28</v>
      </c>
      <c r="U349" s="9" t="str">
        <f>IF(tblTitanic[[#This Row],[Embarked]]="", "S", tblTitanic[[#This Row],[Embarked]])</f>
        <v>S</v>
      </c>
    </row>
    <row r="350" spans="1:21">
      <c r="A350" s="9">
        <v>349</v>
      </c>
      <c r="B350" s="9">
        <v>1</v>
      </c>
      <c r="C350" s="9">
        <v>3</v>
      </c>
      <c r="D350" t="s">
        <v>735</v>
      </c>
      <c r="E350" s="9" t="s">
        <v>13</v>
      </c>
      <c r="F350" s="31">
        <v>3</v>
      </c>
      <c r="G350" s="9">
        <v>1</v>
      </c>
      <c r="H350" s="9">
        <v>1</v>
      </c>
      <c r="I350" t="s">
        <v>736</v>
      </c>
      <c r="J350">
        <v>15.9</v>
      </c>
      <c r="K350" s="9" t="s">
        <v>15</v>
      </c>
      <c r="L350" s="9" t="s">
        <v>16</v>
      </c>
      <c r="M350" s="9">
        <f>tblTitanic[[#This Row],[SibSp]]+tblTitanic[[#This Row],[Parch]]</f>
        <v>2</v>
      </c>
      <c r="N350" s="9" t="str">
        <f>IF(tblTitanic[[#This Row],[FamilySize]]=0,"Alone", IF(tblTitanic[[#This Row],[FamilySize]]&lt;=3,"Small (1-3)", "Large (4+)"))</f>
        <v>Small (1-3)</v>
      </c>
      <c r="O350" s="9" t="str">
        <f>TRIM(MID(tblTitanic[[#This Row],[Name]], FIND(",",tblTitanic[[#This Row],[Name]])+1, FIND(".",tblTitanic[[#This Row],[Name]]) - FIND(",",tblTitanic[[#This Row],[Name]]) - 1))</f>
        <v>Master</v>
      </c>
      <c r="P3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350" s="9" t="str">
        <f>IF(tblTitanic[[#This Row],[Cabin]]="","Unknown",LEFT(tblTitanic[[#This Row],[Cabin]],1))</f>
        <v>Unknown</v>
      </c>
      <c r="R350" s="9" t="str">
        <f>IF(tblTitanic[[#This Row],[Age]]="","Unknown", IF(tblTitanic[[#This Row],[Age]]&lt;13,"Child",IF(tblTitanic[[#This Row],[Age]]&lt;=18,"Teen", IF(tblTitanic[[#This Row],[Age]]&lt;=40,"Adult","Senior"))))</f>
        <v>Child</v>
      </c>
      <c r="S350" s="9" t="str">
        <f>IF(tblTitanic[[#This Row],[Fare]]&lt;=$X$5,"Low",IF(tblTitanic[[#This Row],[Fare]]&lt;= $X$6,"Medium",IF(tblTitanic[[#This Row],[Fare]]&lt;= $X$7,"High","Very High")))</f>
        <v>High</v>
      </c>
      <c r="T350" s="9">
        <f>IF(tblTitanic[[#This Row],[Age]]="", $X$9, tblTitanic[[#This Row],[Age]])</f>
        <v>3</v>
      </c>
      <c r="U350" s="9" t="str">
        <f>IF(tblTitanic[[#This Row],[Embarked]]="", "S", tblTitanic[[#This Row],[Embarked]])</f>
        <v>S</v>
      </c>
    </row>
    <row r="351" spans="1:21">
      <c r="A351" s="9">
        <v>350</v>
      </c>
      <c r="B351" s="9">
        <v>0</v>
      </c>
      <c r="C351" s="9">
        <v>3</v>
      </c>
      <c r="D351" t="s">
        <v>737</v>
      </c>
      <c r="E351" s="9" t="s">
        <v>13</v>
      </c>
      <c r="F351" s="31">
        <v>42</v>
      </c>
      <c r="G351" s="9">
        <v>0</v>
      </c>
      <c r="H351" s="9">
        <v>0</v>
      </c>
      <c r="I351" t="s">
        <v>738</v>
      </c>
      <c r="J351">
        <v>8.6624999999999996</v>
      </c>
      <c r="K351" s="9" t="s">
        <v>15</v>
      </c>
      <c r="L351" s="9" t="s">
        <v>16</v>
      </c>
      <c r="M351" s="9">
        <f>tblTitanic[[#This Row],[SibSp]]+tblTitanic[[#This Row],[Parch]]</f>
        <v>0</v>
      </c>
      <c r="N351" s="9" t="str">
        <f>IF(tblTitanic[[#This Row],[FamilySize]]=0,"Alone", IF(tblTitanic[[#This Row],[FamilySize]]&lt;=3,"Small (1-3)", "Large (4+)"))</f>
        <v>Alone</v>
      </c>
      <c r="O351" s="9" t="str">
        <f>TRIM(MID(tblTitanic[[#This Row],[Name]], FIND(",",tblTitanic[[#This Row],[Name]])+1, FIND(".",tblTitanic[[#This Row],[Name]]) - FIND(",",tblTitanic[[#This Row],[Name]]) - 1))</f>
        <v>Mr</v>
      </c>
      <c r="P3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1" s="9" t="str">
        <f>IF(tblTitanic[[#This Row],[Cabin]]="","Unknown",LEFT(tblTitanic[[#This Row],[Cabin]],1))</f>
        <v>Unknown</v>
      </c>
      <c r="R351" s="9" t="str">
        <f>IF(tblTitanic[[#This Row],[Age]]="","Unknown", IF(tblTitanic[[#This Row],[Age]]&lt;13,"Child",IF(tblTitanic[[#This Row],[Age]]&lt;=18,"Teen", IF(tblTitanic[[#This Row],[Age]]&lt;=40,"Adult","Senior"))))</f>
        <v>Senior</v>
      </c>
      <c r="S351" s="9" t="str">
        <f>IF(tblTitanic[[#This Row],[Fare]]&lt;=$X$5,"Low",IF(tblTitanic[[#This Row],[Fare]]&lt;= $X$6,"Medium",IF(tblTitanic[[#This Row],[Fare]]&lt;= $X$7,"High","Very High")))</f>
        <v>Medium</v>
      </c>
      <c r="T351" s="9">
        <f>IF(tblTitanic[[#This Row],[Age]]="", $X$9, tblTitanic[[#This Row],[Age]])</f>
        <v>42</v>
      </c>
      <c r="U351" s="9" t="str">
        <f>IF(tblTitanic[[#This Row],[Embarked]]="", "S", tblTitanic[[#This Row],[Embarked]])</f>
        <v>S</v>
      </c>
    </row>
    <row r="352" spans="1:21">
      <c r="A352" s="9">
        <v>351</v>
      </c>
      <c r="B352" s="9">
        <v>0</v>
      </c>
      <c r="C352" s="9">
        <v>3</v>
      </c>
      <c r="D352" t="s">
        <v>739</v>
      </c>
      <c r="E352" s="9" t="s">
        <v>13</v>
      </c>
      <c r="F352" s="31">
        <v>23</v>
      </c>
      <c r="G352" s="9">
        <v>0</v>
      </c>
      <c r="H352" s="9">
        <v>0</v>
      </c>
      <c r="I352" t="s">
        <v>740</v>
      </c>
      <c r="J352">
        <v>9.2249999999999996</v>
      </c>
      <c r="K352" s="9" t="s">
        <v>15</v>
      </c>
      <c r="L352" s="9" t="s">
        <v>16</v>
      </c>
      <c r="M352" s="9">
        <f>tblTitanic[[#This Row],[SibSp]]+tblTitanic[[#This Row],[Parch]]</f>
        <v>0</v>
      </c>
      <c r="N352" s="9" t="str">
        <f>IF(tblTitanic[[#This Row],[FamilySize]]=0,"Alone", IF(tblTitanic[[#This Row],[FamilySize]]&lt;=3,"Small (1-3)", "Large (4+)"))</f>
        <v>Alone</v>
      </c>
      <c r="O352" s="9" t="str">
        <f>TRIM(MID(tblTitanic[[#This Row],[Name]], FIND(",",tblTitanic[[#This Row],[Name]])+1, FIND(".",tblTitanic[[#This Row],[Name]]) - FIND(",",tblTitanic[[#This Row],[Name]]) - 1))</f>
        <v>Mr</v>
      </c>
      <c r="P3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2" s="9" t="str">
        <f>IF(tblTitanic[[#This Row],[Cabin]]="","Unknown",LEFT(tblTitanic[[#This Row],[Cabin]],1))</f>
        <v>Unknown</v>
      </c>
      <c r="R352" s="9" t="str">
        <f>IF(tblTitanic[[#This Row],[Age]]="","Unknown", IF(tblTitanic[[#This Row],[Age]]&lt;13,"Child",IF(tblTitanic[[#This Row],[Age]]&lt;=18,"Teen", IF(tblTitanic[[#This Row],[Age]]&lt;=40,"Adult","Senior"))))</f>
        <v>Adult</v>
      </c>
      <c r="S352" s="9" t="str">
        <f>IF(tblTitanic[[#This Row],[Fare]]&lt;=$X$5,"Low",IF(tblTitanic[[#This Row],[Fare]]&lt;= $X$6,"Medium",IF(tblTitanic[[#This Row],[Fare]]&lt;= $X$7,"High","Very High")))</f>
        <v>Medium</v>
      </c>
      <c r="T352" s="9">
        <f>IF(tblTitanic[[#This Row],[Age]]="", $X$9, tblTitanic[[#This Row],[Age]])</f>
        <v>23</v>
      </c>
      <c r="U352" s="9" t="str">
        <f>IF(tblTitanic[[#This Row],[Embarked]]="", "S", tblTitanic[[#This Row],[Embarked]])</f>
        <v>S</v>
      </c>
    </row>
    <row r="353" spans="1:21">
      <c r="A353" s="9">
        <v>352</v>
      </c>
      <c r="B353" s="9">
        <v>0</v>
      </c>
      <c r="C353" s="9">
        <v>1</v>
      </c>
      <c r="D353" t="s">
        <v>741</v>
      </c>
      <c r="E353" s="9" t="s">
        <v>13</v>
      </c>
      <c r="F353" s="31"/>
      <c r="G353" s="9">
        <v>0</v>
      </c>
      <c r="H353" s="9">
        <v>0</v>
      </c>
      <c r="I353" t="s">
        <v>742</v>
      </c>
      <c r="J353">
        <v>35</v>
      </c>
      <c r="K353" s="9" t="s">
        <v>743</v>
      </c>
      <c r="L353" s="9" t="s">
        <v>16</v>
      </c>
      <c r="M353" s="9">
        <f>tblTitanic[[#This Row],[SibSp]]+tblTitanic[[#This Row],[Parch]]</f>
        <v>0</v>
      </c>
      <c r="N353" s="9" t="str">
        <f>IF(tblTitanic[[#This Row],[FamilySize]]=0,"Alone", IF(tblTitanic[[#This Row],[FamilySize]]&lt;=3,"Small (1-3)", "Large (4+)"))</f>
        <v>Alone</v>
      </c>
      <c r="O353" s="9" t="str">
        <f>TRIM(MID(tblTitanic[[#This Row],[Name]], FIND(",",tblTitanic[[#This Row],[Name]])+1, FIND(".",tblTitanic[[#This Row],[Name]]) - FIND(",",tblTitanic[[#This Row],[Name]]) - 1))</f>
        <v>Mr</v>
      </c>
      <c r="P3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3" s="9" t="str">
        <f>IF(tblTitanic[[#This Row],[Cabin]]="","Unknown",LEFT(tblTitanic[[#This Row],[Cabin]],1))</f>
        <v>C</v>
      </c>
      <c r="R353" s="9" t="str">
        <f>IF(tblTitanic[[#This Row],[Age]]="","Unknown", IF(tblTitanic[[#This Row],[Age]]&lt;13,"Child",IF(tblTitanic[[#This Row],[Age]]&lt;=18,"Teen", IF(tblTitanic[[#This Row],[Age]]&lt;=40,"Adult","Senior"))))</f>
        <v>Unknown</v>
      </c>
      <c r="S353" s="9" t="str">
        <f>IF(tblTitanic[[#This Row],[Fare]]&lt;=$X$5,"Low",IF(tblTitanic[[#This Row],[Fare]]&lt;= $X$6,"Medium",IF(tblTitanic[[#This Row],[Fare]]&lt;= $X$7,"High","Very High")))</f>
        <v>Very High</v>
      </c>
      <c r="T353" s="9">
        <f>IF(tblTitanic[[#This Row],[Age]]="", $X$9, tblTitanic[[#This Row],[Age]])</f>
        <v>28</v>
      </c>
      <c r="U353" s="9" t="str">
        <f>IF(tblTitanic[[#This Row],[Embarked]]="", "S", tblTitanic[[#This Row],[Embarked]])</f>
        <v>S</v>
      </c>
    </row>
    <row r="354" spans="1:21">
      <c r="A354" s="9">
        <v>353</v>
      </c>
      <c r="B354" s="9">
        <v>0</v>
      </c>
      <c r="C354" s="9">
        <v>3</v>
      </c>
      <c r="D354" t="s">
        <v>744</v>
      </c>
      <c r="E354" s="9" t="s">
        <v>13</v>
      </c>
      <c r="F354" s="31">
        <v>15</v>
      </c>
      <c r="G354" s="9">
        <v>1</v>
      </c>
      <c r="H354" s="9">
        <v>1</v>
      </c>
      <c r="I354" t="s">
        <v>745</v>
      </c>
      <c r="J354">
        <v>7.2291999999999996</v>
      </c>
      <c r="K354" s="9" t="s">
        <v>15</v>
      </c>
      <c r="L354" s="9" t="s">
        <v>21</v>
      </c>
      <c r="M354" s="9">
        <f>tblTitanic[[#This Row],[SibSp]]+tblTitanic[[#This Row],[Parch]]</f>
        <v>2</v>
      </c>
      <c r="N354" s="9" t="str">
        <f>IF(tblTitanic[[#This Row],[FamilySize]]=0,"Alone", IF(tblTitanic[[#This Row],[FamilySize]]&lt;=3,"Small (1-3)", "Large (4+)"))</f>
        <v>Small (1-3)</v>
      </c>
      <c r="O354" s="9" t="str">
        <f>TRIM(MID(tblTitanic[[#This Row],[Name]], FIND(",",tblTitanic[[#This Row],[Name]])+1, FIND(".",tblTitanic[[#This Row],[Name]]) - FIND(",",tblTitanic[[#This Row],[Name]]) - 1))</f>
        <v>Mr</v>
      </c>
      <c r="P3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4" s="9" t="str">
        <f>IF(tblTitanic[[#This Row],[Cabin]]="","Unknown",LEFT(tblTitanic[[#This Row],[Cabin]],1))</f>
        <v>Unknown</v>
      </c>
      <c r="R354" s="9" t="str">
        <f>IF(tblTitanic[[#This Row],[Age]]="","Unknown", IF(tblTitanic[[#This Row],[Age]]&lt;13,"Child",IF(tblTitanic[[#This Row],[Age]]&lt;=18,"Teen", IF(tblTitanic[[#This Row],[Age]]&lt;=40,"Adult","Senior"))))</f>
        <v>Teen</v>
      </c>
      <c r="S354" s="9" t="str">
        <f>IF(tblTitanic[[#This Row],[Fare]]&lt;=$X$5,"Low",IF(tblTitanic[[#This Row],[Fare]]&lt;= $X$6,"Medium",IF(tblTitanic[[#This Row],[Fare]]&lt;= $X$7,"High","Very High")))</f>
        <v>Low</v>
      </c>
      <c r="T354" s="9">
        <f>IF(tblTitanic[[#This Row],[Age]]="", $X$9, tblTitanic[[#This Row],[Age]])</f>
        <v>15</v>
      </c>
      <c r="U354" s="9" t="str">
        <f>IF(tblTitanic[[#This Row],[Embarked]]="", "S", tblTitanic[[#This Row],[Embarked]])</f>
        <v>C</v>
      </c>
    </row>
    <row r="355" spans="1:21">
      <c r="A355" s="9">
        <v>354</v>
      </c>
      <c r="B355" s="9">
        <v>0</v>
      </c>
      <c r="C355" s="9">
        <v>3</v>
      </c>
      <c r="D355" t="s">
        <v>746</v>
      </c>
      <c r="E355" s="9" t="s">
        <v>13</v>
      </c>
      <c r="F355" s="31">
        <v>25</v>
      </c>
      <c r="G355" s="9">
        <v>1</v>
      </c>
      <c r="H355" s="9">
        <v>0</v>
      </c>
      <c r="I355" t="s">
        <v>125</v>
      </c>
      <c r="J355">
        <v>17.8</v>
      </c>
      <c r="K355" s="9" t="s">
        <v>15</v>
      </c>
      <c r="L355" s="9" t="s">
        <v>16</v>
      </c>
      <c r="M355" s="9">
        <f>tblTitanic[[#This Row],[SibSp]]+tblTitanic[[#This Row],[Parch]]</f>
        <v>1</v>
      </c>
      <c r="N355" s="9" t="str">
        <f>IF(tblTitanic[[#This Row],[FamilySize]]=0,"Alone", IF(tblTitanic[[#This Row],[FamilySize]]&lt;=3,"Small (1-3)", "Large (4+)"))</f>
        <v>Small (1-3)</v>
      </c>
      <c r="O355" s="9" t="str">
        <f>TRIM(MID(tblTitanic[[#This Row],[Name]], FIND(",",tblTitanic[[#This Row],[Name]])+1, FIND(".",tblTitanic[[#This Row],[Name]]) - FIND(",",tblTitanic[[#This Row],[Name]]) - 1))</f>
        <v>Mr</v>
      </c>
      <c r="P3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5" s="9" t="str">
        <f>IF(tblTitanic[[#This Row],[Cabin]]="","Unknown",LEFT(tblTitanic[[#This Row],[Cabin]],1))</f>
        <v>Unknown</v>
      </c>
      <c r="R355" s="9" t="str">
        <f>IF(tblTitanic[[#This Row],[Age]]="","Unknown", IF(tblTitanic[[#This Row],[Age]]&lt;13,"Child",IF(tblTitanic[[#This Row],[Age]]&lt;=18,"Teen", IF(tblTitanic[[#This Row],[Age]]&lt;=40,"Adult","Senior"))))</f>
        <v>Adult</v>
      </c>
      <c r="S355" s="9" t="str">
        <f>IF(tblTitanic[[#This Row],[Fare]]&lt;=$X$5,"Low",IF(tblTitanic[[#This Row],[Fare]]&lt;= $X$6,"Medium",IF(tblTitanic[[#This Row],[Fare]]&lt;= $X$7,"High","Very High")))</f>
        <v>High</v>
      </c>
      <c r="T355" s="9">
        <f>IF(tblTitanic[[#This Row],[Age]]="", $X$9, tblTitanic[[#This Row],[Age]])</f>
        <v>25</v>
      </c>
      <c r="U355" s="9" t="str">
        <f>IF(tblTitanic[[#This Row],[Embarked]]="", "S", tblTitanic[[#This Row],[Embarked]])</f>
        <v>S</v>
      </c>
    </row>
    <row r="356" spans="1:21">
      <c r="A356" s="9">
        <v>355</v>
      </c>
      <c r="B356" s="9">
        <v>0</v>
      </c>
      <c r="C356" s="9">
        <v>3</v>
      </c>
      <c r="D356" t="s">
        <v>747</v>
      </c>
      <c r="E356" s="9" t="s">
        <v>13</v>
      </c>
      <c r="F356" s="31"/>
      <c r="G356" s="9">
        <v>0</v>
      </c>
      <c r="H356" s="9">
        <v>0</v>
      </c>
      <c r="I356" t="s">
        <v>748</v>
      </c>
      <c r="J356">
        <v>7.2249999999999996</v>
      </c>
      <c r="K356" s="9" t="s">
        <v>15</v>
      </c>
      <c r="L356" s="9" t="s">
        <v>21</v>
      </c>
      <c r="M356" s="9">
        <f>tblTitanic[[#This Row],[SibSp]]+tblTitanic[[#This Row],[Parch]]</f>
        <v>0</v>
      </c>
      <c r="N356" s="9" t="str">
        <f>IF(tblTitanic[[#This Row],[FamilySize]]=0,"Alone", IF(tblTitanic[[#This Row],[FamilySize]]&lt;=3,"Small (1-3)", "Large (4+)"))</f>
        <v>Alone</v>
      </c>
      <c r="O356" s="9" t="str">
        <f>TRIM(MID(tblTitanic[[#This Row],[Name]], FIND(",",tblTitanic[[#This Row],[Name]])+1, FIND(".",tblTitanic[[#This Row],[Name]]) - FIND(",",tblTitanic[[#This Row],[Name]]) - 1))</f>
        <v>Mr</v>
      </c>
      <c r="P3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6" s="9" t="str">
        <f>IF(tblTitanic[[#This Row],[Cabin]]="","Unknown",LEFT(tblTitanic[[#This Row],[Cabin]],1))</f>
        <v>Unknown</v>
      </c>
      <c r="R356" s="9" t="str">
        <f>IF(tblTitanic[[#This Row],[Age]]="","Unknown", IF(tblTitanic[[#This Row],[Age]]&lt;13,"Child",IF(tblTitanic[[#This Row],[Age]]&lt;=18,"Teen", IF(tblTitanic[[#This Row],[Age]]&lt;=40,"Adult","Senior"))))</f>
        <v>Unknown</v>
      </c>
      <c r="S356" s="9" t="str">
        <f>IF(tblTitanic[[#This Row],[Fare]]&lt;=$X$5,"Low",IF(tblTitanic[[#This Row],[Fare]]&lt;= $X$6,"Medium",IF(tblTitanic[[#This Row],[Fare]]&lt;= $X$7,"High","Very High")))</f>
        <v>Low</v>
      </c>
      <c r="T356" s="9">
        <f>IF(tblTitanic[[#This Row],[Age]]="", $X$9, tblTitanic[[#This Row],[Age]])</f>
        <v>28</v>
      </c>
      <c r="U356" s="9" t="str">
        <f>IF(tblTitanic[[#This Row],[Embarked]]="", "S", tblTitanic[[#This Row],[Embarked]])</f>
        <v>C</v>
      </c>
    </row>
    <row r="357" spans="1:21">
      <c r="A357" s="9">
        <v>356</v>
      </c>
      <c r="B357" s="9">
        <v>0</v>
      </c>
      <c r="C357" s="9">
        <v>3</v>
      </c>
      <c r="D357" t="s">
        <v>749</v>
      </c>
      <c r="E357" s="9" t="s">
        <v>13</v>
      </c>
      <c r="F357" s="31">
        <v>28</v>
      </c>
      <c r="G357" s="9">
        <v>0</v>
      </c>
      <c r="H357" s="9">
        <v>0</v>
      </c>
      <c r="I357" t="s">
        <v>750</v>
      </c>
      <c r="J357">
        <v>9.5</v>
      </c>
      <c r="K357" s="9" t="s">
        <v>15</v>
      </c>
      <c r="L357" s="9" t="s">
        <v>16</v>
      </c>
      <c r="M357" s="9">
        <f>tblTitanic[[#This Row],[SibSp]]+tblTitanic[[#This Row],[Parch]]</f>
        <v>0</v>
      </c>
      <c r="N357" s="9" t="str">
        <f>IF(tblTitanic[[#This Row],[FamilySize]]=0,"Alone", IF(tblTitanic[[#This Row],[FamilySize]]&lt;=3,"Small (1-3)", "Large (4+)"))</f>
        <v>Alone</v>
      </c>
      <c r="O357" s="9" t="str">
        <f>TRIM(MID(tblTitanic[[#This Row],[Name]], FIND(",",tblTitanic[[#This Row],[Name]])+1, FIND(".",tblTitanic[[#This Row],[Name]]) - FIND(",",tblTitanic[[#This Row],[Name]]) - 1))</f>
        <v>Mr</v>
      </c>
      <c r="P3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57" s="9" t="str">
        <f>IF(tblTitanic[[#This Row],[Cabin]]="","Unknown",LEFT(tblTitanic[[#This Row],[Cabin]],1))</f>
        <v>Unknown</v>
      </c>
      <c r="R357" s="9" t="str">
        <f>IF(tblTitanic[[#This Row],[Age]]="","Unknown", IF(tblTitanic[[#This Row],[Age]]&lt;13,"Child",IF(tblTitanic[[#This Row],[Age]]&lt;=18,"Teen", IF(tblTitanic[[#This Row],[Age]]&lt;=40,"Adult","Senior"))))</f>
        <v>Adult</v>
      </c>
      <c r="S357" s="9" t="str">
        <f>IF(tblTitanic[[#This Row],[Fare]]&lt;=$X$5,"Low",IF(tblTitanic[[#This Row],[Fare]]&lt;= $X$6,"Medium",IF(tblTitanic[[#This Row],[Fare]]&lt;= $X$7,"High","Very High")))</f>
        <v>Medium</v>
      </c>
      <c r="T357" s="9">
        <f>IF(tblTitanic[[#This Row],[Age]]="", $X$9, tblTitanic[[#This Row],[Age]])</f>
        <v>28</v>
      </c>
      <c r="U357" s="9" t="str">
        <f>IF(tblTitanic[[#This Row],[Embarked]]="", "S", tblTitanic[[#This Row],[Embarked]])</f>
        <v>S</v>
      </c>
    </row>
    <row r="358" spans="1:21">
      <c r="A358" s="9">
        <v>357</v>
      </c>
      <c r="B358" s="9">
        <v>1</v>
      </c>
      <c r="C358" s="9">
        <v>1</v>
      </c>
      <c r="D358" t="s">
        <v>751</v>
      </c>
      <c r="E358" s="9" t="s">
        <v>18</v>
      </c>
      <c r="F358" s="31">
        <v>22</v>
      </c>
      <c r="G358" s="9">
        <v>0</v>
      </c>
      <c r="H358" s="9">
        <v>1</v>
      </c>
      <c r="I358" t="s">
        <v>367</v>
      </c>
      <c r="J358">
        <v>55</v>
      </c>
      <c r="K358" s="9" t="s">
        <v>368</v>
      </c>
      <c r="L358" s="9" t="s">
        <v>16</v>
      </c>
      <c r="M358" s="9">
        <f>tblTitanic[[#This Row],[SibSp]]+tblTitanic[[#This Row],[Parch]]</f>
        <v>1</v>
      </c>
      <c r="N358" s="9" t="str">
        <f>IF(tblTitanic[[#This Row],[FamilySize]]=0,"Alone", IF(tblTitanic[[#This Row],[FamilySize]]&lt;=3,"Small (1-3)", "Large (4+)"))</f>
        <v>Small (1-3)</v>
      </c>
      <c r="O358" s="9" t="str">
        <f>TRIM(MID(tblTitanic[[#This Row],[Name]], FIND(",",tblTitanic[[#This Row],[Name]])+1, FIND(".",tblTitanic[[#This Row],[Name]]) - FIND(",",tblTitanic[[#This Row],[Name]]) - 1))</f>
        <v>Miss</v>
      </c>
      <c r="P3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58" s="9" t="str">
        <f>IF(tblTitanic[[#This Row],[Cabin]]="","Unknown",LEFT(tblTitanic[[#This Row],[Cabin]],1))</f>
        <v>E</v>
      </c>
      <c r="R358" s="9" t="str">
        <f>IF(tblTitanic[[#This Row],[Age]]="","Unknown", IF(tblTitanic[[#This Row],[Age]]&lt;13,"Child",IF(tblTitanic[[#This Row],[Age]]&lt;=18,"Teen", IF(tblTitanic[[#This Row],[Age]]&lt;=40,"Adult","Senior"))))</f>
        <v>Adult</v>
      </c>
      <c r="S358" s="9" t="str">
        <f>IF(tblTitanic[[#This Row],[Fare]]&lt;=$X$5,"Low",IF(tblTitanic[[#This Row],[Fare]]&lt;= $X$6,"Medium",IF(tblTitanic[[#This Row],[Fare]]&lt;= $X$7,"High","Very High")))</f>
        <v>Very High</v>
      </c>
      <c r="T358" s="9">
        <f>IF(tblTitanic[[#This Row],[Age]]="", $X$9, tblTitanic[[#This Row],[Age]])</f>
        <v>22</v>
      </c>
      <c r="U358" s="9" t="str">
        <f>IF(tblTitanic[[#This Row],[Embarked]]="", "S", tblTitanic[[#This Row],[Embarked]])</f>
        <v>S</v>
      </c>
    </row>
    <row r="359" spans="1:21">
      <c r="A359" s="9">
        <v>358</v>
      </c>
      <c r="B359" s="9">
        <v>0</v>
      </c>
      <c r="C359" s="9">
        <v>2</v>
      </c>
      <c r="D359" t="s">
        <v>752</v>
      </c>
      <c r="E359" s="9" t="s">
        <v>18</v>
      </c>
      <c r="F359" s="31">
        <v>38</v>
      </c>
      <c r="G359" s="9">
        <v>0</v>
      </c>
      <c r="H359" s="9">
        <v>0</v>
      </c>
      <c r="I359" t="s">
        <v>753</v>
      </c>
      <c r="J359">
        <v>13</v>
      </c>
      <c r="K359" s="9" t="s">
        <v>15</v>
      </c>
      <c r="L359" s="9" t="s">
        <v>16</v>
      </c>
      <c r="M359" s="9">
        <f>tblTitanic[[#This Row],[SibSp]]+tblTitanic[[#This Row],[Parch]]</f>
        <v>0</v>
      </c>
      <c r="N359" s="9" t="str">
        <f>IF(tblTitanic[[#This Row],[FamilySize]]=0,"Alone", IF(tblTitanic[[#This Row],[FamilySize]]&lt;=3,"Small (1-3)", "Large (4+)"))</f>
        <v>Alone</v>
      </c>
      <c r="O359" s="9" t="str">
        <f>TRIM(MID(tblTitanic[[#This Row],[Name]], FIND(",",tblTitanic[[#This Row],[Name]])+1, FIND(".",tblTitanic[[#This Row],[Name]]) - FIND(",",tblTitanic[[#This Row],[Name]]) - 1))</f>
        <v>Miss</v>
      </c>
      <c r="P3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59" s="9" t="str">
        <f>IF(tblTitanic[[#This Row],[Cabin]]="","Unknown",LEFT(tblTitanic[[#This Row],[Cabin]],1))</f>
        <v>Unknown</v>
      </c>
      <c r="R359" s="9" t="str">
        <f>IF(tblTitanic[[#This Row],[Age]]="","Unknown", IF(tblTitanic[[#This Row],[Age]]&lt;13,"Child",IF(tblTitanic[[#This Row],[Age]]&lt;=18,"Teen", IF(tblTitanic[[#This Row],[Age]]&lt;=40,"Adult","Senior"))))</f>
        <v>Adult</v>
      </c>
      <c r="S359" s="9" t="str">
        <f>IF(tblTitanic[[#This Row],[Fare]]&lt;=$X$5,"Low",IF(tblTitanic[[#This Row],[Fare]]&lt;= $X$6,"Medium",IF(tblTitanic[[#This Row],[Fare]]&lt;= $X$7,"High","Very High")))</f>
        <v>Medium</v>
      </c>
      <c r="T359" s="9">
        <f>IF(tblTitanic[[#This Row],[Age]]="", $X$9, tblTitanic[[#This Row],[Age]])</f>
        <v>38</v>
      </c>
      <c r="U359" s="9" t="str">
        <f>IF(tblTitanic[[#This Row],[Embarked]]="", "S", tblTitanic[[#This Row],[Embarked]])</f>
        <v>S</v>
      </c>
    </row>
    <row r="360" spans="1:21">
      <c r="A360" s="9">
        <v>359</v>
      </c>
      <c r="B360" s="9">
        <v>1</v>
      </c>
      <c r="C360" s="9">
        <v>3</v>
      </c>
      <c r="D360" t="s">
        <v>754</v>
      </c>
      <c r="E360" s="9" t="s">
        <v>18</v>
      </c>
      <c r="F360" s="31"/>
      <c r="G360" s="9">
        <v>0</v>
      </c>
      <c r="H360" s="9">
        <v>0</v>
      </c>
      <c r="I360" t="s">
        <v>755</v>
      </c>
      <c r="J360">
        <v>7.8792</v>
      </c>
      <c r="K360" s="9" t="s">
        <v>15</v>
      </c>
      <c r="L360" s="9" t="s">
        <v>31</v>
      </c>
      <c r="M360" s="9">
        <f>tblTitanic[[#This Row],[SibSp]]+tblTitanic[[#This Row],[Parch]]</f>
        <v>0</v>
      </c>
      <c r="N360" s="9" t="str">
        <f>IF(tblTitanic[[#This Row],[FamilySize]]=0,"Alone", IF(tblTitanic[[#This Row],[FamilySize]]&lt;=3,"Small (1-3)", "Large (4+)"))</f>
        <v>Alone</v>
      </c>
      <c r="O360" s="9" t="str">
        <f>TRIM(MID(tblTitanic[[#This Row],[Name]], FIND(",",tblTitanic[[#This Row],[Name]])+1, FIND(".",tblTitanic[[#This Row],[Name]]) - FIND(",",tblTitanic[[#This Row],[Name]]) - 1))</f>
        <v>Miss</v>
      </c>
      <c r="P3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60" s="9" t="str">
        <f>IF(tblTitanic[[#This Row],[Cabin]]="","Unknown",LEFT(tblTitanic[[#This Row],[Cabin]],1))</f>
        <v>Unknown</v>
      </c>
      <c r="R360" s="9" t="str">
        <f>IF(tblTitanic[[#This Row],[Age]]="","Unknown", IF(tblTitanic[[#This Row],[Age]]&lt;13,"Child",IF(tblTitanic[[#This Row],[Age]]&lt;=18,"Teen", IF(tblTitanic[[#This Row],[Age]]&lt;=40,"Adult","Senior"))))</f>
        <v>Unknown</v>
      </c>
      <c r="S360" s="9" t="str">
        <f>IF(tblTitanic[[#This Row],[Fare]]&lt;=$X$5,"Low",IF(tblTitanic[[#This Row],[Fare]]&lt;= $X$6,"Medium",IF(tblTitanic[[#This Row],[Fare]]&lt;= $X$7,"High","Very High")))</f>
        <v>Low</v>
      </c>
      <c r="T360" s="9">
        <f>IF(tblTitanic[[#This Row],[Age]]="", $X$9, tblTitanic[[#This Row],[Age]])</f>
        <v>28</v>
      </c>
      <c r="U360" s="9" t="str">
        <f>IF(tblTitanic[[#This Row],[Embarked]]="", "S", tblTitanic[[#This Row],[Embarked]])</f>
        <v>Q</v>
      </c>
    </row>
    <row r="361" spans="1:21">
      <c r="A361" s="9">
        <v>360</v>
      </c>
      <c r="B361" s="9">
        <v>1</v>
      </c>
      <c r="C361" s="9">
        <v>3</v>
      </c>
      <c r="D361" t="s">
        <v>756</v>
      </c>
      <c r="E361" s="9" t="s">
        <v>18</v>
      </c>
      <c r="F361" s="31"/>
      <c r="G361" s="9">
        <v>0</v>
      </c>
      <c r="H361" s="9">
        <v>0</v>
      </c>
      <c r="I361" t="s">
        <v>757</v>
      </c>
      <c r="J361">
        <v>7.8792</v>
      </c>
      <c r="K361" s="9" t="s">
        <v>15</v>
      </c>
      <c r="L361" s="9" t="s">
        <v>31</v>
      </c>
      <c r="M361" s="9">
        <f>tblTitanic[[#This Row],[SibSp]]+tblTitanic[[#This Row],[Parch]]</f>
        <v>0</v>
      </c>
      <c r="N361" s="9" t="str">
        <f>IF(tblTitanic[[#This Row],[FamilySize]]=0,"Alone", IF(tblTitanic[[#This Row],[FamilySize]]&lt;=3,"Small (1-3)", "Large (4+)"))</f>
        <v>Alone</v>
      </c>
      <c r="O361" s="9" t="str">
        <f>TRIM(MID(tblTitanic[[#This Row],[Name]], FIND(",",tblTitanic[[#This Row],[Name]])+1, FIND(".",tblTitanic[[#This Row],[Name]]) - FIND(",",tblTitanic[[#This Row],[Name]]) - 1))</f>
        <v>Miss</v>
      </c>
      <c r="P3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61" s="9" t="str">
        <f>IF(tblTitanic[[#This Row],[Cabin]]="","Unknown",LEFT(tblTitanic[[#This Row],[Cabin]],1))</f>
        <v>Unknown</v>
      </c>
      <c r="R361" s="9" t="str">
        <f>IF(tblTitanic[[#This Row],[Age]]="","Unknown", IF(tblTitanic[[#This Row],[Age]]&lt;13,"Child",IF(tblTitanic[[#This Row],[Age]]&lt;=18,"Teen", IF(tblTitanic[[#This Row],[Age]]&lt;=40,"Adult","Senior"))))</f>
        <v>Unknown</v>
      </c>
      <c r="S361" s="9" t="str">
        <f>IF(tblTitanic[[#This Row],[Fare]]&lt;=$X$5,"Low",IF(tblTitanic[[#This Row],[Fare]]&lt;= $X$6,"Medium",IF(tblTitanic[[#This Row],[Fare]]&lt;= $X$7,"High","Very High")))</f>
        <v>Low</v>
      </c>
      <c r="T361" s="9">
        <f>IF(tblTitanic[[#This Row],[Age]]="", $X$9, tblTitanic[[#This Row],[Age]])</f>
        <v>28</v>
      </c>
      <c r="U361" s="9" t="str">
        <f>IF(tblTitanic[[#This Row],[Embarked]]="", "S", tblTitanic[[#This Row],[Embarked]])</f>
        <v>Q</v>
      </c>
    </row>
    <row r="362" spans="1:21">
      <c r="A362" s="9">
        <v>361</v>
      </c>
      <c r="B362" s="9">
        <v>0</v>
      </c>
      <c r="C362" s="9">
        <v>3</v>
      </c>
      <c r="D362" t="s">
        <v>758</v>
      </c>
      <c r="E362" s="9" t="s">
        <v>13</v>
      </c>
      <c r="F362" s="31">
        <v>40</v>
      </c>
      <c r="G362" s="9">
        <v>1</v>
      </c>
      <c r="H362" s="9">
        <v>4</v>
      </c>
      <c r="I362" t="s">
        <v>158</v>
      </c>
      <c r="J362">
        <v>27.9</v>
      </c>
      <c r="K362" s="9" t="s">
        <v>15</v>
      </c>
      <c r="L362" s="9" t="s">
        <v>16</v>
      </c>
      <c r="M362" s="9">
        <f>tblTitanic[[#This Row],[SibSp]]+tblTitanic[[#This Row],[Parch]]</f>
        <v>5</v>
      </c>
      <c r="N362" s="9" t="str">
        <f>IF(tblTitanic[[#This Row],[FamilySize]]=0,"Alone", IF(tblTitanic[[#This Row],[FamilySize]]&lt;=3,"Small (1-3)", "Large (4+)"))</f>
        <v>Large (4+)</v>
      </c>
      <c r="O362" s="9" t="str">
        <f>TRIM(MID(tblTitanic[[#This Row],[Name]], FIND(",",tblTitanic[[#This Row],[Name]])+1, FIND(".",tblTitanic[[#This Row],[Name]]) - FIND(",",tblTitanic[[#This Row],[Name]]) - 1))</f>
        <v>Mr</v>
      </c>
      <c r="P3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2" s="9" t="str">
        <f>IF(tblTitanic[[#This Row],[Cabin]]="","Unknown",LEFT(tblTitanic[[#This Row],[Cabin]],1))</f>
        <v>Unknown</v>
      </c>
      <c r="R362" s="9" t="str">
        <f>IF(tblTitanic[[#This Row],[Age]]="","Unknown", IF(tblTitanic[[#This Row],[Age]]&lt;13,"Child",IF(tblTitanic[[#This Row],[Age]]&lt;=18,"Teen", IF(tblTitanic[[#This Row],[Age]]&lt;=40,"Adult","Senior"))))</f>
        <v>Adult</v>
      </c>
      <c r="S362" s="9" t="str">
        <f>IF(tblTitanic[[#This Row],[Fare]]&lt;=$X$5,"Low",IF(tblTitanic[[#This Row],[Fare]]&lt;= $X$6,"Medium",IF(tblTitanic[[#This Row],[Fare]]&lt;= $X$7,"High","Very High")))</f>
        <v>High</v>
      </c>
      <c r="T362" s="9">
        <f>IF(tblTitanic[[#This Row],[Age]]="", $X$9, tblTitanic[[#This Row],[Age]])</f>
        <v>40</v>
      </c>
      <c r="U362" s="9" t="str">
        <f>IF(tblTitanic[[#This Row],[Embarked]]="", "S", tblTitanic[[#This Row],[Embarked]])</f>
        <v>S</v>
      </c>
    </row>
    <row r="363" spans="1:21">
      <c r="A363" s="9">
        <v>362</v>
      </c>
      <c r="B363" s="9">
        <v>0</v>
      </c>
      <c r="C363" s="9">
        <v>2</v>
      </c>
      <c r="D363" t="s">
        <v>759</v>
      </c>
      <c r="E363" s="9" t="s">
        <v>13</v>
      </c>
      <c r="F363" s="31">
        <v>29</v>
      </c>
      <c r="G363" s="9">
        <v>1</v>
      </c>
      <c r="H363" s="9">
        <v>0</v>
      </c>
      <c r="I363" t="s">
        <v>760</v>
      </c>
      <c r="J363">
        <v>27.720800000000001</v>
      </c>
      <c r="K363" s="9" t="s">
        <v>15</v>
      </c>
      <c r="L363" s="9" t="s">
        <v>21</v>
      </c>
      <c r="M363" s="9">
        <f>tblTitanic[[#This Row],[SibSp]]+tblTitanic[[#This Row],[Parch]]</f>
        <v>1</v>
      </c>
      <c r="N363" s="9" t="str">
        <f>IF(tblTitanic[[#This Row],[FamilySize]]=0,"Alone", IF(tblTitanic[[#This Row],[FamilySize]]&lt;=3,"Small (1-3)", "Large (4+)"))</f>
        <v>Small (1-3)</v>
      </c>
      <c r="O363" s="9" t="str">
        <f>TRIM(MID(tblTitanic[[#This Row],[Name]], FIND(",",tblTitanic[[#This Row],[Name]])+1, FIND(".",tblTitanic[[#This Row],[Name]]) - FIND(",",tblTitanic[[#This Row],[Name]]) - 1))</f>
        <v>Mr</v>
      </c>
      <c r="P3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3" s="9" t="str">
        <f>IF(tblTitanic[[#This Row],[Cabin]]="","Unknown",LEFT(tblTitanic[[#This Row],[Cabin]],1))</f>
        <v>Unknown</v>
      </c>
      <c r="R363" s="9" t="str">
        <f>IF(tblTitanic[[#This Row],[Age]]="","Unknown", IF(tblTitanic[[#This Row],[Age]]&lt;13,"Child",IF(tblTitanic[[#This Row],[Age]]&lt;=18,"Teen", IF(tblTitanic[[#This Row],[Age]]&lt;=40,"Adult","Senior"))))</f>
        <v>Adult</v>
      </c>
      <c r="S363" s="9" t="str">
        <f>IF(tblTitanic[[#This Row],[Fare]]&lt;=$X$5,"Low",IF(tblTitanic[[#This Row],[Fare]]&lt;= $X$6,"Medium",IF(tblTitanic[[#This Row],[Fare]]&lt;= $X$7,"High","Very High")))</f>
        <v>High</v>
      </c>
      <c r="T363" s="9">
        <f>IF(tblTitanic[[#This Row],[Age]]="", $X$9, tblTitanic[[#This Row],[Age]])</f>
        <v>29</v>
      </c>
      <c r="U363" s="9" t="str">
        <f>IF(tblTitanic[[#This Row],[Embarked]]="", "S", tblTitanic[[#This Row],[Embarked]])</f>
        <v>C</v>
      </c>
    </row>
    <row r="364" spans="1:21">
      <c r="A364" s="9">
        <v>363</v>
      </c>
      <c r="B364" s="9">
        <v>0</v>
      </c>
      <c r="C364" s="9">
        <v>3</v>
      </c>
      <c r="D364" t="s">
        <v>761</v>
      </c>
      <c r="E364" s="9" t="s">
        <v>18</v>
      </c>
      <c r="F364" s="31">
        <v>45</v>
      </c>
      <c r="G364" s="9">
        <v>0</v>
      </c>
      <c r="H364" s="9">
        <v>1</v>
      </c>
      <c r="I364" t="s">
        <v>762</v>
      </c>
      <c r="J364">
        <v>14.4542</v>
      </c>
      <c r="K364" s="9" t="s">
        <v>15</v>
      </c>
      <c r="L364" s="9" t="s">
        <v>21</v>
      </c>
      <c r="M364" s="9">
        <f>tblTitanic[[#This Row],[SibSp]]+tblTitanic[[#This Row],[Parch]]</f>
        <v>1</v>
      </c>
      <c r="N364" s="9" t="str">
        <f>IF(tblTitanic[[#This Row],[FamilySize]]=0,"Alone", IF(tblTitanic[[#This Row],[FamilySize]]&lt;=3,"Small (1-3)", "Large (4+)"))</f>
        <v>Small (1-3)</v>
      </c>
      <c r="O364" s="9" t="str">
        <f>TRIM(MID(tblTitanic[[#This Row],[Name]], FIND(",",tblTitanic[[#This Row],[Name]])+1, FIND(".",tblTitanic[[#This Row],[Name]]) - FIND(",",tblTitanic[[#This Row],[Name]]) - 1))</f>
        <v>Mrs</v>
      </c>
      <c r="P3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64" s="9" t="str">
        <f>IF(tblTitanic[[#This Row],[Cabin]]="","Unknown",LEFT(tblTitanic[[#This Row],[Cabin]],1))</f>
        <v>Unknown</v>
      </c>
      <c r="R364" s="9" t="str">
        <f>IF(tblTitanic[[#This Row],[Age]]="","Unknown", IF(tblTitanic[[#This Row],[Age]]&lt;13,"Child",IF(tblTitanic[[#This Row],[Age]]&lt;=18,"Teen", IF(tblTitanic[[#This Row],[Age]]&lt;=40,"Adult","Senior"))))</f>
        <v>Senior</v>
      </c>
      <c r="S364" s="9" t="str">
        <f>IF(tblTitanic[[#This Row],[Fare]]&lt;=$X$5,"Low",IF(tblTitanic[[#This Row],[Fare]]&lt;= $X$6,"Medium",IF(tblTitanic[[#This Row],[Fare]]&lt;= $X$7,"High","Very High")))</f>
        <v>Medium</v>
      </c>
      <c r="T364" s="9">
        <f>IF(tblTitanic[[#This Row],[Age]]="", $X$9, tblTitanic[[#This Row],[Age]])</f>
        <v>45</v>
      </c>
      <c r="U364" s="9" t="str">
        <f>IF(tblTitanic[[#This Row],[Embarked]]="", "S", tblTitanic[[#This Row],[Embarked]])</f>
        <v>C</v>
      </c>
    </row>
    <row r="365" spans="1:21">
      <c r="A365" s="9">
        <v>364</v>
      </c>
      <c r="B365" s="9">
        <v>0</v>
      </c>
      <c r="C365" s="9">
        <v>3</v>
      </c>
      <c r="D365" t="s">
        <v>763</v>
      </c>
      <c r="E365" s="9" t="s">
        <v>13</v>
      </c>
      <c r="F365" s="31">
        <v>35</v>
      </c>
      <c r="G365" s="9">
        <v>0</v>
      </c>
      <c r="H365" s="9">
        <v>0</v>
      </c>
      <c r="I365" t="s">
        <v>764</v>
      </c>
      <c r="J365">
        <v>7.05</v>
      </c>
      <c r="K365" s="9" t="s">
        <v>15</v>
      </c>
      <c r="L365" s="9" t="s">
        <v>16</v>
      </c>
      <c r="M365" s="9">
        <f>tblTitanic[[#This Row],[SibSp]]+tblTitanic[[#This Row],[Parch]]</f>
        <v>0</v>
      </c>
      <c r="N365" s="9" t="str">
        <f>IF(tblTitanic[[#This Row],[FamilySize]]=0,"Alone", IF(tblTitanic[[#This Row],[FamilySize]]&lt;=3,"Small (1-3)", "Large (4+)"))</f>
        <v>Alone</v>
      </c>
      <c r="O365" s="9" t="str">
        <f>TRIM(MID(tblTitanic[[#This Row],[Name]], FIND(",",tblTitanic[[#This Row],[Name]])+1, FIND(".",tblTitanic[[#This Row],[Name]]) - FIND(",",tblTitanic[[#This Row],[Name]]) - 1))</f>
        <v>Mr</v>
      </c>
      <c r="P3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5" s="9" t="str">
        <f>IF(tblTitanic[[#This Row],[Cabin]]="","Unknown",LEFT(tblTitanic[[#This Row],[Cabin]],1))</f>
        <v>Unknown</v>
      </c>
      <c r="R365" s="9" t="str">
        <f>IF(tblTitanic[[#This Row],[Age]]="","Unknown", IF(tblTitanic[[#This Row],[Age]]&lt;13,"Child",IF(tblTitanic[[#This Row],[Age]]&lt;=18,"Teen", IF(tblTitanic[[#This Row],[Age]]&lt;=40,"Adult","Senior"))))</f>
        <v>Adult</v>
      </c>
      <c r="S365" s="9" t="str">
        <f>IF(tblTitanic[[#This Row],[Fare]]&lt;=$X$5,"Low",IF(tblTitanic[[#This Row],[Fare]]&lt;= $X$6,"Medium",IF(tblTitanic[[#This Row],[Fare]]&lt;= $X$7,"High","Very High")))</f>
        <v>Low</v>
      </c>
      <c r="T365" s="9">
        <f>IF(tblTitanic[[#This Row],[Age]]="", $X$9, tblTitanic[[#This Row],[Age]])</f>
        <v>35</v>
      </c>
      <c r="U365" s="9" t="str">
        <f>IF(tblTitanic[[#This Row],[Embarked]]="", "S", tblTitanic[[#This Row],[Embarked]])</f>
        <v>S</v>
      </c>
    </row>
    <row r="366" spans="1:21">
      <c r="A366" s="9">
        <v>365</v>
      </c>
      <c r="B366" s="9">
        <v>0</v>
      </c>
      <c r="C366" s="9">
        <v>3</v>
      </c>
      <c r="D366" t="s">
        <v>765</v>
      </c>
      <c r="E366" s="9" t="s">
        <v>13</v>
      </c>
      <c r="F366" s="31"/>
      <c r="G366" s="9">
        <v>1</v>
      </c>
      <c r="H366" s="9">
        <v>0</v>
      </c>
      <c r="I366" t="s">
        <v>407</v>
      </c>
      <c r="J366">
        <v>15.5</v>
      </c>
      <c r="K366" s="9" t="s">
        <v>15</v>
      </c>
      <c r="L366" s="9" t="s">
        <v>31</v>
      </c>
      <c r="M366" s="9">
        <f>tblTitanic[[#This Row],[SibSp]]+tblTitanic[[#This Row],[Parch]]</f>
        <v>1</v>
      </c>
      <c r="N366" s="9" t="str">
        <f>IF(tblTitanic[[#This Row],[FamilySize]]=0,"Alone", IF(tblTitanic[[#This Row],[FamilySize]]&lt;=3,"Small (1-3)", "Large (4+)"))</f>
        <v>Small (1-3)</v>
      </c>
      <c r="O366" s="9" t="str">
        <f>TRIM(MID(tblTitanic[[#This Row],[Name]], FIND(",",tblTitanic[[#This Row],[Name]])+1, FIND(".",tblTitanic[[#This Row],[Name]]) - FIND(",",tblTitanic[[#This Row],[Name]]) - 1))</f>
        <v>Mr</v>
      </c>
      <c r="P3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6" s="9" t="str">
        <f>IF(tblTitanic[[#This Row],[Cabin]]="","Unknown",LEFT(tblTitanic[[#This Row],[Cabin]],1))</f>
        <v>Unknown</v>
      </c>
      <c r="R366" s="9" t="str">
        <f>IF(tblTitanic[[#This Row],[Age]]="","Unknown", IF(tblTitanic[[#This Row],[Age]]&lt;13,"Child",IF(tblTitanic[[#This Row],[Age]]&lt;=18,"Teen", IF(tblTitanic[[#This Row],[Age]]&lt;=40,"Adult","Senior"))))</f>
        <v>Unknown</v>
      </c>
      <c r="S366" s="9" t="str">
        <f>IF(tblTitanic[[#This Row],[Fare]]&lt;=$X$5,"Low",IF(tblTitanic[[#This Row],[Fare]]&lt;= $X$6,"Medium",IF(tblTitanic[[#This Row],[Fare]]&lt;= $X$7,"High","Very High")))</f>
        <v>High</v>
      </c>
      <c r="T366" s="9">
        <f>IF(tblTitanic[[#This Row],[Age]]="", $X$9, tblTitanic[[#This Row],[Age]])</f>
        <v>28</v>
      </c>
      <c r="U366" s="9" t="str">
        <f>IF(tblTitanic[[#This Row],[Embarked]]="", "S", tblTitanic[[#This Row],[Embarked]])</f>
        <v>Q</v>
      </c>
    </row>
    <row r="367" spans="1:21">
      <c r="A367" s="9">
        <v>366</v>
      </c>
      <c r="B367" s="9">
        <v>0</v>
      </c>
      <c r="C367" s="9">
        <v>3</v>
      </c>
      <c r="D367" t="s">
        <v>766</v>
      </c>
      <c r="E367" s="9" t="s">
        <v>13</v>
      </c>
      <c r="F367" s="31">
        <v>30</v>
      </c>
      <c r="G367" s="9">
        <v>0</v>
      </c>
      <c r="H367" s="9">
        <v>0</v>
      </c>
      <c r="I367" t="s">
        <v>767</v>
      </c>
      <c r="J367">
        <v>7.25</v>
      </c>
      <c r="K367" s="9" t="s">
        <v>15</v>
      </c>
      <c r="L367" s="9" t="s">
        <v>16</v>
      </c>
      <c r="M367" s="9">
        <f>tblTitanic[[#This Row],[SibSp]]+tblTitanic[[#This Row],[Parch]]</f>
        <v>0</v>
      </c>
      <c r="N367" s="9" t="str">
        <f>IF(tblTitanic[[#This Row],[FamilySize]]=0,"Alone", IF(tblTitanic[[#This Row],[FamilySize]]&lt;=3,"Small (1-3)", "Large (4+)"))</f>
        <v>Alone</v>
      </c>
      <c r="O367" s="9" t="str">
        <f>TRIM(MID(tblTitanic[[#This Row],[Name]], FIND(",",tblTitanic[[#This Row],[Name]])+1, FIND(".",tblTitanic[[#This Row],[Name]]) - FIND(",",tblTitanic[[#This Row],[Name]]) - 1))</f>
        <v>Mr</v>
      </c>
      <c r="P3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67" s="9" t="str">
        <f>IF(tblTitanic[[#This Row],[Cabin]]="","Unknown",LEFT(tblTitanic[[#This Row],[Cabin]],1))</f>
        <v>Unknown</v>
      </c>
      <c r="R367" s="9" t="str">
        <f>IF(tblTitanic[[#This Row],[Age]]="","Unknown", IF(tblTitanic[[#This Row],[Age]]&lt;13,"Child",IF(tblTitanic[[#This Row],[Age]]&lt;=18,"Teen", IF(tblTitanic[[#This Row],[Age]]&lt;=40,"Adult","Senior"))))</f>
        <v>Adult</v>
      </c>
      <c r="S367" s="9" t="str">
        <f>IF(tblTitanic[[#This Row],[Fare]]&lt;=$X$5,"Low",IF(tblTitanic[[#This Row],[Fare]]&lt;= $X$6,"Medium",IF(tblTitanic[[#This Row],[Fare]]&lt;= $X$7,"High","Very High")))</f>
        <v>Low</v>
      </c>
      <c r="T367" s="9">
        <f>IF(tblTitanic[[#This Row],[Age]]="", $X$9, tblTitanic[[#This Row],[Age]])</f>
        <v>30</v>
      </c>
      <c r="U367" s="9" t="str">
        <f>IF(tblTitanic[[#This Row],[Embarked]]="", "S", tblTitanic[[#This Row],[Embarked]])</f>
        <v>S</v>
      </c>
    </row>
    <row r="368" spans="1:21">
      <c r="A368" s="9">
        <v>367</v>
      </c>
      <c r="B368" s="9">
        <v>1</v>
      </c>
      <c r="C368" s="9">
        <v>1</v>
      </c>
      <c r="D368" t="s">
        <v>768</v>
      </c>
      <c r="E368" s="9" t="s">
        <v>18</v>
      </c>
      <c r="F368" s="31">
        <v>60</v>
      </c>
      <c r="G368" s="9">
        <v>1</v>
      </c>
      <c r="H368" s="9">
        <v>0</v>
      </c>
      <c r="I368" t="s">
        <v>769</v>
      </c>
      <c r="J368">
        <v>75.25</v>
      </c>
      <c r="K368" s="9" t="s">
        <v>770</v>
      </c>
      <c r="L368" s="9" t="s">
        <v>21</v>
      </c>
      <c r="M368" s="9">
        <f>tblTitanic[[#This Row],[SibSp]]+tblTitanic[[#This Row],[Parch]]</f>
        <v>1</v>
      </c>
      <c r="N368" s="9" t="str">
        <f>IF(tblTitanic[[#This Row],[FamilySize]]=0,"Alone", IF(tblTitanic[[#This Row],[FamilySize]]&lt;=3,"Small (1-3)", "Large (4+)"))</f>
        <v>Small (1-3)</v>
      </c>
      <c r="O368" s="9" t="str">
        <f>TRIM(MID(tblTitanic[[#This Row],[Name]], FIND(",",tblTitanic[[#This Row],[Name]])+1, FIND(".",tblTitanic[[#This Row],[Name]]) - FIND(",",tblTitanic[[#This Row],[Name]]) - 1))</f>
        <v>Mrs</v>
      </c>
      <c r="P3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68" s="9" t="str">
        <f>IF(tblTitanic[[#This Row],[Cabin]]="","Unknown",LEFT(tblTitanic[[#This Row],[Cabin]],1))</f>
        <v>D</v>
      </c>
      <c r="R368" s="9" t="str">
        <f>IF(tblTitanic[[#This Row],[Age]]="","Unknown", IF(tblTitanic[[#This Row],[Age]]&lt;13,"Child",IF(tblTitanic[[#This Row],[Age]]&lt;=18,"Teen", IF(tblTitanic[[#This Row],[Age]]&lt;=40,"Adult","Senior"))))</f>
        <v>Senior</v>
      </c>
      <c r="S368" s="9" t="str">
        <f>IF(tblTitanic[[#This Row],[Fare]]&lt;=$X$5,"Low",IF(tblTitanic[[#This Row],[Fare]]&lt;= $X$6,"Medium",IF(tblTitanic[[#This Row],[Fare]]&lt;= $X$7,"High","Very High")))</f>
        <v>Very High</v>
      </c>
      <c r="T368" s="9">
        <f>IF(tblTitanic[[#This Row],[Age]]="", $X$9, tblTitanic[[#This Row],[Age]])</f>
        <v>60</v>
      </c>
      <c r="U368" s="9" t="str">
        <f>IF(tblTitanic[[#This Row],[Embarked]]="", "S", tblTitanic[[#This Row],[Embarked]])</f>
        <v>C</v>
      </c>
    </row>
    <row r="369" spans="1:21">
      <c r="A369" s="9">
        <v>368</v>
      </c>
      <c r="B369" s="9">
        <v>1</v>
      </c>
      <c r="C369" s="9">
        <v>3</v>
      </c>
      <c r="D369" t="s">
        <v>771</v>
      </c>
      <c r="E369" s="9" t="s">
        <v>18</v>
      </c>
      <c r="F369" s="31"/>
      <c r="G369" s="9">
        <v>0</v>
      </c>
      <c r="H369" s="9">
        <v>0</v>
      </c>
      <c r="I369" t="s">
        <v>772</v>
      </c>
      <c r="J369">
        <v>7.2291999999999996</v>
      </c>
      <c r="K369" s="9" t="s">
        <v>15</v>
      </c>
      <c r="L369" s="9" t="s">
        <v>21</v>
      </c>
      <c r="M369" s="9">
        <f>tblTitanic[[#This Row],[SibSp]]+tblTitanic[[#This Row],[Parch]]</f>
        <v>0</v>
      </c>
      <c r="N369" s="9" t="str">
        <f>IF(tblTitanic[[#This Row],[FamilySize]]=0,"Alone", IF(tblTitanic[[#This Row],[FamilySize]]&lt;=3,"Small (1-3)", "Large (4+)"))</f>
        <v>Alone</v>
      </c>
      <c r="O369" s="9" t="str">
        <f>TRIM(MID(tblTitanic[[#This Row],[Name]], FIND(",",tblTitanic[[#This Row],[Name]])+1, FIND(".",tblTitanic[[#This Row],[Name]]) - FIND(",",tblTitanic[[#This Row],[Name]]) - 1))</f>
        <v>Mrs</v>
      </c>
      <c r="P3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69" s="9" t="str">
        <f>IF(tblTitanic[[#This Row],[Cabin]]="","Unknown",LEFT(tblTitanic[[#This Row],[Cabin]],1))</f>
        <v>Unknown</v>
      </c>
      <c r="R369" s="9" t="str">
        <f>IF(tblTitanic[[#This Row],[Age]]="","Unknown", IF(tblTitanic[[#This Row],[Age]]&lt;13,"Child",IF(tblTitanic[[#This Row],[Age]]&lt;=18,"Teen", IF(tblTitanic[[#This Row],[Age]]&lt;=40,"Adult","Senior"))))</f>
        <v>Unknown</v>
      </c>
      <c r="S369" s="9" t="str">
        <f>IF(tblTitanic[[#This Row],[Fare]]&lt;=$X$5,"Low",IF(tblTitanic[[#This Row],[Fare]]&lt;= $X$6,"Medium",IF(tblTitanic[[#This Row],[Fare]]&lt;= $X$7,"High","Very High")))</f>
        <v>Low</v>
      </c>
      <c r="T369" s="9">
        <f>IF(tblTitanic[[#This Row],[Age]]="", $X$9, tblTitanic[[#This Row],[Age]])</f>
        <v>28</v>
      </c>
      <c r="U369" s="9" t="str">
        <f>IF(tblTitanic[[#This Row],[Embarked]]="", "S", tblTitanic[[#This Row],[Embarked]])</f>
        <v>C</v>
      </c>
    </row>
    <row r="370" spans="1:21">
      <c r="A370" s="9">
        <v>369</v>
      </c>
      <c r="B370" s="9">
        <v>1</v>
      </c>
      <c r="C370" s="9">
        <v>3</v>
      </c>
      <c r="D370" t="s">
        <v>773</v>
      </c>
      <c r="E370" s="9" t="s">
        <v>18</v>
      </c>
      <c r="F370" s="31"/>
      <c r="G370" s="9">
        <v>0</v>
      </c>
      <c r="H370" s="9">
        <v>0</v>
      </c>
      <c r="I370" t="s">
        <v>774</v>
      </c>
      <c r="J370">
        <v>7.75</v>
      </c>
      <c r="K370" s="9" t="s">
        <v>15</v>
      </c>
      <c r="L370" s="9" t="s">
        <v>31</v>
      </c>
      <c r="M370" s="9">
        <f>tblTitanic[[#This Row],[SibSp]]+tblTitanic[[#This Row],[Parch]]</f>
        <v>0</v>
      </c>
      <c r="N370" s="9" t="str">
        <f>IF(tblTitanic[[#This Row],[FamilySize]]=0,"Alone", IF(tblTitanic[[#This Row],[FamilySize]]&lt;=3,"Small (1-3)", "Large (4+)"))</f>
        <v>Alone</v>
      </c>
      <c r="O370" s="9" t="str">
        <f>TRIM(MID(tblTitanic[[#This Row],[Name]], FIND(",",tblTitanic[[#This Row],[Name]])+1, FIND(".",tblTitanic[[#This Row],[Name]]) - FIND(",",tblTitanic[[#This Row],[Name]]) - 1))</f>
        <v>Miss</v>
      </c>
      <c r="P3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70" s="9" t="str">
        <f>IF(tblTitanic[[#This Row],[Cabin]]="","Unknown",LEFT(tblTitanic[[#This Row],[Cabin]],1))</f>
        <v>Unknown</v>
      </c>
      <c r="R370" s="9" t="str">
        <f>IF(tblTitanic[[#This Row],[Age]]="","Unknown", IF(tblTitanic[[#This Row],[Age]]&lt;13,"Child",IF(tblTitanic[[#This Row],[Age]]&lt;=18,"Teen", IF(tblTitanic[[#This Row],[Age]]&lt;=40,"Adult","Senior"))))</f>
        <v>Unknown</v>
      </c>
      <c r="S370" s="9" t="str">
        <f>IF(tblTitanic[[#This Row],[Fare]]&lt;=$X$5,"Low",IF(tblTitanic[[#This Row],[Fare]]&lt;= $X$6,"Medium",IF(tblTitanic[[#This Row],[Fare]]&lt;= $X$7,"High","Very High")))</f>
        <v>Low</v>
      </c>
      <c r="T370" s="9">
        <f>IF(tblTitanic[[#This Row],[Age]]="", $X$9, tblTitanic[[#This Row],[Age]])</f>
        <v>28</v>
      </c>
      <c r="U370" s="9" t="str">
        <f>IF(tblTitanic[[#This Row],[Embarked]]="", "S", tblTitanic[[#This Row],[Embarked]])</f>
        <v>Q</v>
      </c>
    </row>
    <row r="371" spans="1:21">
      <c r="A371" s="9">
        <v>370</v>
      </c>
      <c r="B371" s="9">
        <v>1</v>
      </c>
      <c r="C371" s="9">
        <v>1</v>
      </c>
      <c r="D371" t="s">
        <v>775</v>
      </c>
      <c r="E371" s="9" t="s">
        <v>18</v>
      </c>
      <c r="F371" s="31">
        <v>24</v>
      </c>
      <c r="G371" s="9">
        <v>0</v>
      </c>
      <c r="H371" s="9">
        <v>0</v>
      </c>
      <c r="I371" t="s">
        <v>776</v>
      </c>
      <c r="J371">
        <v>69.3</v>
      </c>
      <c r="K371" s="9" t="s">
        <v>777</v>
      </c>
      <c r="L371" s="9" t="s">
        <v>21</v>
      </c>
      <c r="M371" s="9">
        <f>tblTitanic[[#This Row],[SibSp]]+tblTitanic[[#This Row],[Parch]]</f>
        <v>0</v>
      </c>
      <c r="N371" s="9" t="str">
        <f>IF(tblTitanic[[#This Row],[FamilySize]]=0,"Alone", IF(tblTitanic[[#This Row],[FamilySize]]&lt;=3,"Small (1-3)", "Large (4+)"))</f>
        <v>Alone</v>
      </c>
      <c r="O371" s="9" t="str">
        <f>TRIM(MID(tblTitanic[[#This Row],[Name]], FIND(",",tblTitanic[[#This Row],[Name]])+1, FIND(".",tblTitanic[[#This Row],[Name]]) - FIND(",",tblTitanic[[#This Row],[Name]]) - 1))</f>
        <v>Mme</v>
      </c>
      <c r="P3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71" s="9" t="str">
        <f>IF(tblTitanic[[#This Row],[Cabin]]="","Unknown",LEFT(tblTitanic[[#This Row],[Cabin]],1))</f>
        <v>B</v>
      </c>
      <c r="R371" s="9" t="str">
        <f>IF(tblTitanic[[#This Row],[Age]]="","Unknown", IF(tblTitanic[[#This Row],[Age]]&lt;13,"Child",IF(tblTitanic[[#This Row],[Age]]&lt;=18,"Teen", IF(tblTitanic[[#This Row],[Age]]&lt;=40,"Adult","Senior"))))</f>
        <v>Adult</v>
      </c>
      <c r="S371" s="9" t="str">
        <f>IF(tblTitanic[[#This Row],[Fare]]&lt;=$X$5,"Low",IF(tblTitanic[[#This Row],[Fare]]&lt;= $X$6,"Medium",IF(tblTitanic[[#This Row],[Fare]]&lt;= $X$7,"High","Very High")))</f>
        <v>Very High</v>
      </c>
      <c r="T371" s="9">
        <f>IF(tblTitanic[[#This Row],[Age]]="", $X$9, tblTitanic[[#This Row],[Age]])</f>
        <v>24</v>
      </c>
      <c r="U371" s="9" t="str">
        <f>IF(tblTitanic[[#This Row],[Embarked]]="", "S", tblTitanic[[#This Row],[Embarked]])</f>
        <v>C</v>
      </c>
    </row>
    <row r="372" spans="1:21">
      <c r="A372" s="9">
        <v>371</v>
      </c>
      <c r="B372" s="9">
        <v>1</v>
      </c>
      <c r="C372" s="9">
        <v>1</v>
      </c>
      <c r="D372" t="s">
        <v>778</v>
      </c>
      <c r="E372" s="9" t="s">
        <v>13</v>
      </c>
      <c r="F372" s="31">
        <v>25</v>
      </c>
      <c r="G372" s="9">
        <v>1</v>
      </c>
      <c r="H372" s="9">
        <v>0</v>
      </c>
      <c r="I372" t="s">
        <v>779</v>
      </c>
      <c r="J372">
        <v>55.441699999999997</v>
      </c>
      <c r="K372" s="9" t="s">
        <v>780</v>
      </c>
      <c r="L372" s="9" t="s">
        <v>21</v>
      </c>
      <c r="M372" s="9">
        <f>tblTitanic[[#This Row],[SibSp]]+tblTitanic[[#This Row],[Parch]]</f>
        <v>1</v>
      </c>
      <c r="N372" s="9" t="str">
        <f>IF(tblTitanic[[#This Row],[FamilySize]]=0,"Alone", IF(tblTitanic[[#This Row],[FamilySize]]&lt;=3,"Small (1-3)", "Large (4+)"))</f>
        <v>Small (1-3)</v>
      </c>
      <c r="O372" s="9" t="str">
        <f>TRIM(MID(tblTitanic[[#This Row],[Name]], FIND(",",tblTitanic[[#This Row],[Name]])+1, FIND(".",tblTitanic[[#This Row],[Name]]) - FIND(",",tblTitanic[[#This Row],[Name]]) - 1))</f>
        <v>Mr</v>
      </c>
      <c r="P3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2" s="9" t="str">
        <f>IF(tblTitanic[[#This Row],[Cabin]]="","Unknown",LEFT(tblTitanic[[#This Row],[Cabin]],1))</f>
        <v>E</v>
      </c>
      <c r="R372" s="9" t="str">
        <f>IF(tblTitanic[[#This Row],[Age]]="","Unknown", IF(tblTitanic[[#This Row],[Age]]&lt;13,"Child",IF(tblTitanic[[#This Row],[Age]]&lt;=18,"Teen", IF(tblTitanic[[#This Row],[Age]]&lt;=40,"Adult","Senior"))))</f>
        <v>Adult</v>
      </c>
      <c r="S372" s="9" t="str">
        <f>IF(tblTitanic[[#This Row],[Fare]]&lt;=$X$5,"Low",IF(tblTitanic[[#This Row],[Fare]]&lt;= $X$6,"Medium",IF(tblTitanic[[#This Row],[Fare]]&lt;= $X$7,"High","Very High")))</f>
        <v>Very High</v>
      </c>
      <c r="T372" s="9">
        <f>IF(tblTitanic[[#This Row],[Age]]="", $X$9, tblTitanic[[#This Row],[Age]])</f>
        <v>25</v>
      </c>
      <c r="U372" s="9" t="str">
        <f>IF(tblTitanic[[#This Row],[Embarked]]="", "S", tblTitanic[[#This Row],[Embarked]])</f>
        <v>C</v>
      </c>
    </row>
    <row r="373" spans="1:21">
      <c r="A373" s="9">
        <v>372</v>
      </c>
      <c r="B373" s="9">
        <v>0</v>
      </c>
      <c r="C373" s="9">
        <v>3</v>
      </c>
      <c r="D373" t="s">
        <v>781</v>
      </c>
      <c r="E373" s="9" t="s">
        <v>13</v>
      </c>
      <c r="F373" s="31">
        <v>18</v>
      </c>
      <c r="G373" s="9">
        <v>1</v>
      </c>
      <c r="H373" s="9">
        <v>0</v>
      </c>
      <c r="I373" t="s">
        <v>782</v>
      </c>
      <c r="J373">
        <v>6.4958</v>
      </c>
      <c r="K373" s="9" t="s">
        <v>15</v>
      </c>
      <c r="L373" s="9" t="s">
        <v>16</v>
      </c>
      <c r="M373" s="9">
        <f>tblTitanic[[#This Row],[SibSp]]+tblTitanic[[#This Row],[Parch]]</f>
        <v>1</v>
      </c>
      <c r="N373" s="9" t="str">
        <f>IF(tblTitanic[[#This Row],[FamilySize]]=0,"Alone", IF(tblTitanic[[#This Row],[FamilySize]]&lt;=3,"Small (1-3)", "Large (4+)"))</f>
        <v>Small (1-3)</v>
      </c>
      <c r="O373" s="9" t="str">
        <f>TRIM(MID(tblTitanic[[#This Row],[Name]], FIND(",",tblTitanic[[#This Row],[Name]])+1, FIND(".",tblTitanic[[#This Row],[Name]]) - FIND(",",tblTitanic[[#This Row],[Name]]) - 1))</f>
        <v>Mr</v>
      </c>
      <c r="P3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3" s="9" t="str">
        <f>IF(tblTitanic[[#This Row],[Cabin]]="","Unknown",LEFT(tblTitanic[[#This Row],[Cabin]],1))</f>
        <v>Unknown</v>
      </c>
      <c r="R373" s="9" t="str">
        <f>IF(tblTitanic[[#This Row],[Age]]="","Unknown", IF(tblTitanic[[#This Row],[Age]]&lt;13,"Child",IF(tblTitanic[[#This Row],[Age]]&lt;=18,"Teen", IF(tblTitanic[[#This Row],[Age]]&lt;=40,"Adult","Senior"))))</f>
        <v>Teen</v>
      </c>
      <c r="S373" s="9" t="str">
        <f>IF(tblTitanic[[#This Row],[Fare]]&lt;=$X$5,"Low",IF(tblTitanic[[#This Row],[Fare]]&lt;= $X$6,"Medium",IF(tblTitanic[[#This Row],[Fare]]&lt;= $X$7,"High","Very High")))</f>
        <v>Low</v>
      </c>
      <c r="T373" s="9">
        <f>IF(tblTitanic[[#This Row],[Age]]="", $X$9, tblTitanic[[#This Row],[Age]])</f>
        <v>18</v>
      </c>
      <c r="U373" s="9" t="str">
        <f>IF(tblTitanic[[#This Row],[Embarked]]="", "S", tblTitanic[[#This Row],[Embarked]])</f>
        <v>S</v>
      </c>
    </row>
    <row r="374" spans="1:21">
      <c r="A374" s="9">
        <v>373</v>
      </c>
      <c r="B374" s="9">
        <v>0</v>
      </c>
      <c r="C374" s="9">
        <v>3</v>
      </c>
      <c r="D374" t="s">
        <v>783</v>
      </c>
      <c r="E374" s="9" t="s">
        <v>13</v>
      </c>
      <c r="F374" s="31">
        <v>19</v>
      </c>
      <c r="G374" s="9">
        <v>0</v>
      </c>
      <c r="H374" s="9">
        <v>0</v>
      </c>
      <c r="I374" t="s">
        <v>784</v>
      </c>
      <c r="J374">
        <v>8.0500000000000007</v>
      </c>
      <c r="K374" s="9" t="s">
        <v>15</v>
      </c>
      <c r="L374" s="9" t="s">
        <v>16</v>
      </c>
      <c r="M374" s="9">
        <f>tblTitanic[[#This Row],[SibSp]]+tblTitanic[[#This Row],[Parch]]</f>
        <v>0</v>
      </c>
      <c r="N374" s="9" t="str">
        <f>IF(tblTitanic[[#This Row],[FamilySize]]=0,"Alone", IF(tblTitanic[[#This Row],[FamilySize]]&lt;=3,"Small (1-3)", "Large (4+)"))</f>
        <v>Alone</v>
      </c>
      <c r="O374" s="9" t="str">
        <f>TRIM(MID(tblTitanic[[#This Row],[Name]], FIND(",",tblTitanic[[#This Row],[Name]])+1, FIND(".",tblTitanic[[#This Row],[Name]]) - FIND(",",tblTitanic[[#This Row],[Name]]) - 1))</f>
        <v>Mr</v>
      </c>
      <c r="P3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4" s="9" t="str">
        <f>IF(tblTitanic[[#This Row],[Cabin]]="","Unknown",LEFT(tblTitanic[[#This Row],[Cabin]],1))</f>
        <v>Unknown</v>
      </c>
      <c r="R374" s="9" t="str">
        <f>IF(tblTitanic[[#This Row],[Age]]="","Unknown", IF(tblTitanic[[#This Row],[Age]]&lt;13,"Child",IF(tblTitanic[[#This Row],[Age]]&lt;=18,"Teen", IF(tblTitanic[[#This Row],[Age]]&lt;=40,"Adult","Senior"))))</f>
        <v>Adult</v>
      </c>
      <c r="S374" s="9" t="str">
        <f>IF(tblTitanic[[#This Row],[Fare]]&lt;=$X$5,"Low",IF(tblTitanic[[#This Row],[Fare]]&lt;= $X$6,"Medium",IF(tblTitanic[[#This Row],[Fare]]&lt;= $X$7,"High","Very High")))</f>
        <v>Medium</v>
      </c>
      <c r="T374" s="9">
        <f>IF(tblTitanic[[#This Row],[Age]]="", $X$9, tblTitanic[[#This Row],[Age]])</f>
        <v>19</v>
      </c>
      <c r="U374" s="9" t="str">
        <f>IF(tblTitanic[[#This Row],[Embarked]]="", "S", tblTitanic[[#This Row],[Embarked]])</f>
        <v>S</v>
      </c>
    </row>
    <row r="375" spans="1:21">
      <c r="A375" s="9">
        <v>374</v>
      </c>
      <c r="B375" s="9">
        <v>0</v>
      </c>
      <c r="C375" s="9">
        <v>1</v>
      </c>
      <c r="D375" t="s">
        <v>785</v>
      </c>
      <c r="E375" s="9" t="s">
        <v>13</v>
      </c>
      <c r="F375" s="31">
        <v>22</v>
      </c>
      <c r="G375" s="9">
        <v>0</v>
      </c>
      <c r="H375" s="9">
        <v>0</v>
      </c>
      <c r="I375" t="s">
        <v>575</v>
      </c>
      <c r="J375">
        <v>135.63329999999999</v>
      </c>
      <c r="K375" s="9" t="s">
        <v>15</v>
      </c>
      <c r="L375" s="9" t="s">
        <v>21</v>
      </c>
      <c r="M375" s="9">
        <f>tblTitanic[[#This Row],[SibSp]]+tblTitanic[[#This Row],[Parch]]</f>
        <v>0</v>
      </c>
      <c r="N375" s="9" t="str">
        <f>IF(tblTitanic[[#This Row],[FamilySize]]=0,"Alone", IF(tblTitanic[[#This Row],[FamilySize]]&lt;=3,"Small (1-3)", "Large (4+)"))</f>
        <v>Alone</v>
      </c>
      <c r="O375" s="9" t="str">
        <f>TRIM(MID(tblTitanic[[#This Row],[Name]], FIND(",",tblTitanic[[#This Row],[Name]])+1, FIND(".",tblTitanic[[#This Row],[Name]]) - FIND(",",tblTitanic[[#This Row],[Name]]) - 1))</f>
        <v>Mr</v>
      </c>
      <c r="P3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5" s="9" t="str">
        <f>IF(tblTitanic[[#This Row],[Cabin]]="","Unknown",LEFT(tblTitanic[[#This Row],[Cabin]],1))</f>
        <v>Unknown</v>
      </c>
      <c r="R375" s="9" t="str">
        <f>IF(tblTitanic[[#This Row],[Age]]="","Unknown", IF(tblTitanic[[#This Row],[Age]]&lt;13,"Child",IF(tblTitanic[[#This Row],[Age]]&lt;=18,"Teen", IF(tblTitanic[[#This Row],[Age]]&lt;=40,"Adult","Senior"))))</f>
        <v>Adult</v>
      </c>
      <c r="S375" s="9" t="str">
        <f>IF(tblTitanic[[#This Row],[Fare]]&lt;=$X$5,"Low",IF(tblTitanic[[#This Row],[Fare]]&lt;= $X$6,"Medium",IF(tblTitanic[[#This Row],[Fare]]&lt;= $X$7,"High","Very High")))</f>
        <v>Very High</v>
      </c>
      <c r="T375" s="9">
        <f>IF(tblTitanic[[#This Row],[Age]]="", $X$9, tblTitanic[[#This Row],[Age]])</f>
        <v>22</v>
      </c>
      <c r="U375" s="9" t="str">
        <f>IF(tblTitanic[[#This Row],[Embarked]]="", "S", tblTitanic[[#This Row],[Embarked]])</f>
        <v>C</v>
      </c>
    </row>
    <row r="376" spans="1:21">
      <c r="A376" s="9">
        <v>375</v>
      </c>
      <c r="B376" s="9">
        <v>0</v>
      </c>
      <c r="C376" s="9">
        <v>3</v>
      </c>
      <c r="D376" t="s">
        <v>786</v>
      </c>
      <c r="E376" s="9" t="s">
        <v>18</v>
      </c>
      <c r="F376" s="31">
        <v>3</v>
      </c>
      <c r="G376" s="9">
        <v>3</v>
      </c>
      <c r="H376" s="9">
        <v>1</v>
      </c>
      <c r="I376" t="s">
        <v>36</v>
      </c>
      <c r="J376">
        <v>21.074999999999999</v>
      </c>
      <c r="K376" s="9" t="s">
        <v>15</v>
      </c>
      <c r="L376" s="9" t="s">
        <v>16</v>
      </c>
      <c r="M376" s="9">
        <f>tblTitanic[[#This Row],[SibSp]]+tblTitanic[[#This Row],[Parch]]</f>
        <v>4</v>
      </c>
      <c r="N376" s="9" t="str">
        <f>IF(tblTitanic[[#This Row],[FamilySize]]=0,"Alone", IF(tblTitanic[[#This Row],[FamilySize]]&lt;=3,"Small (1-3)", "Large (4+)"))</f>
        <v>Large (4+)</v>
      </c>
      <c r="O376" s="9" t="str">
        <f>TRIM(MID(tblTitanic[[#This Row],[Name]], FIND(",",tblTitanic[[#This Row],[Name]])+1, FIND(".",tblTitanic[[#This Row],[Name]]) - FIND(",",tblTitanic[[#This Row],[Name]]) - 1))</f>
        <v>Miss</v>
      </c>
      <c r="P3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76" s="9" t="str">
        <f>IF(tblTitanic[[#This Row],[Cabin]]="","Unknown",LEFT(tblTitanic[[#This Row],[Cabin]],1))</f>
        <v>Unknown</v>
      </c>
      <c r="R376" s="9" t="str">
        <f>IF(tblTitanic[[#This Row],[Age]]="","Unknown", IF(tblTitanic[[#This Row],[Age]]&lt;13,"Child",IF(tblTitanic[[#This Row],[Age]]&lt;=18,"Teen", IF(tblTitanic[[#This Row],[Age]]&lt;=40,"Adult","Senior"))))</f>
        <v>Child</v>
      </c>
      <c r="S376" s="9" t="str">
        <f>IF(tblTitanic[[#This Row],[Fare]]&lt;=$X$5,"Low",IF(tblTitanic[[#This Row],[Fare]]&lt;= $X$6,"Medium",IF(tblTitanic[[#This Row],[Fare]]&lt;= $X$7,"High","Very High")))</f>
        <v>High</v>
      </c>
      <c r="T376" s="9">
        <f>IF(tblTitanic[[#This Row],[Age]]="", $X$9, tblTitanic[[#This Row],[Age]])</f>
        <v>3</v>
      </c>
      <c r="U376" s="9" t="str">
        <f>IF(tblTitanic[[#This Row],[Embarked]]="", "S", tblTitanic[[#This Row],[Embarked]])</f>
        <v>S</v>
      </c>
    </row>
    <row r="377" spans="1:21">
      <c r="A377" s="9">
        <v>376</v>
      </c>
      <c r="B377" s="9">
        <v>1</v>
      </c>
      <c r="C377" s="9">
        <v>1</v>
      </c>
      <c r="D377" t="s">
        <v>787</v>
      </c>
      <c r="E377" s="9" t="s">
        <v>18</v>
      </c>
      <c r="F377" s="31"/>
      <c r="G377" s="9">
        <v>1</v>
      </c>
      <c r="H377" s="9">
        <v>0</v>
      </c>
      <c r="I377" t="s">
        <v>95</v>
      </c>
      <c r="J377">
        <v>82.1708</v>
      </c>
      <c r="K377" s="9" t="s">
        <v>15</v>
      </c>
      <c r="L377" s="9" t="s">
        <v>21</v>
      </c>
      <c r="M377" s="9">
        <f>tblTitanic[[#This Row],[SibSp]]+tblTitanic[[#This Row],[Parch]]</f>
        <v>1</v>
      </c>
      <c r="N377" s="9" t="str">
        <f>IF(tblTitanic[[#This Row],[FamilySize]]=0,"Alone", IF(tblTitanic[[#This Row],[FamilySize]]&lt;=3,"Small (1-3)", "Large (4+)"))</f>
        <v>Small (1-3)</v>
      </c>
      <c r="O377" s="9" t="str">
        <f>TRIM(MID(tblTitanic[[#This Row],[Name]], FIND(",",tblTitanic[[#This Row],[Name]])+1, FIND(".",tblTitanic[[#This Row],[Name]]) - FIND(",",tblTitanic[[#This Row],[Name]]) - 1))</f>
        <v>Mrs</v>
      </c>
      <c r="P3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77" s="9" t="str">
        <f>IF(tblTitanic[[#This Row],[Cabin]]="","Unknown",LEFT(tblTitanic[[#This Row],[Cabin]],1))</f>
        <v>Unknown</v>
      </c>
      <c r="R377" s="9" t="str">
        <f>IF(tblTitanic[[#This Row],[Age]]="","Unknown", IF(tblTitanic[[#This Row],[Age]]&lt;13,"Child",IF(tblTitanic[[#This Row],[Age]]&lt;=18,"Teen", IF(tblTitanic[[#This Row],[Age]]&lt;=40,"Adult","Senior"))))</f>
        <v>Unknown</v>
      </c>
      <c r="S377" s="9" t="str">
        <f>IF(tblTitanic[[#This Row],[Fare]]&lt;=$X$5,"Low",IF(tblTitanic[[#This Row],[Fare]]&lt;= $X$6,"Medium",IF(tblTitanic[[#This Row],[Fare]]&lt;= $X$7,"High","Very High")))</f>
        <v>Very High</v>
      </c>
      <c r="T377" s="9">
        <f>IF(tblTitanic[[#This Row],[Age]]="", $X$9, tblTitanic[[#This Row],[Age]])</f>
        <v>28</v>
      </c>
      <c r="U377" s="9" t="str">
        <f>IF(tblTitanic[[#This Row],[Embarked]]="", "S", tblTitanic[[#This Row],[Embarked]])</f>
        <v>C</v>
      </c>
    </row>
    <row r="378" spans="1:21">
      <c r="A378" s="9">
        <v>377</v>
      </c>
      <c r="B378" s="9">
        <v>1</v>
      </c>
      <c r="C378" s="9">
        <v>3</v>
      </c>
      <c r="D378" t="s">
        <v>788</v>
      </c>
      <c r="E378" s="9" t="s">
        <v>18</v>
      </c>
      <c r="F378" s="31">
        <v>22</v>
      </c>
      <c r="G378" s="9">
        <v>0</v>
      </c>
      <c r="H378" s="9">
        <v>0</v>
      </c>
      <c r="I378" t="s">
        <v>789</v>
      </c>
      <c r="J378">
        <v>7.25</v>
      </c>
      <c r="K378" s="9" t="s">
        <v>15</v>
      </c>
      <c r="L378" s="9" t="s">
        <v>16</v>
      </c>
      <c r="M378" s="9">
        <f>tblTitanic[[#This Row],[SibSp]]+tblTitanic[[#This Row],[Parch]]</f>
        <v>0</v>
      </c>
      <c r="N378" s="9" t="str">
        <f>IF(tblTitanic[[#This Row],[FamilySize]]=0,"Alone", IF(tblTitanic[[#This Row],[FamilySize]]&lt;=3,"Small (1-3)", "Large (4+)"))</f>
        <v>Alone</v>
      </c>
      <c r="O378" s="9" t="str">
        <f>TRIM(MID(tblTitanic[[#This Row],[Name]], FIND(",",tblTitanic[[#This Row],[Name]])+1, FIND(".",tblTitanic[[#This Row],[Name]]) - FIND(",",tblTitanic[[#This Row],[Name]]) - 1))</f>
        <v>Miss</v>
      </c>
      <c r="P3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78" s="9" t="str">
        <f>IF(tblTitanic[[#This Row],[Cabin]]="","Unknown",LEFT(tblTitanic[[#This Row],[Cabin]],1))</f>
        <v>Unknown</v>
      </c>
      <c r="R378" s="9" t="str">
        <f>IF(tblTitanic[[#This Row],[Age]]="","Unknown", IF(tblTitanic[[#This Row],[Age]]&lt;13,"Child",IF(tblTitanic[[#This Row],[Age]]&lt;=18,"Teen", IF(tblTitanic[[#This Row],[Age]]&lt;=40,"Adult","Senior"))))</f>
        <v>Adult</v>
      </c>
      <c r="S378" s="9" t="str">
        <f>IF(tblTitanic[[#This Row],[Fare]]&lt;=$X$5,"Low",IF(tblTitanic[[#This Row],[Fare]]&lt;= $X$6,"Medium",IF(tblTitanic[[#This Row],[Fare]]&lt;= $X$7,"High","Very High")))</f>
        <v>Low</v>
      </c>
      <c r="T378" s="9">
        <f>IF(tblTitanic[[#This Row],[Age]]="", $X$9, tblTitanic[[#This Row],[Age]])</f>
        <v>22</v>
      </c>
      <c r="U378" s="9" t="str">
        <f>IF(tblTitanic[[#This Row],[Embarked]]="", "S", tblTitanic[[#This Row],[Embarked]])</f>
        <v>S</v>
      </c>
    </row>
    <row r="379" spans="1:21">
      <c r="A379" s="9">
        <v>378</v>
      </c>
      <c r="B379" s="9">
        <v>0</v>
      </c>
      <c r="C379" s="9">
        <v>1</v>
      </c>
      <c r="D379" t="s">
        <v>790</v>
      </c>
      <c r="E379" s="9" t="s">
        <v>13</v>
      </c>
      <c r="F379" s="31">
        <v>27</v>
      </c>
      <c r="G379" s="9">
        <v>0</v>
      </c>
      <c r="H379" s="9">
        <v>2</v>
      </c>
      <c r="I379" t="s">
        <v>791</v>
      </c>
      <c r="J379">
        <v>211.5</v>
      </c>
      <c r="K379" s="9" t="s">
        <v>792</v>
      </c>
      <c r="L379" s="9" t="s">
        <v>21</v>
      </c>
      <c r="M379" s="9">
        <f>tblTitanic[[#This Row],[SibSp]]+tblTitanic[[#This Row],[Parch]]</f>
        <v>2</v>
      </c>
      <c r="N379" s="9" t="str">
        <f>IF(tblTitanic[[#This Row],[FamilySize]]=0,"Alone", IF(tblTitanic[[#This Row],[FamilySize]]&lt;=3,"Small (1-3)", "Large (4+)"))</f>
        <v>Small (1-3)</v>
      </c>
      <c r="O379" s="9" t="str">
        <f>TRIM(MID(tblTitanic[[#This Row],[Name]], FIND(",",tblTitanic[[#This Row],[Name]])+1, FIND(".",tblTitanic[[#This Row],[Name]]) - FIND(",",tblTitanic[[#This Row],[Name]]) - 1))</f>
        <v>Mr</v>
      </c>
      <c r="P3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79" s="9" t="str">
        <f>IF(tblTitanic[[#This Row],[Cabin]]="","Unknown",LEFT(tblTitanic[[#This Row],[Cabin]],1))</f>
        <v>C</v>
      </c>
      <c r="R379" s="9" t="str">
        <f>IF(tblTitanic[[#This Row],[Age]]="","Unknown", IF(tblTitanic[[#This Row],[Age]]&lt;13,"Child",IF(tblTitanic[[#This Row],[Age]]&lt;=18,"Teen", IF(tblTitanic[[#This Row],[Age]]&lt;=40,"Adult","Senior"))))</f>
        <v>Adult</v>
      </c>
      <c r="S379" s="9" t="str">
        <f>IF(tblTitanic[[#This Row],[Fare]]&lt;=$X$5,"Low",IF(tblTitanic[[#This Row],[Fare]]&lt;= $X$6,"Medium",IF(tblTitanic[[#This Row],[Fare]]&lt;= $X$7,"High","Very High")))</f>
        <v>Very High</v>
      </c>
      <c r="T379" s="9">
        <f>IF(tblTitanic[[#This Row],[Age]]="", $X$9, tblTitanic[[#This Row],[Age]])</f>
        <v>27</v>
      </c>
      <c r="U379" s="9" t="str">
        <f>IF(tblTitanic[[#This Row],[Embarked]]="", "S", tblTitanic[[#This Row],[Embarked]])</f>
        <v>C</v>
      </c>
    </row>
    <row r="380" spans="1:21">
      <c r="A380" s="9">
        <v>379</v>
      </c>
      <c r="B380" s="9">
        <v>0</v>
      </c>
      <c r="C380" s="9">
        <v>3</v>
      </c>
      <c r="D380" t="s">
        <v>793</v>
      </c>
      <c r="E380" s="9" t="s">
        <v>13</v>
      </c>
      <c r="F380" s="31">
        <v>20</v>
      </c>
      <c r="G380" s="9">
        <v>0</v>
      </c>
      <c r="H380" s="9">
        <v>0</v>
      </c>
      <c r="I380" t="s">
        <v>794</v>
      </c>
      <c r="J380">
        <v>4.0125000000000002</v>
      </c>
      <c r="K380" s="9" t="s">
        <v>15</v>
      </c>
      <c r="L380" s="9" t="s">
        <v>21</v>
      </c>
      <c r="M380" s="9">
        <f>tblTitanic[[#This Row],[SibSp]]+tblTitanic[[#This Row],[Parch]]</f>
        <v>0</v>
      </c>
      <c r="N380" s="9" t="str">
        <f>IF(tblTitanic[[#This Row],[FamilySize]]=0,"Alone", IF(tblTitanic[[#This Row],[FamilySize]]&lt;=3,"Small (1-3)", "Large (4+)"))</f>
        <v>Alone</v>
      </c>
      <c r="O380" s="9" t="str">
        <f>TRIM(MID(tblTitanic[[#This Row],[Name]], FIND(",",tblTitanic[[#This Row],[Name]])+1, FIND(".",tblTitanic[[#This Row],[Name]]) - FIND(",",tblTitanic[[#This Row],[Name]]) - 1))</f>
        <v>Mr</v>
      </c>
      <c r="P3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0" s="9" t="str">
        <f>IF(tblTitanic[[#This Row],[Cabin]]="","Unknown",LEFT(tblTitanic[[#This Row],[Cabin]],1))</f>
        <v>Unknown</v>
      </c>
      <c r="R380" s="9" t="str">
        <f>IF(tblTitanic[[#This Row],[Age]]="","Unknown", IF(tblTitanic[[#This Row],[Age]]&lt;13,"Child",IF(tblTitanic[[#This Row],[Age]]&lt;=18,"Teen", IF(tblTitanic[[#This Row],[Age]]&lt;=40,"Adult","Senior"))))</f>
        <v>Adult</v>
      </c>
      <c r="S380" s="9" t="str">
        <f>IF(tblTitanic[[#This Row],[Fare]]&lt;=$X$5,"Low",IF(tblTitanic[[#This Row],[Fare]]&lt;= $X$6,"Medium",IF(tblTitanic[[#This Row],[Fare]]&lt;= $X$7,"High","Very High")))</f>
        <v>Low</v>
      </c>
      <c r="T380" s="9">
        <f>IF(tblTitanic[[#This Row],[Age]]="", $X$9, tblTitanic[[#This Row],[Age]])</f>
        <v>20</v>
      </c>
      <c r="U380" s="9" t="str">
        <f>IF(tblTitanic[[#This Row],[Embarked]]="", "S", tblTitanic[[#This Row],[Embarked]])</f>
        <v>C</v>
      </c>
    </row>
    <row r="381" spans="1:21">
      <c r="A381" s="9">
        <v>380</v>
      </c>
      <c r="B381" s="9">
        <v>0</v>
      </c>
      <c r="C381" s="9">
        <v>3</v>
      </c>
      <c r="D381" t="s">
        <v>795</v>
      </c>
      <c r="E381" s="9" t="s">
        <v>13</v>
      </c>
      <c r="F381" s="31">
        <v>19</v>
      </c>
      <c r="G381" s="9">
        <v>0</v>
      </c>
      <c r="H381" s="9">
        <v>0</v>
      </c>
      <c r="I381" t="s">
        <v>796</v>
      </c>
      <c r="J381">
        <v>7.7750000000000004</v>
      </c>
      <c r="K381" s="9" t="s">
        <v>15</v>
      </c>
      <c r="L381" s="9" t="s">
        <v>16</v>
      </c>
      <c r="M381" s="9">
        <f>tblTitanic[[#This Row],[SibSp]]+tblTitanic[[#This Row],[Parch]]</f>
        <v>0</v>
      </c>
      <c r="N381" s="9" t="str">
        <f>IF(tblTitanic[[#This Row],[FamilySize]]=0,"Alone", IF(tblTitanic[[#This Row],[FamilySize]]&lt;=3,"Small (1-3)", "Large (4+)"))</f>
        <v>Alone</v>
      </c>
      <c r="O381" s="9" t="str">
        <f>TRIM(MID(tblTitanic[[#This Row],[Name]], FIND(",",tblTitanic[[#This Row],[Name]])+1, FIND(".",tblTitanic[[#This Row],[Name]]) - FIND(",",tblTitanic[[#This Row],[Name]]) - 1))</f>
        <v>Mr</v>
      </c>
      <c r="P3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1" s="9" t="str">
        <f>IF(tblTitanic[[#This Row],[Cabin]]="","Unknown",LEFT(tblTitanic[[#This Row],[Cabin]],1))</f>
        <v>Unknown</v>
      </c>
      <c r="R381" s="9" t="str">
        <f>IF(tblTitanic[[#This Row],[Age]]="","Unknown", IF(tblTitanic[[#This Row],[Age]]&lt;13,"Child",IF(tblTitanic[[#This Row],[Age]]&lt;=18,"Teen", IF(tblTitanic[[#This Row],[Age]]&lt;=40,"Adult","Senior"))))</f>
        <v>Adult</v>
      </c>
      <c r="S381" s="9" t="str">
        <f>IF(tblTitanic[[#This Row],[Fare]]&lt;=$X$5,"Low",IF(tblTitanic[[#This Row],[Fare]]&lt;= $X$6,"Medium",IF(tblTitanic[[#This Row],[Fare]]&lt;= $X$7,"High","Very High")))</f>
        <v>Low</v>
      </c>
      <c r="T381" s="9">
        <f>IF(tblTitanic[[#This Row],[Age]]="", $X$9, tblTitanic[[#This Row],[Age]])</f>
        <v>19</v>
      </c>
      <c r="U381" s="9" t="str">
        <f>IF(tblTitanic[[#This Row],[Embarked]]="", "S", tblTitanic[[#This Row],[Embarked]])</f>
        <v>S</v>
      </c>
    </row>
    <row r="382" spans="1:21">
      <c r="A382" s="9">
        <v>381</v>
      </c>
      <c r="B382" s="9">
        <v>1</v>
      </c>
      <c r="C382" s="9">
        <v>1</v>
      </c>
      <c r="D382" t="s">
        <v>797</v>
      </c>
      <c r="E382" s="9" t="s">
        <v>18</v>
      </c>
      <c r="F382" s="31">
        <v>42</v>
      </c>
      <c r="G382" s="9">
        <v>0</v>
      </c>
      <c r="H382" s="9">
        <v>0</v>
      </c>
      <c r="I382" t="s">
        <v>798</v>
      </c>
      <c r="J382">
        <v>227.52500000000001</v>
      </c>
      <c r="K382" s="9" t="s">
        <v>15</v>
      </c>
      <c r="L382" s="9" t="s">
        <v>21</v>
      </c>
      <c r="M382" s="9">
        <f>tblTitanic[[#This Row],[SibSp]]+tblTitanic[[#This Row],[Parch]]</f>
        <v>0</v>
      </c>
      <c r="N382" s="9" t="str">
        <f>IF(tblTitanic[[#This Row],[FamilySize]]=0,"Alone", IF(tblTitanic[[#This Row],[FamilySize]]&lt;=3,"Small (1-3)", "Large (4+)"))</f>
        <v>Alone</v>
      </c>
      <c r="O382" s="9" t="str">
        <f>TRIM(MID(tblTitanic[[#This Row],[Name]], FIND(",",tblTitanic[[#This Row],[Name]])+1, FIND(".",tblTitanic[[#This Row],[Name]]) - FIND(",",tblTitanic[[#This Row],[Name]]) - 1))</f>
        <v>Miss</v>
      </c>
      <c r="P3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82" s="9" t="str">
        <f>IF(tblTitanic[[#This Row],[Cabin]]="","Unknown",LEFT(tblTitanic[[#This Row],[Cabin]],1))</f>
        <v>Unknown</v>
      </c>
      <c r="R382" s="9" t="str">
        <f>IF(tblTitanic[[#This Row],[Age]]="","Unknown", IF(tblTitanic[[#This Row],[Age]]&lt;13,"Child",IF(tblTitanic[[#This Row],[Age]]&lt;=18,"Teen", IF(tblTitanic[[#This Row],[Age]]&lt;=40,"Adult","Senior"))))</f>
        <v>Senior</v>
      </c>
      <c r="S382" s="9" t="str">
        <f>IF(tblTitanic[[#This Row],[Fare]]&lt;=$X$5,"Low",IF(tblTitanic[[#This Row],[Fare]]&lt;= $X$6,"Medium",IF(tblTitanic[[#This Row],[Fare]]&lt;= $X$7,"High","Very High")))</f>
        <v>Very High</v>
      </c>
      <c r="T382" s="9">
        <f>IF(tblTitanic[[#This Row],[Age]]="", $X$9, tblTitanic[[#This Row],[Age]])</f>
        <v>42</v>
      </c>
      <c r="U382" s="9" t="str">
        <f>IF(tblTitanic[[#This Row],[Embarked]]="", "S", tblTitanic[[#This Row],[Embarked]])</f>
        <v>C</v>
      </c>
    </row>
    <row r="383" spans="1:21">
      <c r="A383" s="9">
        <v>382</v>
      </c>
      <c r="B383" s="9">
        <v>1</v>
      </c>
      <c r="C383" s="9">
        <v>3</v>
      </c>
      <c r="D383" t="s">
        <v>799</v>
      </c>
      <c r="E383" s="9" t="s">
        <v>18</v>
      </c>
      <c r="F383" s="31">
        <v>1</v>
      </c>
      <c r="G383" s="9">
        <v>0</v>
      </c>
      <c r="H383" s="9">
        <v>2</v>
      </c>
      <c r="I383" t="s">
        <v>800</v>
      </c>
      <c r="J383">
        <v>15.7417</v>
      </c>
      <c r="K383" s="9" t="s">
        <v>15</v>
      </c>
      <c r="L383" s="9" t="s">
        <v>21</v>
      </c>
      <c r="M383" s="9">
        <f>tblTitanic[[#This Row],[SibSp]]+tblTitanic[[#This Row],[Parch]]</f>
        <v>2</v>
      </c>
      <c r="N383" s="9" t="str">
        <f>IF(tblTitanic[[#This Row],[FamilySize]]=0,"Alone", IF(tblTitanic[[#This Row],[FamilySize]]&lt;=3,"Small (1-3)", "Large (4+)"))</f>
        <v>Small (1-3)</v>
      </c>
      <c r="O383" s="9" t="str">
        <f>TRIM(MID(tblTitanic[[#This Row],[Name]], FIND(",",tblTitanic[[#This Row],[Name]])+1, FIND(".",tblTitanic[[#This Row],[Name]]) - FIND(",",tblTitanic[[#This Row],[Name]]) - 1))</f>
        <v>Miss</v>
      </c>
      <c r="P3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83" s="9" t="str">
        <f>IF(tblTitanic[[#This Row],[Cabin]]="","Unknown",LEFT(tblTitanic[[#This Row],[Cabin]],1))</f>
        <v>Unknown</v>
      </c>
      <c r="R383" s="9" t="str">
        <f>IF(tblTitanic[[#This Row],[Age]]="","Unknown", IF(tblTitanic[[#This Row],[Age]]&lt;13,"Child",IF(tblTitanic[[#This Row],[Age]]&lt;=18,"Teen", IF(tblTitanic[[#This Row],[Age]]&lt;=40,"Adult","Senior"))))</f>
        <v>Child</v>
      </c>
      <c r="S383" s="9" t="str">
        <f>IF(tblTitanic[[#This Row],[Fare]]&lt;=$X$5,"Low",IF(tblTitanic[[#This Row],[Fare]]&lt;= $X$6,"Medium",IF(tblTitanic[[#This Row],[Fare]]&lt;= $X$7,"High","Very High")))</f>
        <v>High</v>
      </c>
      <c r="T383" s="9">
        <f>IF(tblTitanic[[#This Row],[Age]]="", $X$9, tblTitanic[[#This Row],[Age]])</f>
        <v>1</v>
      </c>
      <c r="U383" s="9" t="str">
        <f>IF(tblTitanic[[#This Row],[Embarked]]="", "S", tblTitanic[[#This Row],[Embarked]])</f>
        <v>C</v>
      </c>
    </row>
    <row r="384" spans="1:21">
      <c r="A384" s="9">
        <v>383</v>
      </c>
      <c r="B384" s="9">
        <v>0</v>
      </c>
      <c r="C384" s="9">
        <v>3</v>
      </c>
      <c r="D384" t="s">
        <v>801</v>
      </c>
      <c r="E384" s="9" t="s">
        <v>13</v>
      </c>
      <c r="F384" s="31">
        <v>32</v>
      </c>
      <c r="G384" s="9">
        <v>0</v>
      </c>
      <c r="H384" s="9">
        <v>0</v>
      </c>
      <c r="I384" t="s">
        <v>802</v>
      </c>
      <c r="J384">
        <v>7.9249999999999998</v>
      </c>
      <c r="K384" s="9" t="s">
        <v>15</v>
      </c>
      <c r="L384" s="9" t="s">
        <v>16</v>
      </c>
      <c r="M384" s="9">
        <f>tblTitanic[[#This Row],[SibSp]]+tblTitanic[[#This Row],[Parch]]</f>
        <v>0</v>
      </c>
      <c r="N384" s="9" t="str">
        <f>IF(tblTitanic[[#This Row],[FamilySize]]=0,"Alone", IF(tblTitanic[[#This Row],[FamilySize]]&lt;=3,"Small (1-3)", "Large (4+)"))</f>
        <v>Alone</v>
      </c>
      <c r="O384" s="9" t="str">
        <f>TRIM(MID(tblTitanic[[#This Row],[Name]], FIND(",",tblTitanic[[#This Row],[Name]])+1, FIND(".",tblTitanic[[#This Row],[Name]]) - FIND(",",tblTitanic[[#This Row],[Name]]) - 1))</f>
        <v>Mr</v>
      </c>
      <c r="P3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4" s="9" t="str">
        <f>IF(tblTitanic[[#This Row],[Cabin]]="","Unknown",LEFT(tblTitanic[[#This Row],[Cabin]],1))</f>
        <v>Unknown</v>
      </c>
      <c r="R384" s="9" t="str">
        <f>IF(tblTitanic[[#This Row],[Age]]="","Unknown", IF(tblTitanic[[#This Row],[Age]]&lt;13,"Child",IF(tblTitanic[[#This Row],[Age]]&lt;=18,"Teen", IF(tblTitanic[[#This Row],[Age]]&lt;=40,"Adult","Senior"))))</f>
        <v>Adult</v>
      </c>
      <c r="S384" s="9" t="str">
        <f>IF(tblTitanic[[#This Row],[Fare]]&lt;=$X$5,"Low",IF(tblTitanic[[#This Row],[Fare]]&lt;= $X$6,"Medium",IF(tblTitanic[[#This Row],[Fare]]&lt;= $X$7,"High","Very High")))</f>
        <v>Medium</v>
      </c>
      <c r="T384" s="9">
        <f>IF(tblTitanic[[#This Row],[Age]]="", $X$9, tblTitanic[[#This Row],[Age]])</f>
        <v>32</v>
      </c>
      <c r="U384" s="9" t="str">
        <f>IF(tblTitanic[[#This Row],[Embarked]]="", "S", tblTitanic[[#This Row],[Embarked]])</f>
        <v>S</v>
      </c>
    </row>
    <row r="385" spans="1:21">
      <c r="A385" s="9">
        <v>384</v>
      </c>
      <c r="B385" s="9">
        <v>1</v>
      </c>
      <c r="C385" s="9">
        <v>1</v>
      </c>
      <c r="D385" t="s">
        <v>803</v>
      </c>
      <c r="E385" s="9" t="s">
        <v>18</v>
      </c>
      <c r="F385" s="31">
        <v>35</v>
      </c>
      <c r="G385" s="9">
        <v>1</v>
      </c>
      <c r="H385" s="9">
        <v>0</v>
      </c>
      <c r="I385" t="s">
        <v>97</v>
      </c>
      <c r="J385">
        <v>52</v>
      </c>
      <c r="K385" s="9" t="s">
        <v>15</v>
      </c>
      <c r="L385" s="9" t="s">
        <v>16</v>
      </c>
      <c r="M385" s="9">
        <f>tblTitanic[[#This Row],[SibSp]]+tblTitanic[[#This Row],[Parch]]</f>
        <v>1</v>
      </c>
      <c r="N385" s="9" t="str">
        <f>IF(tblTitanic[[#This Row],[FamilySize]]=0,"Alone", IF(tblTitanic[[#This Row],[FamilySize]]&lt;=3,"Small (1-3)", "Large (4+)"))</f>
        <v>Small (1-3)</v>
      </c>
      <c r="O385" s="9" t="str">
        <f>TRIM(MID(tblTitanic[[#This Row],[Name]], FIND(",",tblTitanic[[#This Row],[Name]])+1, FIND(".",tblTitanic[[#This Row],[Name]]) - FIND(",",tblTitanic[[#This Row],[Name]]) - 1))</f>
        <v>Mrs</v>
      </c>
      <c r="P3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85" s="9" t="str">
        <f>IF(tblTitanic[[#This Row],[Cabin]]="","Unknown",LEFT(tblTitanic[[#This Row],[Cabin]],1))</f>
        <v>Unknown</v>
      </c>
      <c r="R385" s="9" t="str">
        <f>IF(tblTitanic[[#This Row],[Age]]="","Unknown", IF(tblTitanic[[#This Row],[Age]]&lt;13,"Child",IF(tblTitanic[[#This Row],[Age]]&lt;=18,"Teen", IF(tblTitanic[[#This Row],[Age]]&lt;=40,"Adult","Senior"))))</f>
        <v>Adult</v>
      </c>
      <c r="S385" s="9" t="str">
        <f>IF(tblTitanic[[#This Row],[Fare]]&lt;=$X$5,"Low",IF(tblTitanic[[#This Row],[Fare]]&lt;= $X$6,"Medium",IF(tblTitanic[[#This Row],[Fare]]&lt;= $X$7,"High","Very High")))</f>
        <v>Very High</v>
      </c>
      <c r="T385" s="9">
        <f>IF(tblTitanic[[#This Row],[Age]]="", $X$9, tblTitanic[[#This Row],[Age]])</f>
        <v>35</v>
      </c>
      <c r="U385" s="9" t="str">
        <f>IF(tblTitanic[[#This Row],[Embarked]]="", "S", tblTitanic[[#This Row],[Embarked]])</f>
        <v>S</v>
      </c>
    </row>
    <row r="386" spans="1:21">
      <c r="A386" s="9">
        <v>385</v>
      </c>
      <c r="B386" s="9">
        <v>0</v>
      </c>
      <c r="C386" s="9">
        <v>3</v>
      </c>
      <c r="D386" t="s">
        <v>804</v>
      </c>
      <c r="E386" s="9" t="s">
        <v>13</v>
      </c>
      <c r="F386" s="31"/>
      <c r="G386" s="9">
        <v>0</v>
      </c>
      <c r="H386" s="9">
        <v>0</v>
      </c>
      <c r="I386" t="s">
        <v>805</v>
      </c>
      <c r="J386">
        <v>7.8958000000000004</v>
      </c>
      <c r="K386" s="9" t="s">
        <v>15</v>
      </c>
      <c r="L386" s="9" t="s">
        <v>16</v>
      </c>
      <c r="M386" s="9">
        <f>tblTitanic[[#This Row],[SibSp]]+tblTitanic[[#This Row],[Parch]]</f>
        <v>0</v>
      </c>
      <c r="N386" s="9" t="str">
        <f>IF(tblTitanic[[#This Row],[FamilySize]]=0,"Alone", IF(tblTitanic[[#This Row],[FamilySize]]&lt;=3,"Small (1-3)", "Large (4+)"))</f>
        <v>Alone</v>
      </c>
      <c r="O386" s="9" t="str">
        <f>TRIM(MID(tblTitanic[[#This Row],[Name]], FIND(",",tblTitanic[[#This Row],[Name]])+1, FIND(".",tblTitanic[[#This Row],[Name]]) - FIND(",",tblTitanic[[#This Row],[Name]]) - 1))</f>
        <v>Mr</v>
      </c>
      <c r="P3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6" s="9" t="str">
        <f>IF(tblTitanic[[#This Row],[Cabin]]="","Unknown",LEFT(tblTitanic[[#This Row],[Cabin]],1))</f>
        <v>Unknown</v>
      </c>
      <c r="R386" s="9" t="str">
        <f>IF(tblTitanic[[#This Row],[Age]]="","Unknown", IF(tblTitanic[[#This Row],[Age]]&lt;13,"Child",IF(tblTitanic[[#This Row],[Age]]&lt;=18,"Teen", IF(tblTitanic[[#This Row],[Age]]&lt;=40,"Adult","Senior"))))</f>
        <v>Unknown</v>
      </c>
      <c r="S386" s="9" t="str">
        <f>IF(tblTitanic[[#This Row],[Fare]]&lt;=$X$5,"Low",IF(tblTitanic[[#This Row],[Fare]]&lt;= $X$6,"Medium",IF(tblTitanic[[#This Row],[Fare]]&lt;= $X$7,"High","Very High")))</f>
        <v>Low</v>
      </c>
      <c r="T386" s="9">
        <f>IF(tblTitanic[[#This Row],[Age]]="", $X$9, tblTitanic[[#This Row],[Age]])</f>
        <v>28</v>
      </c>
      <c r="U386" s="9" t="str">
        <f>IF(tblTitanic[[#This Row],[Embarked]]="", "S", tblTitanic[[#This Row],[Embarked]])</f>
        <v>S</v>
      </c>
    </row>
    <row r="387" spans="1:21">
      <c r="A387" s="9">
        <v>386</v>
      </c>
      <c r="B387" s="9">
        <v>0</v>
      </c>
      <c r="C387" s="9">
        <v>2</v>
      </c>
      <c r="D387" t="s">
        <v>806</v>
      </c>
      <c r="E387" s="9" t="s">
        <v>13</v>
      </c>
      <c r="F387" s="31">
        <v>18</v>
      </c>
      <c r="G387" s="9">
        <v>0</v>
      </c>
      <c r="H387" s="9">
        <v>0</v>
      </c>
      <c r="I387" t="s">
        <v>176</v>
      </c>
      <c r="J387">
        <v>73.5</v>
      </c>
      <c r="K387" s="9" t="s">
        <v>15</v>
      </c>
      <c r="L387" s="9" t="s">
        <v>16</v>
      </c>
      <c r="M387" s="9">
        <f>tblTitanic[[#This Row],[SibSp]]+tblTitanic[[#This Row],[Parch]]</f>
        <v>0</v>
      </c>
      <c r="N387" s="9" t="str">
        <f>IF(tblTitanic[[#This Row],[FamilySize]]=0,"Alone", IF(tblTitanic[[#This Row],[FamilySize]]&lt;=3,"Small (1-3)", "Large (4+)"))</f>
        <v>Alone</v>
      </c>
      <c r="O387" s="9" t="str">
        <f>TRIM(MID(tblTitanic[[#This Row],[Name]], FIND(",",tblTitanic[[#This Row],[Name]])+1, FIND(".",tblTitanic[[#This Row],[Name]]) - FIND(",",tblTitanic[[#This Row],[Name]]) - 1))</f>
        <v>Mr</v>
      </c>
      <c r="P3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87" s="9" t="str">
        <f>IF(tblTitanic[[#This Row],[Cabin]]="","Unknown",LEFT(tblTitanic[[#This Row],[Cabin]],1))</f>
        <v>Unknown</v>
      </c>
      <c r="R387" s="9" t="str">
        <f>IF(tblTitanic[[#This Row],[Age]]="","Unknown", IF(tblTitanic[[#This Row],[Age]]&lt;13,"Child",IF(tblTitanic[[#This Row],[Age]]&lt;=18,"Teen", IF(tblTitanic[[#This Row],[Age]]&lt;=40,"Adult","Senior"))))</f>
        <v>Teen</v>
      </c>
      <c r="S387" s="9" t="str">
        <f>IF(tblTitanic[[#This Row],[Fare]]&lt;=$X$5,"Low",IF(tblTitanic[[#This Row],[Fare]]&lt;= $X$6,"Medium",IF(tblTitanic[[#This Row],[Fare]]&lt;= $X$7,"High","Very High")))</f>
        <v>Very High</v>
      </c>
      <c r="T387" s="9">
        <f>IF(tblTitanic[[#This Row],[Age]]="", $X$9, tblTitanic[[#This Row],[Age]])</f>
        <v>18</v>
      </c>
      <c r="U387" s="9" t="str">
        <f>IF(tblTitanic[[#This Row],[Embarked]]="", "S", tblTitanic[[#This Row],[Embarked]])</f>
        <v>S</v>
      </c>
    </row>
    <row r="388" spans="1:21">
      <c r="A388" s="9">
        <v>387</v>
      </c>
      <c r="B388" s="9">
        <v>0</v>
      </c>
      <c r="C388" s="9">
        <v>3</v>
      </c>
      <c r="D388" t="s">
        <v>807</v>
      </c>
      <c r="E388" s="9" t="s">
        <v>13</v>
      </c>
      <c r="F388" s="31">
        <v>1</v>
      </c>
      <c r="G388" s="9">
        <v>5</v>
      </c>
      <c r="H388" s="9">
        <v>2</v>
      </c>
      <c r="I388" t="s">
        <v>148</v>
      </c>
      <c r="J388">
        <v>46.9</v>
      </c>
      <c r="K388" s="9" t="s">
        <v>15</v>
      </c>
      <c r="L388" s="9" t="s">
        <v>16</v>
      </c>
      <c r="M388" s="9">
        <f>tblTitanic[[#This Row],[SibSp]]+tblTitanic[[#This Row],[Parch]]</f>
        <v>7</v>
      </c>
      <c r="N388" s="9" t="str">
        <f>IF(tblTitanic[[#This Row],[FamilySize]]=0,"Alone", IF(tblTitanic[[#This Row],[FamilySize]]&lt;=3,"Small (1-3)", "Large (4+)"))</f>
        <v>Large (4+)</v>
      </c>
      <c r="O388" s="9" t="str">
        <f>TRIM(MID(tblTitanic[[#This Row],[Name]], FIND(",",tblTitanic[[#This Row],[Name]])+1, FIND(".",tblTitanic[[#This Row],[Name]]) - FIND(",",tblTitanic[[#This Row],[Name]]) - 1))</f>
        <v>Master</v>
      </c>
      <c r="P3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388" s="9" t="str">
        <f>IF(tblTitanic[[#This Row],[Cabin]]="","Unknown",LEFT(tblTitanic[[#This Row],[Cabin]],1))</f>
        <v>Unknown</v>
      </c>
      <c r="R388" s="9" t="str">
        <f>IF(tblTitanic[[#This Row],[Age]]="","Unknown", IF(tblTitanic[[#This Row],[Age]]&lt;13,"Child",IF(tblTitanic[[#This Row],[Age]]&lt;=18,"Teen", IF(tblTitanic[[#This Row],[Age]]&lt;=40,"Adult","Senior"))))</f>
        <v>Child</v>
      </c>
      <c r="S388" s="9" t="str">
        <f>IF(tblTitanic[[#This Row],[Fare]]&lt;=$X$5,"Low",IF(tblTitanic[[#This Row],[Fare]]&lt;= $X$6,"Medium",IF(tblTitanic[[#This Row],[Fare]]&lt;= $X$7,"High","Very High")))</f>
        <v>Very High</v>
      </c>
      <c r="T388" s="9">
        <f>IF(tblTitanic[[#This Row],[Age]]="", $X$9, tblTitanic[[#This Row],[Age]])</f>
        <v>1</v>
      </c>
      <c r="U388" s="9" t="str">
        <f>IF(tblTitanic[[#This Row],[Embarked]]="", "S", tblTitanic[[#This Row],[Embarked]])</f>
        <v>S</v>
      </c>
    </row>
    <row r="389" spans="1:21">
      <c r="A389" s="9">
        <v>388</v>
      </c>
      <c r="B389" s="9">
        <v>1</v>
      </c>
      <c r="C389" s="9">
        <v>2</v>
      </c>
      <c r="D389" t="s">
        <v>808</v>
      </c>
      <c r="E389" s="9" t="s">
        <v>18</v>
      </c>
      <c r="F389" s="31">
        <v>36</v>
      </c>
      <c r="G389" s="9">
        <v>0</v>
      </c>
      <c r="H389" s="9">
        <v>0</v>
      </c>
      <c r="I389" t="s">
        <v>809</v>
      </c>
      <c r="J389">
        <v>13</v>
      </c>
      <c r="K389" s="9" t="s">
        <v>15</v>
      </c>
      <c r="L389" s="9" t="s">
        <v>16</v>
      </c>
      <c r="M389" s="9">
        <f>tblTitanic[[#This Row],[SibSp]]+tblTitanic[[#This Row],[Parch]]</f>
        <v>0</v>
      </c>
      <c r="N389" s="9" t="str">
        <f>IF(tblTitanic[[#This Row],[FamilySize]]=0,"Alone", IF(tblTitanic[[#This Row],[FamilySize]]&lt;=3,"Small (1-3)", "Large (4+)"))</f>
        <v>Alone</v>
      </c>
      <c r="O389" s="9" t="str">
        <f>TRIM(MID(tblTitanic[[#This Row],[Name]], FIND(",",tblTitanic[[#This Row],[Name]])+1, FIND(".",tblTitanic[[#This Row],[Name]]) - FIND(",",tblTitanic[[#This Row],[Name]]) - 1))</f>
        <v>Miss</v>
      </c>
      <c r="P3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89" s="9" t="str">
        <f>IF(tblTitanic[[#This Row],[Cabin]]="","Unknown",LEFT(tblTitanic[[#This Row],[Cabin]],1))</f>
        <v>Unknown</v>
      </c>
      <c r="R389" s="9" t="str">
        <f>IF(tblTitanic[[#This Row],[Age]]="","Unknown", IF(tblTitanic[[#This Row],[Age]]&lt;13,"Child",IF(tblTitanic[[#This Row],[Age]]&lt;=18,"Teen", IF(tblTitanic[[#This Row],[Age]]&lt;=40,"Adult","Senior"))))</f>
        <v>Adult</v>
      </c>
      <c r="S389" s="9" t="str">
        <f>IF(tblTitanic[[#This Row],[Fare]]&lt;=$X$5,"Low",IF(tblTitanic[[#This Row],[Fare]]&lt;= $X$6,"Medium",IF(tblTitanic[[#This Row],[Fare]]&lt;= $X$7,"High","Very High")))</f>
        <v>Medium</v>
      </c>
      <c r="T389" s="9">
        <f>IF(tblTitanic[[#This Row],[Age]]="", $X$9, tblTitanic[[#This Row],[Age]])</f>
        <v>36</v>
      </c>
      <c r="U389" s="9" t="str">
        <f>IF(tblTitanic[[#This Row],[Embarked]]="", "S", tblTitanic[[#This Row],[Embarked]])</f>
        <v>S</v>
      </c>
    </row>
    <row r="390" spans="1:21">
      <c r="A390" s="9">
        <v>389</v>
      </c>
      <c r="B390" s="9">
        <v>0</v>
      </c>
      <c r="C390" s="9">
        <v>3</v>
      </c>
      <c r="D390" t="s">
        <v>810</v>
      </c>
      <c r="E390" s="9" t="s">
        <v>13</v>
      </c>
      <c r="F390" s="31"/>
      <c r="G390" s="9">
        <v>0</v>
      </c>
      <c r="H390" s="9">
        <v>0</v>
      </c>
      <c r="I390" t="s">
        <v>811</v>
      </c>
      <c r="J390">
        <v>7.7291999999999996</v>
      </c>
      <c r="K390" s="9" t="s">
        <v>15</v>
      </c>
      <c r="L390" s="9" t="s">
        <v>31</v>
      </c>
      <c r="M390" s="9">
        <f>tblTitanic[[#This Row],[SibSp]]+tblTitanic[[#This Row],[Parch]]</f>
        <v>0</v>
      </c>
      <c r="N390" s="9" t="str">
        <f>IF(tblTitanic[[#This Row],[FamilySize]]=0,"Alone", IF(tblTitanic[[#This Row],[FamilySize]]&lt;=3,"Small (1-3)", "Large (4+)"))</f>
        <v>Alone</v>
      </c>
      <c r="O390" s="9" t="str">
        <f>TRIM(MID(tblTitanic[[#This Row],[Name]], FIND(",",tblTitanic[[#This Row],[Name]])+1, FIND(".",tblTitanic[[#This Row],[Name]]) - FIND(",",tblTitanic[[#This Row],[Name]]) - 1))</f>
        <v>Mr</v>
      </c>
      <c r="P3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0" s="9" t="str">
        <f>IF(tblTitanic[[#This Row],[Cabin]]="","Unknown",LEFT(tblTitanic[[#This Row],[Cabin]],1))</f>
        <v>Unknown</v>
      </c>
      <c r="R390" s="9" t="str">
        <f>IF(tblTitanic[[#This Row],[Age]]="","Unknown", IF(tblTitanic[[#This Row],[Age]]&lt;13,"Child",IF(tblTitanic[[#This Row],[Age]]&lt;=18,"Teen", IF(tblTitanic[[#This Row],[Age]]&lt;=40,"Adult","Senior"))))</f>
        <v>Unknown</v>
      </c>
      <c r="S390" s="9" t="str">
        <f>IF(tblTitanic[[#This Row],[Fare]]&lt;=$X$5,"Low",IF(tblTitanic[[#This Row],[Fare]]&lt;= $X$6,"Medium",IF(tblTitanic[[#This Row],[Fare]]&lt;= $X$7,"High","Very High")))</f>
        <v>Low</v>
      </c>
      <c r="T390" s="9">
        <f>IF(tblTitanic[[#This Row],[Age]]="", $X$9, tblTitanic[[#This Row],[Age]])</f>
        <v>28</v>
      </c>
      <c r="U390" s="9" t="str">
        <f>IF(tblTitanic[[#This Row],[Embarked]]="", "S", tblTitanic[[#This Row],[Embarked]])</f>
        <v>Q</v>
      </c>
    </row>
    <row r="391" spans="1:21">
      <c r="A391" s="9">
        <v>390</v>
      </c>
      <c r="B391" s="9">
        <v>1</v>
      </c>
      <c r="C391" s="9">
        <v>2</v>
      </c>
      <c r="D391" t="s">
        <v>812</v>
      </c>
      <c r="E391" s="9" t="s">
        <v>18</v>
      </c>
      <c r="F391" s="31">
        <v>17</v>
      </c>
      <c r="G391" s="9">
        <v>0</v>
      </c>
      <c r="H391" s="9">
        <v>0</v>
      </c>
      <c r="I391" t="s">
        <v>813</v>
      </c>
      <c r="J391">
        <v>12</v>
      </c>
      <c r="K391" s="9" t="s">
        <v>15</v>
      </c>
      <c r="L391" s="9" t="s">
        <v>21</v>
      </c>
      <c r="M391" s="9">
        <f>tblTitanic[[#This Row],[SibSp]]+tblTitanic[[#This Row],[Parch]]</f>
        <v>0</v>
      </c>
      <c r="N391" s="9" t="str">
        <f>IF(tblTitanic[[#This Row],[FamilySize]]=0,"Alone", IF(tblTitanic[[#This Row],[FamilySize]]&lt;=3,"Small (1-3)", "Large (4+)"))</f>
        <v>Alone</v>
      </c>
      <c r="O391" s="9" t="str">
        <f>TRIM(MID(tblTitanic[[#This Row],[Name]], FIND(",",tblTitanic[[#This Row],[Name]])+1, FIND(".",tblTitanic[[#This Row],[Name]]) - FIND(",",tblTitanic[[#This Row],[Name]]) - 1))</f>
        <v>Miss</v>
      </c>
      <c r="P3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91" s="9" t="str">
        <f>IF(tblTitanic[[#This Row],[Cabin]]="","Unknown",LEFT(tblTitanic[[#This Row],[Cabin]],1))</f>
        <v>Unknown</v>
      </c>
      <c r="R391" s="9" t="str">
        <f>IF(tblTitanic[[#This Row],[Age]]="","Unknown", IF(tblTitanic[[#This Row],[Age]]&lt;13,"Child",IF(tblTitanic[[#This Row],[Age]]&lt;=18,"Teen", IF(tblTitanic[[#This Row],[Age]]&lt;=40,"Adult","Senior"))))</f>
        <v>Teen</v>
      </c>
      <c r="S391" s="9" t="str">
        <f>IF(tblTitanic[[#This Row],[Fare]]&lt;=$X$5,"Low",IF(tblTitanic[[#This Row],[Fare]]&lt;= $X$6,"Medium",IF(tblTitanic[[#This Row],[Fare]]&lt;= $X$7,"High","Very High")))</f>
        <v>Medium</v>
      </c>
      <c r="T391" s="9">
        <f>IF(tblTitanic[[#This Row],[Age]]="", $X$9, tblTitanic[[#This Row],[Age]])</f>
        <v>17</v>
      </c>
      <c r="U391" s="9" t="str">
        <f>IF(tblTitanic[[#This Row],[Embarked]]="", "S", tblTitanic[[#This Row],[Embarked]])</f>
        <v>C</v>
      </c>
    </row>
    <row r="392" spans="1:21">
      <c r="A392" s="9">
        <v>391</v>
      </c>
      <c r="B392" s="9">
        <v>1</v>
      </c>
      <c r="C392" s="9">
        <v>1</v>
      </c>
      <c r="D392" t="s">
        <v>814</v>
      </c>
      <c r="E392" s="9" t="s">
        <v>13</v>
      </c>
      <c r="F392" s="31">
        <v>36</v>
      </c>
      <c r="G392" s="9">
        <v>1</v>
      </c>
      <c r="H392" s="9">
        <v>2</v>
      </c>
      <c r="I392" t="s">
        <v>815</v>
      </c>
      <c r="J392">
        <v>120</v>
      </c>
      <c r="K392" s="9" t="s">
        <v>816</v>
      </c>
      <c r="L392" s="9" t="s">
        <v>16</v>
      </c>
      <c r="M392" s="9">
        <f>tblTitanic[[#This Row],[SibSp]]+tblTitanic[[#This Row],[Parch]]</f>
        <v>3</v>
      </c>
      <c r="N392" s="9" t="str">
        <f>IF(tblTitanic[[#This Row],[FamilySize]]=0,"Alone", IF(tblTitanic[[#This Row],[FamilySize]]&lt;=3,"Small (1-3)", "Large (4+)"))</f>
        <v>Small (1-3)</v>
      </c>
      <c r="O392" s="9" t="str">
        <f>TRIM(MID(tblTitanic[[#This Row],[Name]], FIND(",",tblTitanic[[#This Row],[Name]])+1, FIND(".",tblTitanic[[#This Row],[Name]]) - FIND(",",tblTitanic[[#This Row],[Name]]) - 1))</f>
        <v>Mr</v>
      </c>
      <c r="P3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2" s="9" t="str">
        <f>IF(tblTitanic[[#This Row],[Cabin]]="","Unknown",LEFT(tblTitanic[[#This Row],[Cabin]],1))</f>
        <v>B</v>
      </c>
      <c r="R392" s="9" t="str">
        <f>IF(tblTitanic[[#This Row],[Age]]="","Unknown", IF(tblTitanic[[#This Row],[Age]]&lt;13,"Child",IF(tblTitanic[[#This Row],[Age]]&lt;=18,"Teen", IF(tblTitanic[[#This Row],[Age]]&lt;=40,"Adult","Senior"))))</f>
        <v>Adult</v>
      </c>
      <c r="S392" s="9" t="str">
        <f>IF(tblTitanic[[#This Row],[Fare]]&lt;=$X$5,"Low",IF(tblTitanic[[#This Row],[Fare]]&lt;= $X$6,"Medium",IF(tblTitanic[[#This Row],[Fare]]&lt;= $X$7,"High","Very High")))</f>
        <v>Very High</v>
      </c>
      <c r="T392" s="9">
        <f>IF(tblTitanic[[#This Row],[Age]]="", $X$9, tblTitanic[[#This Row],[Age]])</f>
        <v>36</v>
      </c>
      <c r="U392" s="9" t="str">
        <f>IF(tblTitanic[[#This Row],[Embarked]]="", "S", tblTitanic[[#This Row],[Embarked]])</f>
        <v>S</v>
      </c>
    </row>
    <row r="393" spans="1:21">
      <c r="A393" s="9">
        <v>392</v>
      </c>
      <c r="B393" s="9">
        <v>1</v>
      </c>
      <c r="C393" s="9">
        <v>3</v>
      </c>
      <c r="D393" t="s">
        <v>817</v>
      </c>
      <c r="E393" s="9" t="s">
        <v>13</v>
      </c>
      <c r="F393" s="31">
        <v>21</v>
      </c>
      <c r="G393" s="9">
        <v>0</v>
      </c>
      <c r="H393" s="9">
        <v>0</v>
      </c>
      <c r="I393" t="s">
        <v>818</v>
      </c>
      <c r="J393">
        <v>7.7957999999999998</v>
      </c>
      <c r="K393" s="9" t="s">
        <v>15</v>
      </c>
      <c r="L393" s="9" t="s">
        <v>16</v>
      </c>
      <c r="M393" s="9">
        <f>tblTitanic[[#This Row],[SibSp]]+tblTitanic[[#This Row],[Parch]]</f>
        <v>0</v>
      </c>
      <c r="N393" s="9" t="str">
        <f>IF(tblTitanic[[#This Row],[FamilySize]]=0,"Alone", IF(tblTitanic[[#This Row],[FamilySize]]&lt;=3,"Small (1-3)", "Large (4+)"))</f>
        <v>Alone</v>
      </c>
      <c r="O393" s="9" t="str">
        <f>TRIM(MID(tblTitanic[[#This Row],[Name]], FIND(",",tblTitanic[[#This Row],[Name]])+1, FIND(".",tblTitanic[[#This Row],[Name]]) - FIND(",",tblTitanic[[#This Row],[Name]]) - 1))</f>
        <v>Mr</v>
      </c>
      <c r="P3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3" s="9" t="str">
        <f>IF(tblTitanic[[#This Row],[Cabin]]="","Unknown",LEFT(tblTitanic[[#This Row],[Cabin]],1))</f>
        <v>Unknown</v>
      </c>
      <c r="R393" s="9" t="str">
        <f>IF(tblTitanic[[#This Row],[Age]]="","Unknown", IF(tblTitanic[[#This Row],[Age]]&lt;13,"Child",IF(tblTitanic[[#This Row],[Age]]&lt;=18,"Teen", IF(tblTitanic[[#This Row],[Age]]&lt;=40,"Adult","Senior"))))</f>
        <v>Adult</v>
      </c>
      <c r="S393" s="9" t="str">
        <f>IF(tblTitanic[[#This Row],[Fare]]&lt;=$X$5,"Low",IF(tblTitanic[[#This Row],[Fare]]&lt;= $X$6,"Medium",IF(tblTitanic[[#This Row],[Fare]]&lt;= $X$7,"High","Very High")))</f>
        <v>Low</v>
      </c>
      <c r="T393" s="9">
        <f>IF(tblTitanic[[#This Row],[Age]]="", $X$9, tblTitanic[[#This Row],[Age]])</f>
        <v>21</v>
      </c>
      <c r="U393" s="9" t="str">
        <f>IF(tblTitanic[[#This Row],[Embarked]]="", "S", tblTitanic[[#This Row],[Embarked]])</f>
        <v>S</v>
      </c>
    </row>
    <row r="394" spans="1:21">
      <c r="A394" s="9">
        <v>393</v>
      </c>
      <c r="B394" s="9">
        <v>0</v>
      </c>
      <c r="C394" s="9">
        <v>3</v>
      </c>
      <c r="D394" t="s">
        <v>819</v>
      </c>
      <c r="E394" s="9" t="s">
        <v>13</v>
      </c>
      <c r="F394" s="31">
        <v>28</v>
      </c>
      <c r="G394" s="9">
        <v>2</v>
      </c>
      <c r="H394" s="9">
        <v>0</v>
      </c>
      <c r="I394" t="s">
        <v>820</v>
      </c>
      <c r="J394">
        <v>7.9249999999999998</v>
      </c>
      <c r="K394" s="9" t="s">
        <v>15</v>
      </c>
      <c r="L394" s="9" t="s">
        <v>16</v>
      </c>
      <c r="M394" s="9">
        <f>tblTitanic[[#This Row],[SibSp]]+tblTitanic[[#This Row],[Parch]]</f>
        <v>2</v>
      </c>
      <c r="N394" s="9" t="str">
        <f>IF(tblTitanic[[#This Row],[FamilySize]]=0,"Alone", IF(tblTitanic[[#This Row],[FamilySize]]&lt;=3,"Small (1-3)", "Large (4+)"))</f>
        <v>Small (1-3)</v>
      </c>
      <c r="O394" s="9" t="str">
        <f>TRIM(MID(tblTitanic[[#This Row],[Name]], FIND(",",tblTitanic[[#This Row],[Name]])+1, FIND(".",tblTitanic[[#This Row],[Name]]) - FIND(",",tblTitanic[[#This Row],[Name]]) - 1))</f>
        <v>Mr</v>
      </c>
      <c r="P3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4" s="9" t="str">
        <f>IF(tblTitanic[[#This Row],[Cabin]]="","Unknown",LEFT(tblTitanic[[#This Row],[Cabin]],1))</f>
        <v>Unknown</v>
      </c>
      <c r="R394" s="9" t="str">
        <f>IF(tblTitanic[[#This Row],[Age]]="","Unknown", IF(tblTitanic[[#This Row],[Age]]&lt;13,"Child",IF(tblTitanic[[#This Row],[Age]]&lt;=18,"Teen", IF(tblTitanic[[#This Row],[Age]]&lt;=40,"Adult","Senior"))))</f>
        <v>Adult</v>
      </c>
      <c r="S394" s="9" t="str">
        <f>IF(tblTitanic[[#This Row],[Fare]]&lt;=$X$5,"Low",IF(tblTitanic[[#This Row],[Fare]]&lt;= $X$6,"Medium",IF(tblTitanic[[#This Row],[Fare]]&lt;= $X$7,"High","Very High")))</f>
        <v>Medium</v>
      </c>
      <c r="T394" s="9">
        <f>IF(tblTitanic[[#This Row],[Age]]="", $X$9, tblTitanic[[#This Row],[Age]])</f>
        <v>28</v>
      </c>
      <c r="U394" s="9" t="str">
        <f>IF(tblTitanic[[#This Row],[Embarked]]="", "S", tblTitanic[[#This Row],[Embarked]])</f>
        <v>S</v>
      </c>
    </row>
    <row r="395" spans="1:21">
      <c r="A395" s="9">
        <v>394</v>
      </c>
      <c r="B395" s="9">
        <v>1</v>
      </c>
      <c r="C395" s="9">
        <v>1</v>
      </c>
      <c r="D395" t="s">
        <v>821</v>
      </c>
      <c r="E395" s="9" t="s">
        <v>18</v>
      </c>
      <c r="F395" s="31">
        <v>23</v>
      </c>
      <c r="G395" s="9">
        <v>1</v>
      </c>
      <c r="H395" s="9">
        <v>0</v>
      </c>
      <c r="I395" t="s">
        <v>464</v>
      </c>
      <c r="J395">
        <v>113.27500000000001</v>
      </c>
      <c r="K395" s="9" t="s">
        <v>465</v>
      </c>
      <c r="L395" s="9" t="s">
        <v>21</v>
      </c>
      <c r="M395" s="9">
        <f>tblTitanic[[#This Row],[SibSp]]+tblTitanic[[#This Row],[Parch]]</f>
        <v>1</v>
      </c>
      <c r="N395" s="9" t="str">
        <f>IF(tblTitanic[[#This Row],[FamilySize]]=0,"Alone", IF(tblTitanic[[#This Row],[FamilySize]]&lt;=3,"Small (1-3)", "Large (4+)"))</f>
        <v>Small (1-3)</v>
      </c>
      <c r="O395" s="9" t="str">
        <f>TRIM(MID(tblTitanic[[#This Row],[Name]], FIND(",",tblTitanic[[#This Row],[Name]])+1, FIND(".",tblTitanic[[#This Row],[Name]]) - FIND(",",tblTitanic[[#This Row],[Name]]) - 1))</f>
        <v>Miss</v>
      </c>
      <c r="P3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95" s="9" t="str">
        <f>IF(tblTitanic[[#This Row],[Cabin]]="","Unknown",LEFT(tblTitanic[[#This Row],[Cabin]],1))</f>
        <v>D</v>
      </c>
      <c r="R395" s="9" t="str">
        <f>IF(tblTitanic[[#This Row],[Age]]="","Unknown", IF(tblTitanic[[#This Row],[Age]]&lt;13,"Child",IF(tblTitanic[[#This Row],[Age]]&lt;=18,"Teen", IF(tblTitanic[[#This Row],[Age]]&lt;=40,"Adult","Senior"))))</f>
        <v>Adult</v>
      </c>
      <c r="S395" s="9" t="str">
        <f>IF(tblTitanic[[#This Row],[Fare]]&lt;=$X$5,"Low",IF(tblTitanic[[#This Row],[Fare]]&lt;= $X$6,"Medium",IF(tblTitanic[[#This Row],[Fare]]&lt;= $X$7,"High","Very High")))</f>
        <v>Very High</v>
      </c>
      <c r="T395" s="9">
        <f>IF(tblTitanic[[#This Row],[Age]]="", $X$9, tblTitanic[[#This Row],[Age]])</f>
        <v>23</v>
      </c>
      <c r="U395" s="9" t="str">
        <f>IF(tblTitanic[[#This Row],[Embarked]]="", "S", tblTitanic[[#This Row],[Embarked]])</f>
        <v>C</v>
      </c>
    </row>
    <row r="396" spans="1:21">
      <c r="A396" s="9">
        <v>395</v>
      </c>
      <c r="B396" s="9">
        <v>1</v>
      </c>
      <c r="C396" s="9">
        <v>3</v>
      </c>
      <c r="D396" t="s">
        <v>822</v>
      </c>
      <c r="E396" s="9" t="s">
        <v>18</v>
      </c>
      <c r="F396" s="31">
        <v>24</v>
      </c>
      <c r="G396" s="9">
        <v>0</v>
      </c>
      <c r="H396" s="9">
        <v>2</v>
      </c>
      <c r="I396" t="s">
        <v>42</v>
      </c>
      <c r="J396">
        <v>16.7</v>
      </c>
      <c r="K396" s="9" t="s">
        <v>43</v>
      </c>
      <c r="L396" s="9" t="s">
        <v>16</v>
      </c>
      <c r="M396" s="9">
        <f>tblTitanic[[#This Row],[SibSp]]+tblTitanic[[#This Row],[Parch]]</f>
        <v>2</v>
      </c>
      <c r="N396" s="9" t="str">
        <f>IF(tblTitanic[[#This Row],[FamilySize]]=0,"Alone", IF(tblTitanic[[#This Row],[FamilySize]]&lt;=3,"Small (1-3)", "Large (4+)"))</f>
        <v>Small (1-3)</v>
      </c>
      <c r="O396" s="9" t="str">
        <f>TRIM(MID(tblTitanic[[#This Row],[Name]], FIND(",",tblTitanic[[#This Row],[Name]])+1, FIND(".",tblTitanic[[#This Row],[Name]]) - FIND(",",tblTitanic[[#This Row],[Name]]) - 1))</f>
        <v>Mrs</v>
      </c>
      <c r="P3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396" s="9" t="str">
        <f>IF(tblTitanic[[#This Row],[Cabin]]="","Unknown",LEFT(tblTitanic[[#This Row],[Cabin]],1))</f>
        <v>G</v>
      </c>
      <c r="R396" s="9" t="str">
        <f>IF(tblTitanic[[#This Row],[Age]]="","Unknown", IF(tblTitanic[[#This Row],[Age]]&lt;13,"Child",IF(tblTitanic[[#This Row],[Age]]&lt;=18,"Teen", IF(tblTitanic[[#This Row],[Age]]&lt;=40,"Adult","Senior"))))</f>
        <v>Adult</v>
      </c>
      <c r="S396" s="9" t="str">
        <f>IF(tblTitanic[[#This Row],[Fare]]&lt;=$X$5,"Low",IF(tblTitanic[[#This Row],[Fare]]&lt;= $X$6,"Medium",IF(tblTitanic[[#This Row],[Fare]]&lt;= $X$7,"High","Very High")))</f>
        <v>High</v>
      </c>
      <c r="T396" s="9">
        <f>IF(tblTitanic[[#This Row],[Age]]="", $X$9, tblTitanic[[#This Row],[Age]])</f>
        <v>24</v>
      </c>
      <c r="U396" s="9" t="str">
        <f>IF(tblTitanic[[#This Row],[Embarked]]="", "S", tblTitanic[[#This Row],[Embarked]])</f>
        <v>S</v>
      </c>
    </row>
    <row r="397" spans="1:21">
      <c r="A397" s="9">
        <v>396</v>
      </c>
      <c r="B397" s="9">
        <v>0</v>
      </c>
      <c r="C397" s="9">
        <v>3</v>
      </c>
      <c r="D397" t="s">
        <v>823</v>
      </c>
      <c r="E397" s="9" t="s">
        <v>13</v>
      </c>
      <c r="F397" s="31">
        <v>22</v>
      </c>
      <c r="G397" s="9">
        <v>0</v>
      </c>
      <c r="H397" s="9">
        <v>0</v>
      </c>
      <c r="I397" t="s">
        <v>824</v>
      </c>
      <c r="J397">
        <v>7.7957999999999998</v>
      </c>
      <c r="K397" s="9" t="s">
        <v>15</v>
      </c>
      <c r="L397" s="9" t="s">
        <v>16</v>
      </c>
      <c r="M397" s="9">
        <f>tblTitanic[[#This Row],[SibSp]]+tblTitanic[[#This Row],[Parch]]</f>
        <v>0</v>
      </c>
      <c r="N397" s="9" t="str">
        <f>IF(tblTitanic[[#This Row],[FamilySize]]=0,"Alone", IF(tblTitanic[[#This Row],[FamilySize]]&lt;=3,"Small (1-3)", "Large (4+)"))</f>
        <v>Alone</v>
      </c>
      <c r="O397" s="9" t="str">
        <f>TRIM(MID(tblTitanic[[#This Row],[Name]], FIND(",",tblTitanic[[#This Row],[Name]])+1, FIND(".",tblTitanic[[#This Row],[Name]]) - FIND(",",tblTitanic[[#This Row],[Name]]) - 1))</f>
        <v>Mr</v>
      </c>
      <c r="P3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7" s="9" t="str">
        <f>IF(tblTitanic[[#This Row],[Cabin]]="","Unknown",LEFT(tblTitanic[[#This Row],[Cabin]],1))</f>
        <v>Unknown</v>
      </c>
      <c r="R397" s="9" t="str">
        <f>IF(tblTitanic[[#This Row],[Age]]="","Unknown", IF(tblTitanic[[#This Row],[Age]]&lt;13,"Child",IF(tblTitanic[[#This Row],[Age]]&lt;=18,"Teen", IF(tblTitanic[[#This Row],[Age]]&lt;=40,"Adult","Senior"))))</f>
        <v>Adult</v>
      </c>
      <c r="S397" s="9" t="str">
        <f>IF(tblTitanic[[#This Row],[Fare]]&lt;=$X$5,"Low",IF(tblTitanic[[#This Row],[Fare]]&lt;= $X$6,"Medium",IF(tblTitanic[[#This Row],[Fare]]&lt;= $X$7,"High","Very High")))</f>
        <v>Low</v>
      </c>
      <c r="T397" s="9">
        <f>IF(tblTitanic[[#This Row],[Age]]="", $X$9, tblTitanic[[#This Row],[Age]])</f>
        <v>22</v>
      </c>
      <c r="U397" s="9" t="str">
        <f>IF(tblTitanic[[#This Row],[Embarked]]="", "S", tblTitanic[[#This Row],[Embarked]])</f>
        <v>S</v>
      </c>
    </row>
    <row r="398" spans="1:21">
      <c r="A398" s="9">
        <v>397</v>
      </c>
      <c r="B398" s="9">
        <v>0</v>
      </c>
      <c r="C398" s="9">
        <v>3</v>
      </c>
      <c r="D398" t="s">
        <v>825</v>
      </c>
      <c r="E398" s="9" t="s">
        <v>18</v>
      </c>
      <c r="F398" s="31">
        <v>31</v>
      </c>
      <c r="G398" s="9">
        <v>0</v>
      </c>
      <c r="H398" s="9">
        <v>0</v>
      </c>
      <c r="I398" t="s">
        <v>826</v>
      </c>
      <c r="J398">
        <v>7.8541999999999996</v>
      </c>
      <c r="K398" s="9" t="s">
        <v>15</v>
      </c>
      <c r="L398" s="9" t="s">
        <v>16</v>
      </c>
      <c r="M398" s="9">
        <f>tblTitanic[[#This Row],[SibSp]]+tblTitanic[[#This Row],[Parch]]</f>
        <v>0</v>
      </c>
      <c r="N398" s="9" t="str">
        <f>IF(tblTitanic[[#This Row],[FamilySize]]=0,"Alone", IF(tblTitanic[[#This Row],[FamilySize]]&lt;=3,"Small (1-3)", "Large (4+)"))</f>
        <v>Alone</v>
      </c>
      <c r="O398" s="9" t="str">
        <f>TRIM(MID(tblTitanic[[#This Row],[Name]], FIND(",",tblTitanic[[#This Row],[Name]])+1, FIND(".",tblTitanic[[#This Row],[Name]]) - FIND(",",tblTitanic[[#This Row],[Name]]) - 1))</f>
        <v>Miss</v>
      </c>
      <c r="P3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398" s="9" t="str">
        <f>IF(tblTitanic[[#This Row],[Cabin]]="","Unknown",LEFT(tblTitanic[[#This Row],[Cabin]],1))</f>
        <v>Unknown</v>
      </c>
      <c r="R398" s="9" t="str">
        <f>IF(tblTitanic[[#This Row],[Age]]="","Unknown", IF(tblTitanic[[#This Row],[Age]]&lt;13,"Child",IF(tblTitanic[[#This Row],[Age]]&lt;=18,"Teen", IF(tblTitanic[[#This Row],[Age]]&lt;=40,"Adult","Senior"))))</f>
        <v>Adult</v>
      </c>
      <c r="S398" s="9" t="str">
        <f>IF(tblTitanic[[#This Row],[Fare]]&lt;=$X$5,"Low",IF(tblTitanic[[#This Row],[Fare]]&lt;= $X$6,"Medium",IF(tblTitanic[[#This Row],[Fare]]&lt;= $X$7,"High","Very High")))</f>
        <v>Low</v>
      </c>
      <c r="T398" s="9">
        <f>IF(tblTitanic[[#This Row],[Age]]="", $X$9, tblTitanic[[#This Row],[Age]])</f>
        <v>31</v>
      </c>
      <c r="U398" s="9" t="str">
        <f>IF(tblTitanic[[#This Row],[Embarked]]="", "S", tblTitanic[[#This Row],[Embarked]])</f>
        <v>S</v>
      </c>
    </row>
    <row r="399" spans="1:21">
      <c r="A399" s="9">
        <v>398</v>
      </c>
      <c r="B399" s="9">
        <v>0</v>
      </c>
      <c r="C399" s="9">
        <v>2</v>
      </c>
      <c r="D399" t="s">
        <v>827</v>
      </c>
      <c r="E399" s="9" t="s">
        <v>13</v>
      </c>
      <c r="F399" s="31">
        <v>46</v>
      </c>
      <c r="G399" s="9">
        <v>0</v>
      </c>
      <c r="H399" s="9">
        <v>0</v>
      </c>
      <c r="I399" t="s">
        <v>828</v>
      </c>
      <c r="J399">
        <v>26</v>
      </c>
      <c r="K399" s="9" t="s">
        <v>15</v>
      </c>
      <c r="L399" s="9" t="s">
        <v>16</v>
      </c>
      <c r="M399" s="9">
        <f>tblTitanic[[#This Row],[SibSp]]+tblTitanic[[#This Row],[Parch]]</f>
        <v>0</v>
      </c>
      <c r="N399" s="9" t="str">
        <f>IF(tblTitanic[[#This Row],[FamilySize]]=0,"Alone", IF(tblTitanic[[#This Row],[FamilySize]]&lt;=3,"Small (1-3)", "Large (4+)"))</f>
        <v>Alone</v>
      </c>
      <c r="O399" s="9" t="str">
        <f>TRIM(MID(tblTitanic[[#This Row],[Name]], FIND(",",tblTitanic[[#This Row],[Name]])+1, FIND(".",tblTitanic[[#This Row],[Name]]) - FIND(",",tblTitanic[[#This Row],[Name]]) - 1))</f>
        <v>Mr</v>
      </c>
      <c r="P3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399" s="9" t="str">
        <f>IF(tblTitanic[[#This Row],[Cabin]]="","Unknown",LEFT(tblTitanic[[#This Row],[Cabin]],1))</f>
        <v>Unknown</v>
      </c>
      <c r="R399" s="9" t="str">
        <f>IF(tblTitanic[[#This Row],[Age]]="","Unknown", IF(tblTitanic[[#This Row],[Age]]&lt;13,"Child",IF(tblTitanic[[#This Row],[Age]]&lt;=18,"Teen", IF(tblTitanic[[#This Row],[Age]]&lt;=40,"Adult","Senior"))))</f>
        <v>Senior</v>
      </c>
      <c r="S399" s="9" t="str">
        <f>IF(tblTitanic[[#This Row],[Fare]]&lt;=$X$5,"Low",IF(tblTitanic[[#This Row],[Fare]]&lt;= $X$6,"Medium",IF(tblTitanic[[#This Row],[Fare]]&lt;= $X$7,"High","Very High")))</f>
        <v>High</v>
      </c>
      <c r="T399" s="9">
        <f>IF(tblTitanic[[#This Row],[Age]]="", $X$9, tblTitanic[[#This Row],[Age]])</f>
        <v>46</v>
      </c>
      <c r="U399" s="9" t="str">
        <f>IF(tblTitanic[[#This Row],[Embarked]]="", "S", tblTitanic[[#This Row],[Embarked]])</f>
        <v>S</v>
      </c>
    </row>
    <row r="400" spans="1:21">
      <c r="A400" s="9">
        <v>399</v>
      </c>
      <c r="B400" s="9">
        <v>0</v>
      </c>
      <c r="C400" s="9">
        <v>2</v>
      </c>
      <c r="D400" t="s">
        <v>829</v>
      </c>
      <c r="E400" s="9" t="s">
        <v>13</v>
      </c>
      <c r="F400" s="31">
        <v>23</v>
      </c>
      <c r="G400" s="9">
        <v>0</v>
      </c>
      <c r="H400" s="9">
        <v>0</v>
      </c>
      <c r="I400" t="s">
        <v>830</v>
      </c>
      <c r="J400">
        <v>10.5</v>
      </c>
      <c r="K400" s="9" t="s">
        <v>15</v>
      </c>
      <c r="L400" s="9" t="s">
        <v>16</v>
      </c>
      <c r="M400" s="9">
        <f>tblTitanic[[#This Row],[SibSp]]+tblTitanic[[#This Row],[Parch]]</f>
        <v>0</v>
      </c>
      <c r="N400" s="9" t="str">
        <f>IF(tblTitanic[[#This Row],[FamilySize]]=0,"Alone", IF(tblTitanic[[#This Row],[FamilySize]]&lt;=3,"Small (1-3)", "Large (4+)"))</f>
        <v>Alone</v>
      </c>
      <c r="O400" s="9" t="str">
        <f>TRIM(MID(tblTitanic[[#This Row],[Name]], FIND(",",tblTitanic[[#This Row],[Name]])+1, FIND(".",tblTitanic[[#This Row],[Name]]) - FIND(",",tblTitanic[[#This Row],[Name]]) - 1))</f>
        <v>Dr</v>
      </c>
      <c r="P4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400" s="9" t="str">
        <f>IF(tblTitanic[[#This Row],[Cabin]]="","Unknown",LEFT(tblTitanic[[#This Row],[Cabin]],1))</f>
        <v>Unknown</v>
      </c>
      <c r="R400" s="9" t="str">
        <f>IF(tblTitanic[[#This Row],[Age]]="","Unknown", IF(tblTitanic[[#This Row],[Age]]&lt;13,"Child",IF(tblTitanic[[#This Row],[Age]]&lt;=18,"Teen", IF(tblTitanic[[#This Row],[Age]]&lt;=40,"Adult","Senior"))))</f>
        <v>Adult</v>
      </c>
      <c r="S400" s="9" t="str">
        <f>IF(tblTitanic[[#This Row],[Fare]]&lt;=$X$5,"Low",IF(tblTitanic[[#This Row],[Fare]]&lt;= $X$6,"Medium",IF(tblTitanic[[#This Row],[Fare]]&lt;= $X$7,"High","Very High")))</f>
        <v>Medium</v>
      </c>
      <c r="T400" s="9">
        <f>IF(tblTitanic[[#This Row],[Age]]="", $X$9, tblTitanic[[#This Row],[Age]])</f>
        <v>23</v>
      </c>
      <c r="U400" s="9" t="str">
        <f>IF(tblTitanic[[#This Row],[Embarked]]="", "S", tblTitanic[[#This Row],[Embarked]])</f>
        <v>S</v>
      </c>
    </row>
    <row r="401" spans="1:21">
      <c r="A401" s="9">
        <v>400</v>
      </c>
      <c r="B401" s="9">
        <v>1</v>
      </c>
      <c r="C401" s="9">
        <v>2</v>
      </c>
      <c r="D401" t="s">
        <v>831</v>
      </c>
      <c r="E401" s="9" t="s">
        <v>18</v>
      </c>
      <c r="F401" s="31">
        <v>28</v>
      </c>
      <c r="G401" s="9">
        <v>0</v>
      </c>
      <c r="H401" s="9">
        <v>0</v>
      </c>
      <c r="I401" t="s">
        <v>832</v>
      </c>
      <c r="J401">
        <v>12.65</v>
      </c>
      <c r="K401" s="9" t="s">
        <v>15</v>
      </c>
      <c r="L401" s="9" t="s">
        <v>16</v>
      </c>
      <c r="M401" s="9">
        <f>tblTitanic[[#This Row],[SibSp]]+tblTitanic[[#This Row],[Parch]]</f>
        <v>0</v>
      </c>
      <c r="N401" s="9" t="str">
        <f>IF(tblTitanic[[#This Row],[FamilySize]]=0,"Alone", IF(tblTitanic[[#This Row],[FamilySize]]&lt;=3,"Small (1-3)", "Large (4+)"))</f>
        <v>Alone</v>
      </c>
      <c r="O401" s="9" t="str">
        <f>TRIM(MID(tblTitanic[[#This Row],[Name]], FIND(",",tblTitanic[[#This Row],[Name]])+1, FIND(".",tblTitanic[[#This Row],[Name]]) - FIND(",",tblTitanic[[#This Row],[Name]]) - 1))</f>
        <v>Mrs</v>
      </c>
      <c r="P4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01" s="9" t="str">
        <f>IF(tblTitanic[[#This Row],[Cabin]]="","Unknown",LEFT(tblTitanic[[#This Row],[Cabin]],1))</f>
        <v>Unknown</v>
      </c>
      <c r="R401" s="9" t="str">
        <f>IF(tblTitanic[[#This Row],[Age]]="","Unknown", IF(tblTitanic[[#This Row],[Age]]&lt;13,"Child",IF(tblTitanic[[#This Row],[Age]]&lt;=18,"Teen", IF(tblTitanic[[#This Row],[Age]]&lt;=40,"Adult","Senior"))))</f>
        <v>Adult</v>
      </c>
      <c r="S401" s="9" t="str">
        <f>IF(tblTitanic[[#This Row],[Fare]]&lt;=$X$5,"Low",IF(tblTitanic[[#This Row],[Fare]]&lt;= $X$6,"Medium",IF(tblTitanic[[#This Row],[Fare]]&lt;= $X$7,"High","Very High")))</f>
        <v>Medium</v>
      </c>
      <c r="T401" s="9">
        <f>IF(tblTitanic[[#This Row],[Age]]="", $X$9, tblTitanic[[#This Row],[Age]])</f>
        <v>28</v>
      </c>
      <c r="U401" s="9" t="str">
        <f>IF(tblTitanic[[#This Row],[Embarked]]="", "S", tblTitanic[[#This Row],[Embarked]])</f>
        <v>S</v>
      </c>
    </row>
    <row r="402" spans="1:21">
      <c r="A402" s="9">
        <v>401</v>
      </c>
      <c r="B402" s="9">
        <v>1</v>
      </c>
      <c r="C402" s="9">
        <v>3</v>
      </c>
      <c r="D402" t="s">
        <v>833</v>
      </c>
      <c r="E402" s="9" t="s">
        <v>13</v>
      </c>
      <c r="F402" s="31">
        <v>39</v>
      </c>
      <c r="G402" s="9">
        <v>0</v>
      </c>
      <c r="H402" s="9">
        <v>0</v>
      </c>
      <c r="I402" t="s">
        <v>834</v>
      </c>
      <c r="J402">
        <v>7.9249999999999998</v>
      </c>
      <c r="K402" s="9" t="s">
        <v>15</v>
      </c>
      <c r="L402" s="9" t="s">
        <v>16</v>
      </c>
      <c r="M402" s="9">
        <f>tblTitanic[[#This Row],[SibSp]]+tblTitanic[[#This Row],[Parch]]</f>
        <v>0</v>
      </c>
      <c r="N402" s="9" t="str">
        <f>IF(tblTitanic[[#This Row],[FamilySize]]=0,"Alone", IF(tblTitanic[[#This Row],[FamilySize]]&lt;=3,"Small (1-3)", "Large (4+)"))</f>
        <v>Alone</v>
      </c>
      <c r="O402" s="9" t="str">
        <f>TRIM(MID(tblTitanic[[#This Row],[Name]], FIND(",",tblTitanic[[#This Row],[Name]])+1, FIND(".",tblTitanic[[#This Row],[Name]]) - FIND(",",tblTitanic[[#This Row],[Name]]) - 1))</f>
        <v>Mr</v>
      </c>
      <c r="P4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02" s="9" t="str">
        <f>IF(tblTitanic[[#This Row],[Cabin]]="","Unknown",LEFT(tblTitanic[[#This Row],[Cabin]],1))</f>
        <v>Unknown</v>
      </c>
      <c r="R402" s="9" t="str">
        <f>IF(tblTitanic[[#This Row],[Age]]="","Unknown", IF(tblTitanic[[#This Row],[Age]]&lt;13,"Child",IF(tblTitanic[[#This Row],[Age]]&lt;=18,"Teen", IF(tblTitanic[[#This Row],[Age]]&lt;=40,"Adult","Senior"))))</f>
        <v>Adult</v>
      </c>
      <c r="S402" s="9" t="str">
        <f>IF(tblTitanic[[#This Row],[Fare]]&lt;=$X$5,"Low",IF(tblTitanic[[#This Row],[Fare]]&lt;= $X$6,"Medium",IF(tblTitanic[[#This Row],[Fare]]&lt;= $X$7,"High","Very High")))</f>
        <v>Medium</v>
      </c>
      <c r="T402" s="9">
        <f>IF(tblTitanic[[#This Row],[Age]]="", $X$9, tblTitanic[[#This Row],[Age]])</f>
        <v>39</v>
      </c>
      <c r="U402" s="9" t="str">
        <f>IF(tblTitanic[[#This Row],[Embarked]]="", "S", tblTitanic[[#This Row],[Embarked]])</f>
        <v>S</v>
      </c>
    </row>
    <row r="403" spans="1:21">
      <c r="A403" s="9">
        <v>402</v>
      </c>
      <c r="B403" s="9">
        <v>0</v>
      </c>
      <c r="C403" s="9">
        <v>3</v>
      </c>
      <c r="D403" t="s">
        <v>835</v>
      </c>
      <c r="E403" s="9" t="s">
        <v>13</v>
      </c>
      <c r="F403" s="31">
        <v>26</v>
      </c>
      <c r="G403" s="9">
        <v>0</v>
      </c>
      <c r="H403" s="9">
        <v>0</v>
      </c>
      <c r="I403" t="s">
        <v>836</v>
      </c>
      <c r="J403">
        <v>8.0500000000000007</v>
      </c>
      <c r="K403" s="9" t="s">
        <v>15</v>
      </c>
      <c r="L403" s="9" t="s">
        <v>16</v>
      </c>
      <c r="M403" s="9">
        <f>tblTitanic[[#This Row],[SibSp]]+tblTitanic[[#This Row],[Parch]]</f>
        <v>0</v>
      </c>
      <c r="N403" s="9" t="str">
        <f>IF(tblTitanic[[#This Row],[FamilySize]]=0,"Alone", IF(tblTitanic[[#This Row],[FamilySize]]&lt;=3,"Small (1-3)", "Large (4+)"))</f>
        <v>Alone</v>
      </c>
      <c r="O403" s="9" t="str">
        <f>TRIM(MID(tblTitanic[[#This Row],[Name]], FIND(",",tblTitanic[[#This Row],[Name]])+1, FIND(".",tblTitanic[[#This Row],[Name]]) - FIND(",",tblTitanic[[#This Row],[Name]]) - 1))</f>
        <v>Mr</v>
      </c>
      <c r="P4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03" s="9" t="str">
        <f>IF(tblTitanic[[#This Row],[Cabin]]="","Unknown",LEFT(tblTitanic[[#This Row],[Cabin]],1))</f>
        <v>Unknown</v>
      </c>
      <c r="R403" s="9" t="str">
        <f>IF(tblTitanic[[#This Row],[Age]]="","Unknown", IF(tblTitanic[[#This Row],[Age]]&lt;13,"Child",IF(tblTitanic[[#This Row],[Age]]&lt;=18,"Teen", IF(tblTitanic[[#This Row],[Age]]&lt;=40,"Adult","Senior"))))</f>
        <v>Adult</v>
      </c>
      <c r="S403" s="9" t="str">
        <f>IF(tblTitanic[[#This Row],[Fare]]&lt;=$X$5,"Low",IF(tblTitanic[[#This Row],[Fare]]&lt;= $X$6,"Medium",IF(tblTitanic[[#This Row],[Fare]]&lt;= $X$7,"High","Very High")))</f>
        <v>Medium</v>
      </c>
      <c r="T403" s="9">
        <f>IF(tblTitanic[[#This Row],[Age]]="", $X$9, tblTitanic[[#This Row],[Age]])</f>
        <v>26</v>
      </c>
      <c r="U403" s="9" t="str">
        <f>IF(tblTitanic[[#This Row],[Embarked]]="", "S", tblTitanic[[#This Row],[Embarked]])</f>
        <v>S</v>
      </c>
    </row>
    <row r="404" spans="1:21">
      <c r="A404" s="9">
        <v>403</v>
      </c>
      <c r="B404" s="9">
        <v>0</v>
      </c>
      <c r="C404" s="9">
        <v>3</v>
      </c>
      <c r="D404" t="s">
        <v>837</v>
      </c>
      <c r="E404" s="9" t="s">
        <v>18</v>
      </c>
      <c r="F404" s="31">
        <v>21</v>
      </c>
      <c r="G404" s="9">
        <v>1</v>
      </c>
      <c r="H404" s="9">
        <v>0</v>
      </c>
      <c r="I404" t="s">
        <v>838</v>
      </c>
      <c r="J404">
        <v>9.8249999999999993</v>
      </c>
      <c r="K404" s="9" t="s">
        <v>15</v>
      </c>
      <c r="L404" s="9" t="s">
        <v>16</v>
      </c>
      <c r="M404" s="9">
        <f>tblTitanic[[#This Row],[SibSp]]+tblTitanic[[#This Row],[Parch]]</f>
        <v>1</v>
      </c>
      <c r="N404" s="9" t="str">
        <f>IF(tblTitanic[[#This Row],[FamilySize]]=0,"Alone", IF(tblTitanic[[#This Row],[FamilySize]]&lt;=3,"Small (1-3)", "Large (4+)"))</f>
        <v>Small (1-3)</v>
      </c>
      <c r="O404" s="9" t="str">
        <f>TRIM(MID(tblTitanic[[#This Row],[Name]], FIND(",",tblTitanic[[#This Row],[Name]])+1, FIND(".",tblTitanic[[#This Row],[Name]]) - FIND(",",tblTitanic[[#This Row],[Name]]) - 1))</f>
        <v>Miss</v>
      </c>
      <c r="P4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04" s="9" t="str">
        <f>IF(tblTitanic[[#This Row],[Cabin]]="","Unknown",LEFT(tblTitanic[[#This Row],[Cabin]],1))</f>
        <v>Unknown</v>
      </c>
      <c r="R404" s="9" t="str">
        <f>IF(tblTitanic[[#This Row],[Age]]="","Unknown", IF(tblTitanic[[#This Row],[Age]]&lt;13,"Child",IF(tblTitanic[[#This Row],[Age]]&lt;=18,"Teen", IF(tblTitanic[[#This Row],[Age]]&lt;=40,"Adult","Senior"))))</f>
        <v>Adult</v>
      </c>
      <c r="S404" s="9" t="str">
        <f>IF(tblTitanic[[#This Row],[Fare]]&lt;=$X$5,"Low",IF(tblTitanic[[#This Row],[Fare]]&lt;= $X$6,"Medium",IF(tblTitanic[[#This Row],[Fare]]&lt;= $X$7,"High","Very High")))</f>
        <v>Medium</v>
      </c>
      <c r="T404" s="9">
        <f>IF(tblTitanic[[#This Row],[Age]]="", $X$9, tblTitanic[[#This Row],[Age]])</f>
        <v>21</v>
      </c>
      <c r="U404" s="9" t="str">
        <f>IF(tblTitanic[[#This Row],[Embarked]]="", "S", tblTitanic[[#This Row],[Embarked]])</f>
        <v>S</v>
      </c>
    </row>
    <row r="405" spans="1:21">
      <c r="A405" s="9">
        <v>404</v>
      </c>
      <c r="B405" s="9">
        <v>0</v>
      </c>
      <c r="C405" s="9">
        <v>3</v>
      </c>
      <c r="D405" t="s">
        <v>839</v>
      </c>
      <c r="E405" s="9" t="s">
        <v>13</v>
      </c>
      <c r="F405" s="31">
        <v>28</v>
      </c>
      <c r="G405" s="9">
        <v>1</v>
      </c>
      <c r="H405" s="9">
        <v>0</v>
      </c>
      <c r="I405" t="s">
        <v>319</v>
      </c>
      <c r="J405">
        <v>15.85</v>
      </c>
      <c r="K405" s="9" t="s">
        <v>15</v>
      </c>
      <c r="L405" s="9" t="s">
        <v>16</v>
      </c>
      <c r="M405" s="9">
        <f>tblTitanic[[#This Row],[SibSp]]+tblTitanic[[#This Row],[Parch]]</f>
        <v>1</v>
      </c>
      <c r="N405" s="9" t="str">
        <f>IF(tblTitanic[[#This Row],[FamilySize]]=0,"Alone", IF(tblTitanic[[#This Row],[FamilySize]]&lt;=3,"Small (1-3)", "Large (4+)"))</f>
        <v>Small (1-3)</v>
      </c>
      <c r="O405" s="9" t="str">
        <f>TRIM(MID(tblTitanic[[#This Row],[Name]], FIND(",",tblTitanic[[#This Row],[Name]])+1, FIND(".",tblTitanic[[#This Row],[Name]]) - FIND(",",tblTitanic[[#This Row],[Name]]) - 1))</f>
        <v>Mr</v>
      </c>
      <c r="P4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05" s="9" t="str">
        <f>IF(tblTitanic[[#This Row],[Cabin]]="","Unknown",LEFT(tblTitanic[[#This Row],[Cabin]],1))</f>
        <v>Unknown</v>
      </c>
      <c r="R405" s="9" t="str">
        <f>IF(tblTitanic[[#This Row],[Age]]="","Unknown", IF(tblTitanic[[#This Row],[Age]]&lt;13,"Child",IF(tblTitanic[[#This Row],[Age]]&lt;=18,"Teen", IF(tblTitanic[[#This Row],[Age]]&lt;=40,"Adult","Senior"))))</f>
        <v>Adult</v>
      </c>
      <c r="S405" s="9" t="str">
        <f>IF(tblTitanic[[#This Row],[Fare]]&lt;=$X$5,"Low",IF(tblTitanic[[#This Row],[Fare]]&lt;= $X$6,"Medium",IF(tblTitanic[[#This Row],[Fare]]&lt;= $X$7,"High","Very High")))</f>
        <v>High</v>
      </c>
      <c r="T405" s="9">
        <f>IF(tblTitanic[[#This Row],[Age]]="", $X$9, tblTitanic[[#This Row],[Age]])</f>
        <v>28</v>
      </c>
      <c r="U405" s="9" t="str">
        <f>IF(tblTitanic[[#This Row],[Embarked]]="", "S", tblTitanic[[#This Row],[Embarked]])</f>
        <v>S</v>
      </c>
    </row>
    <row r="406" spans="1:21">
      <c r="A406" s="9">
        <v>405</v>
      </c>
      <c r="B406" s="9">
        <v>0</v>
      </c>
      <c r="C406" s="9">
        <v>3</v>
      </c>
      <c r="D406" t="s">
        <v>840</v>
      </c>
      <c r="E406" s="9" t="s">
        <v>18</v>
      </c>
      <c r="F406" s="31">
        <v>20</v>
      </c>
      <c r="G406" s="9">
        <v>0</v>
      </c>
      <c r="H406" s="9">
        <v>0</v>
      </c>
      <c r="I406" t="s">
        <v>841</v>
      </c>
      <c r="J406">
        <v>8.6624999999999996</v>
      </c>
      <c r="K406" s="9" t="s">
        <v>15</v>
      </c>
      <c r="L406" s="9" t="s">
        <v>16</v>
      </c>
      <c r="M406" s="9">
        <f>tblTitanic[[#This Row],[SibSp]]+tblTitanic[[#This Row],[Parch]]</f>
        <v>0</v>
      </c>
      <c r="N406" s="9" t="str">
        <f>IF(tblTitanic[[#This Row],[FamilySize]]=0,"Alone", IF(tblTitanic[[#This Row],[FamilySize]]&lt;=3,"Small (1-3)", "Large (4+)"))</f>
        <v>Alone</v>
      </c>
      <c r="O406" s="9" t="str">
        <f>TRIM(MID(tblTitanic[[#This Row],[Name]], FIND(",",tblTitanic[[#This Row],[Name]])+1, FIND(".",tblTitanic[[#This Row],[Name]]) - FIND(",",tblTitanic[[#This Row],[Name]]) - 1))</f>
        <v>Miss</v>
      </c>
      <c r="P4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06" s="9" t="str">
        <f>IF(tblTitanic[[#This Row],[Cabin]]="","Unknown",LEFT(tblTitanic[[#This Row],[Cabin]],1))</f>
        <v>Unknown</v>
      </c>
      <c r="R406" s="9" t="str">
        <f>IF(tblTitanic[[#This Row],[Age]]="","Unknown", IF(tblTitanic[[#This Row],[Age]]&lt;13,"Child",IF(tblTitanic[[#This Row],[Age]]&lt;=18,"Teen", IF(tblTitanic[[#This Row],[Age]]&lt;=40,"Adult","Senior"))))</f>
        <v>Adult</v>
      </c>
      <c r="S406" s="9" t="str">
        <f>IF(tblTitanic[[#This Row],[Fare]]&lt;=$X$5,"Low",IF(tblTitanic[[#This Row],[Fare]]&lt;= $X$6,"Medium",IF(tblTitanic[[#This Row],[Fare]]&lt;= $X$7,"High","Very High")))</f>
        <v>Medium</v>
      </c>
      <c r="T406" s="9">
        <f>IF(tblTitanic[[#This Row],[Age]]="", $X$9, tblTitanic[[#This Row],[Age]])</f>
        <v>20</v>
      </c>
      <c r="U406" s="9" t="str">
        <f>IF(tblTitanic[[#This Row],[Embarked]]="", "S", tblTitanic[[#This Row],[Embarked]])</f>
        <v>S</v>
      </c>
    </row>
    <row r="407" spans="1:21">
      <c r="A407" s="9">
        <v>406</v>
      </c>
      <c r="B407" s="9">
        <v>0</v>
      </c>
      <c r="C407" s="9">
        <v>2</v>
      </c>
      <c r="D407" t="s">
        <v>842</v>
      </c>
      <c r="E407" s="9" t="s">
        <v>13</v>
      </c>
      <c r="F407" s="31">
        <v>34</v>
      </c>
      <c r="G407" s="9">
        <v>1</v>
      </c>
      <c r="H407" s="9">
        <v>0</v>
      </c>
      <c r="I407" t="s">
        <v>843</v>
      </c>
      <c r="J407">
        <v>21</v>
      </c>
      <c r="K407" s="9" t="s">
        <v>15</v>
      </c>
      <c r="L407" s="9" t="s">
        <v>16</v>
      </c>
      <c r="M407" s="9">
        <f>tblTitanic[[#This Row],[SibSp]]+tblTitanic[[#This Row],[Parch]]</f>
        <v>1</v>
      </c>
      <c r="N407" s="9" t="str">
        <f>IF(tblTitanic[[#This Row],[FamilySize]]=0,"Alone", IF(tblTitanic[[#This Row],[FamilySize]]&lt;=3,"Small (1-3)", "Large (4+)"))</f>
        <v>Small (1-3)</v>
      </c>
      <c r="O407" s="9" t="str">
        <f>TRIM(MID(tblTitanic[[#This Row],[Name]], FIND(",",tblTitanic[[#This Row],[Name]])+1, FIND(".",tblTitanic[[#This Row],[Name]]) - FIND(",",tblTitanic[[#This Row],[Name]]) - 1))</f>
        <v>Mr</v>
      </c>
      <c r="P4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07" s="9" t="str">
        <f>IF(tblTitanic[[#This Row],[Cabin]]="","Unknown",LEFT(tblTitanic[[#This Row],[Cabin]],1))</f>
        <v>Unknown</v>
      </c>
      <c r="R407" s="9" t="str">
        <f>IF(tblTitanic[[#This Row],[Age]]="","Unknown", IF(tblTitanic[[#This Row],[Age]]&lt;13,"Child",IF(tblTitanic[[#This Row],[Age]]&lt;=18,"Teen", IF(tblTitanic[[#This Row],[Age]]&lt;=40,"Adult","Senior"))))</f>
        <v>Adult</v>
      </c>
      <c r="S407" s="9" t="str">
        <f>IF(tblTitanic[[#This Row],[Fare]]&lt;=$X$5,"Low",IF(tblTitanic[[#This Row],[Fare]]&lt;= $X$6,"Medium",IF(tblTitanic[[#This Row],[Fare]]&lt;= $X$7,"High","Very High")))</f>
        <v>High</v>
      </c>
      <c r="T407" s="9">
        <f>IF(tblTitanic[[#This Row],[Age]]="", $X$9, tblTitanic[[#This Row],[Age]])</f>
        <v>34</v>
      </c>
      <c r="U407" s="9" t="str">
        <f>IF(tblTitanic[[#This Row],[Embarked]]="", "S", tblTitanic[[#This Row],[Embarked]])</f>
        <v>S</v>
      </c>
    </row>
    <row r="408" spans="1:21">
      <c r="A408" s="9">
        <v>407</v>
      </c>
      <c r="B408" s="9">
        <v>0</v>
      </c>
      <c r="C408" s="9">
        <v>3</v>
      </c>
      <c r="D408" t="s">
        <v>844</v>
      </c>
      <c r="E408" s="9" t="s">
        <v>13</v>
      </c>
      <c r="F408" s="31">
        <v>51</v>
      </c>
      <c r="G408" s="9">
        <v>0</v>
      </c>
      <c r="H408" s="9">
        <v>0</v>
      </c>
      <c r="I408" t="s">
        <v>845</v>
      </c>
      <c r="J408">
        <v>7.75</v>
      </c>
      <c r="K408" s="9" t="s">
        <v>15</v>
      </c>
      <c r="L408" s="9" t="s">
        <v>16</v>
      </c>
      <c r="M408" s="9">
        <f>tblTitanic[[#This Row],[SibSp]]+tblTitanic[[#This Row],[Parch]]</f>
        <v>0</v>
      </c>
      <c r="N408" s="9" t="str">
        <f>IF(tblTitanic[[#This Row],[FamilySize]]=0,"Alone", IF(tblTitanic[[#This Row],[FamilySize]]&lt;=3,"Small (1-3)", "Large (4+)"))</f>
        <v>Alone</v>
      </c>
      <c r="O408" s="9" t="str">
        <f>TRIM(MID(tblTitanic[[#This Row],[Name]], FIND(",",tblTitanic[[#This Row],[Name]])+1, FIND(".",tblTitanic[[#This Row],[Name]]) - FIND(",",tblTitanic[[#This Row],[Name]]) - 1))</f>
        <v>Mr</v>
      </c>
      <c r="P4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08" s="9" t="str">
        <f>IF(tblTitanic[[#This Row],[Cabin]]="","Unknown",LEFT(tblTitanic[[#This Row],[Cabin]],1))</f>
        <v>Unknown</v>
      </c>
      <c r="R408" s="9" t="str">
        <f>IF(tblTitanic[[#This Row],[Age]]="","Unknown", IF(tblTitanic[[#This Row],[Age]]&lt;13,"Child",IF(tblTitanic[[#This Row],[Age]]&lt;=18,"Teen", IF(tblTitanic[[#This Row],[Age]]&lt;=40,"Adult","Senior"))))</f>
        <v>Senior</v>
      </c>
      <c r="S408" s="9" t="str">
        <f>IF(tblTitanic[[#This Row],[Fare]]&lt;=$X$5,"Low",IF(tblTitanic[[#This Row],[Fare]]&lt;= $X$6,"Medium",IF(tblTitanic[[#This Row],[Fare]]&lt;= $X$7,"High","Very High")))</f>
        <v>Low</v>
      </c>
      <c r="T408" s="9">
        <f>IF(tblTitanic[[#This Row],[Age]]="", $X$9, tblTitanic[[#This Row],[Age]])</f>
        <v>51</v>
      </c>
      <c r="U408" s="9" t="str">
        <f>IF(tblTitanic[[#This Row],[Embarked]]="", "S", tblTitanic[[#This Row],[Embarked]])</f>
        <v>S</v>
      </c>
    </row>
    <row r="409" spans="1:21">
      <c r="A409" s="9">
        <v>408</v>
      </c>
      <c r="B409" s="9">
        <v>1</v>
      </c>
      <c r="C409" s="9">
        <v>2</v>
      </c>
      <c r="D409" t="s">
        <v>846</v>
      </c>
      <c r="E409" s="9" t="s">
        <v>13</v>
      </c>
      <c r="F409" s="31">
        <v>3</v>
      </c>
      <c r="G409" s="9">
        <v>1</v>
      </c>
      <c r="H409" s="9">
        <v>1</v>
      </c>
      <c r="I409" t="s">
        <v>847</v>
      </c>
      <c r="J409">
        <v>18.75</v>
      </c>
      <c r="K409" s="9" t="s">
        <v>15</v>
      </c>
      <c r="L409" s="9" t="s">
        <v>16</v>
      </c>
      <c r="M409" s="9">
        <f>tblTitanic[[#This Row],[SibSp]]+tblTitanic[[#This Row],[Parch]]</f>
        <v>2</v>
      </c>
      <c r="N409" s="9" t="str">
        <f>IF(tblTitanic[[#This Row],[FamilySize]]=0,"Alone", IF(tblTitanic[[#This Row],[FamilySize]]&lt;=3,"Small (1-3)", "Large (4+)"))</f>
        <v>Small (1-3)</v>
      </c>
      <c r="O409" s="9" t="str">
        <f>TRIM(MID(tblTitanic[[#This Row],[Name]], FIND(",",tblTitanic[[#This Row],[Name]])+1, FIND(".",tblTitanic[[#This Row],[Name]]) - FIND(",",tblTitanic[[#This Row],[Name]]) - 1))</f>
        <v>Master</v>
      </c>
      <c r="P4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409" s="9" t="str">
        <f>IF(tblTitanic[[#This Row],[Cabin]]="","Unknown",LEFT(tblTitanic[[#This Row],[Cabin]],1))</f>
        <v>Unknown</v>
      </c>
      <c r="R409" s="9" t="str">
        <f>IF(tblTitanic[[#This Row],[Age]]="","Unknown", IF(tblTitanic[[#This Row],[Age]]&lt;13,"Child",IF(tblTitanic[[#This Row],[Age]]&lt;=18,"Teen", IF(tblTitanic[[#This Row],[Age]]&lt;=40,"Adult","Senior"))))</f>
        <v>Child</v>
      </c>
      <c r="S409" s="9" t="str">
        <f>IF(tblTitanic[[#This Row],[Fare]]&lt;=$X$5,"Low",IF(tblTitanic[[#This Row],[Fare]]&lt;= $X$6,"Medium",IF(tblTitanic[[#This Row],[Fare]]&lt;= $X$7,"High","Very High")))</f>
        <v>High</v>
      </c>
      <c r="T409" s="9">
        <f>IF(tblTitanic[[#This Row],[Age]]="", $X$9, tblTitanic[[#This Row],[Age]])</f>
        <v>3</v>
      </c>
      <c r="U409" s="9" t="str">
        <f>IF(tblTitanic[[#This Row],[Embarked]]="", "S", tblTitanic[[#This Row],[Embarked]])</f>
        <v>S</v>
      </c>
    </row>
    <row r="410" spans="1:21">
      <c r="A410" s="9">
        <v>409</v>
      </c>
      <c r="B410" s="9">
        <v>0</v>
      </c>
      <c r="C410" s="9">
        <v>3</v>
      </c>
      <c r="D410" t="s">
        <v>848</v>
      </c>
      <c r="E410" s="9" t="s">
        <v>13</v>
      </c>
      <c r="F410" s="31">
        <v>21</v>
      </c>
      <c r="G410" s="9">
        <v>0</v>
      </c>
      <c r="H410" s="9">
        <v>0</v>
      </c>
      <c r="I410" t="s">
        <v>849</v>
      </c>
      <c r="J410">
        <v>7.7750000000000004</v>
      </c>
      <c r="K410" s="9" t="s">
        <v>15</v>
      </c>
      <c r="L410" s="9" t="s">
        <v>16</v>
      </c>
      <c r="M410" s="9">
        <f>tblTitanic[[#This Row],[SibSp]]+tblTitanic[[#This Row],[Parch]]</f>
        <v>0</v>
      </c>
      <c r="N410" s="9" t="str">
        <f>IF(tblTitanic[[#This Row],[FamilySize]]=0,"Alone", IF(tblTitanic[[#This Row],[FamilySize]]&lt;=3,"Small (1-3)", "Large (4+)"))</f>
        <v>Alone</v>
      </c>
      <c r="O410" s="9" t="str">
        <f>TRIM(MID(tblTitanic[[#This Row],[Name]], FIND(",",tblTitanic[[#This Row],[Name]])+1, FIND(".",tblTitanic[[#This Row],[Name]]) - FIND(",",tblTitanic[[#This Row],[Name]]) - 1))</f>
        <v>Mr</v>
      </c>
      <c r="P4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10" s="9" t="str">
        <f>IF(tblTitanic[[#This Row],[Cabin]]="","Unknown",LEFT(tblTitanic[[#This Row],[Cabin]],1))</f>
        <v>Unknown</v>
      </c>
      <c r="R410" s="9" t="str">
        <f>IF(tblTitanic[[#This Row],[Age]]="","Unknown", IF(tblTitanic[[#This Row],[Age]]&lt;13,"Child",IF(tblTitanic[[#This Row],[Age]]&lt;=18,"Teen", IF(tblTitanic[[#This Row],[Age]]&lt;=40,"Adult","Senior"))))</f>
        <v>Adult</v>
      </c>
      <c r="S410" s="9" t="str">
        <f>IF(tblTitanic[[#This Row],[Fare]]&lt;=$X$5,"Low",IF(tblTitanic[[#This Row],[Fare]]&lt;= $X$6,"Medium",IF(tblTitanic[[#This Row],[Fare]]&lt;= $X$7,"High","Very High")))</f>
        <v>Low</v>
      </c>
      <c r="T410" s="9">
        <f>IF(tblTitanic[[#This Row],[Age]]="", $X$9, tblTitanic[[#This Row],[Age]])</f>
        <v>21</v>
      </c>
      <c r="U410" s="9" t="str">
        <f>IF(tblTitanic[[#This Row],[Embarked]]="", "S", tblTitanic[[#This Row],[Embarked]])</f>
        <v>S</v>
      </c>
    </row>
    <row r="411" spans="1:21">
      <c r="A411" s="9">
        <v>410</v>
      </c>
      <c r="B411" s="9">
        <v>0</v>
      </c>
      <c r="C411" s="9">
        <v>3</v>
      </c>
      <c r="D411" t="s">
        <v>850</v>
      </c>
      <c r="E411" s="9" t="s">
        <v>18</v>
      </c>
      <c r="F411" s="31"/>
      <c r="G411" s="9">
        <v>3</v>
      </c>
      <c r="H411" s="9">
        <v>1</v>
      </c>
      <c r="I411" t="s">
        <v>386</v>
      </c>
      <c r="J411">
        <v>25.466699999999999</v>
      </c>
      <c r="K411" s="9" t="s">
        <v>15</v>
      </c>
      <c r="L411" s="9" t="s">
        <v>16</v>
      </c>
      <c r="M411" s="9">
        <f>tblTitanic[[#This Row],[SibSp]]+tblTitanic[[#This Row],[Parch]]</f>
        <v>4</v>
      </c>
      <c r="N411" s="9" t="str">
        <f>IF(tblTitanic[[#This Row],[FamilySize]]=0,"Alone", IF(tblTitanic[[#This Row],[FamilySize]]&lt;=3,"Small (1-3)", "Large (4+)"))</f>
        <v>Large (4+)</v>
      </c>
      <c r="O411" s="9" t="str">
        <f>TRIM(MID(tblTitanic[[#This Row],[Name]], FIND(",",tblTitanic[[#This Row],[Name]])+1, FIND(".",tblTitanic[[#This Row],[Name]]) - FIND(",",tblTitanic[[#This Row],[Name]]) - 1))</f>
        <v>Miss</v>
      </c>
      <c r="P4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11" s="9" t="str">
        <f>IF(tblTitanic[[#This Row],[Cabin]]="","Unknown",LEFT(tblTitanic[[#This Row],[Cabin]],1))</f>
        <v>Unknown</v>
      </c>
      <c r="R411" s="9" t="str">
        <f>IF(tblTitanic[[#This Row],[Age]]="","Unknown", IF(tblTitanic[[#This Row],[Age]]&lt;13,"Child",IF(tblTitanic[[#This Row],[Age]]&lt;=18,"Teen", IF(tblTitanic[[#This Row],[Age]]&lt;=40,"Adult","Senior"))))</f>
        <v>Unknown</v>
      </c>
      <c r="S411" s="9" t="str">
        <f>IF(tblTitanic[[#This Row],[Fare]]&lt;=$X$5,"Low",IF(tblTitanic[[#This Row],[Fare]]&lt;= $X$6,"Medium",IF(tblTitanic[[#This Row],[Fare]]&lt;= $X$7,"High","Very High")))</f>
        <v>High</v>
      </c>
      <c r="T411" s="9">
        <f>IF(tblTitanic[[#This Row],[Age]]="", $X$9, tblTitanic[[#This Row],[Age]])</f>
        <v>28</v>
      </c>
      <c r="U411" s="9" t="str">
        <f>IF(tblTitanic[[#This Row],[Embarked]]="", "S", tblTitanic[[#This Row],[Embarked]])</f>
        <v>S</v>
      </c>
    </row>
    <row r="412" spans="1:21">
      <c r="A412" s="9">
        <v>411</v>
      </c>
      <c r="B412" s="9">
        <v>0</v>
      </c>
      <c r="C412" s="9">
        <v>3</v>
      </c>
      <c r="D412" t="s">
        <v>851</v>
      </c>
      <c r="E412" s="9" t="s">
        <v>13</v>
      </c>
      <c r="F412" s="31"/>
      <c r="G412" s="9">
        <v>0</v>
      </c>
      <c r="H412" s="9">
        <v>0</v>
      </c>
      <c r="I412" t="s">
        <v>852</v>
      </c>
      <c r="J412">
        <v>7.8958000000000004</v>
      </c>
      <c r="K412" s="9" t="s">
        <v>15</v>
      </c>
      <c r="L412" s="9" t="s">
        <v>16</v>
      </c>
      <c r="M412" s="9">
        <f>tblTitanic[[#This Row],[SibSp]]+tblTitanic[[#This Row],[Parch]]</f>
        <v>0</v>
      </c>
      <c r="N412" s="9" t="str">
        <f>IF(tblTitanic[[#This Row],[FamilySize]]=0,"Alone", IF(tblTitanic[[#This Row],[FamilySize]]&lt;=3,"Small (1-3)", "Large (4+)"))</f>
        <v>Alone</v>
      </c>
      <c r="O412" s="9" t="str">
        <f>TRIM(MID(tblTitanic[[#This Row],[Name]], FIND(",",tblTitanic[[#This Row],[Name]])+1, FIND(".",tblTitanic[[#This Row],[Name]]) - FIND(",",tblTitanic[[#This Row],[Name]]) - 1))</f>
        <v>Mr</v>
      </c>
      <c r="P4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12" s="9" t="str">
        <f>IF(tblTitanic[[#This Row],[Cabin]]="","Unknown",LEFT(tblTitanic[[#This Row],[Cabin]],1))</f>
        <v>Unknown</v>
      </c>
      <c r="R412" s="9" t="str">
        <f>IF(tblTitanic[[#This Row],[Age]]="","Unknown", IF(tblTitanic[[#This Row],[Age]]&lt;13,"Child",IF(tblTitanic[[#This Row],[Age]]&lt;=18,"Teen", IF(tblTitanic[[#This Row],[Age]]&lt;=40,"Adult","Senior"))))</f>
        <v>Unknown</v>
      </c>
      <c r="S412" s="9" t="str">
        <f>IF(tblTitanic[[#This Row],[Fare]]&lt;=$X$5,"Low",IF(tblTitanic[[#This Row],[Fare]]&lt;= $X$6,"Medium",IF(tblTitanic[[#This Row],[Fare]]&lt;= $X$7,"High","Very High")))</f>
        <v>Low</v>
      </c>
      <c r="T412" s="9">
        <f>IF(tblTitanic[[#This Row],[Age]]="", $X$9, tblTitanic[[#This Row],[Age]])</f>
        <v>28</v>
      </c>
      <c r="U412" s="9" t="str">
        <f>IF(tblTitanic[[#This Row],[Embarked]]="", "S", tblTitanic[[#This Row],[Embarked]])</f>
        <v>S</v>
      </c>
    </row>
    <row r="413" spans="1:21">
      <c r="A413" s="9">
        <v>412</v>
      </c>
      <c r="B413" s="9">
        <v>0</v>
      </c>
      <c r="C413" s="9">
        <v>3</v>
      </c>
      <c r="D413" t="s">
        <v>853</v>
      </c>
      <c r="E413" s="9" t="s">
        <v>13</v>
      </c>
      <c r="F413" s="31"/>
      <c r="G413" s="9">
        <v>0</v>
      </c>
      <c r="H413" s="9">
        <v>0</v>
      </c>
      <c r="I413" t="s">
        <v>854</v>
      </c>
      <c r="J413">
        <v>6.8582999999999998</v>
      </c>
      <c r="K413" s="9" t="s">
        <v>15</v>
      </c>
      <c r="L413" s="9" t="s">
        <v>31</v>
      </c>
      <c r="M413" s="9">
        <f>tblTitanic[[#This Row],[SibSp]]+tblTitanic[[#This Row],[Parch]]</f>
        <v>0</v>
      </c>
      <c r="N413" s="9" t="str">
        <f>IF(tblTitanic[[#This Row],[FamilySize]]=0,"Alone", IF(tblTitanic[[#This Row],[FamilySize]]&lt;=3,"Small (1-3)", "Large (4+)"))</f>
        <v>Alone</v>
      </c>
      <c r="O413" s="9" t="str">
        <f>TRIM(MID(tblTitanic[[#This Row],[Name]], FIND(",",tblTitanic[[#This Row],[Name]])+1, FIND(".",tblTitanic[[#This Row],[Name]]) - FIND(",",tblTitanic[[#This Row],[Name]]) - 1))</f>
        <v>Mr</v>
      </c>
      <c r="P4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13" s="9" t="str">
        <f>IF(tblTitanic[[#This Row],[Cabin]]="","Unknown",LEFT(tblTitanic[[#This Row],[Cabin]],1))</f>
        <v>Unknown</v>
      </c>
      <c r="R413" s="9" t="str">
        <f>IF(tblTitanic[[#This Row],[Age]]="","Unknown", IF(tblTitanic[[#This Row],[Age]]&lt;13,"Child",IF(tblTitanic[[#This Row],[Age]]&lt;=18,"Teen", IF(tblTitanic[[#This Row],[Age]]&lt;=40,"Adult","Senior"))))</f>
        <v>Unknown</v>
      </c>
      <c r="S413" s="9" t="str">
        <f>IF(tblTitanic[[#This Row],[Fare]]&lt;=$X$5,"Low",IF(tblTitanic[[#This Row],[Fare]]&lt;= $X$6,"Medium",IF(tblTitanic[[#This Row],[Fare]]&lt;= $X$7,"High","Very High")))</f>
        <v>Low</v>
      </c>
      <c r="T413" s="9">
        <f>IF(tblTitanic[[#This Row],[Age]]="", $X$9, tblTitanic[[#This Row],[Age]])</f>
        <v>28</v>
      </c>
      <c r="U413" s="9" t="str">
        <f>IF(tblTitanic[[#This Row],[Embarked]]="", "S", tblTitanic[[#This Row],[Embarked]])</f>
        <v>Q</v>
      </c>
    </row>
    <row r="414" spans="1:21">
      <c r="A414" s="9">
        <v>413</v>
      </c>
      <c r="B414" s="9">
        <v>1</v>
      </c>
      <c r="C414" s="9">
        <v>1</v>
      </c>
      <c r="D414" t="s">
        <v>855</v>
      </c>
      <c r="E414" s="9" t="s">
        <v>18</v>
      </c>
      <c r="F414" s="31">
        <v>33</v>
      </c>
      <c r="G414" s="9">
        <v>1</v>
      </c>
      <c r="H414" s="9">
        <v>0</v>
      </c>
      <c r="I414" t="s">
        <v>523</v>
      </c>
      <c r="J414">
        <v>90</v>
      </c>
      <c r="K414" s="9" t="s">
        <v>524</v>
      </c>
      <c r="L414" s="9" t="s">
        <v>31</v>
      </c>
      <c r="M414" s="9">
        <f>tblTitanic[[#This Row],[SibSp]]+tblTitanic[[#This Row],[Parch]]</f>
        <v>1</v>
      </c>
      <c r="N414" s="9" t="str">
        <f>IF(tblTitanic[[#This Row],[FamilySize]]=0,"Alone", IF(tblTitanic[[#This Row],[FamilySize]]&lt;=3,"Small (1-3)", "Large (4+)"))</f>
        <v>Small (1-3)</v>
      </c>
      <c r="O414" s="9" t="str">
        <f>TRIM(MID(tblTitanic[[#This Row],[Name]], FIND(",",tblTitanic[[#This Row],[Name]])+1, FIND(".",tblTitanic[[#This Row],[Name]]) - FIND(",",tblTitanic[[#This Row],[Name]]) - 1))</f>
        <v>Miss</v>
      </c>
      <c r="P4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14" s="9" t="str">
        <f>IF(tblTitanic[[#This Row],[Cabin]]="","Unknown",LEFT(tblTitanic[[#This Row],[Cabin]],1))</f>
        <v>C</v>
      </c>
      <c r="R414" s="9" t="str">
        <f>IF(tblTitanic[[#This Row],[Age]]="","Unknown", IF(tblTitanic[[#This Row],[Age]]&lt;13,"Child",IF(tblTitanic[[#This Row],[Age]]&lt;=18,"Teen", IF(tblTitanic[[#This Row],[Age]]&lt;=40,"Adult","Senior"))))</f>
        <v>Adult</v>
      </c>
      <c r="S414" s="9" t="str">
        <f>IF(tblTitanic[[#This Row],[Fare]]&lt;=$X$5,"Low",IF(tblTitanic[[#This Row],[Fare]]&lt;= $X$6,"Medium",IF(tblTitanic[[#This Row],[Fare]]&lt;= $X$7,"High","Very High")))</f>
        <v>Very High</v>
      </c>
      <c r="T414" s="9">
        <f>IF(tblTitanic[[#This Row],[Age]]="", $X$9, tblTitanic[[#This Row],[Age]])</f>
        <v>33</v>
      </c>
      <c r="U414" s="9" t="str">
        <f>IF(tblTitanic[[#This Row],[Embarked]]="", "S", tblTitanic[[#This Row],[Embarked]])</f>
        <v>Q</v>
      </c>
    </row>
    <row r="415" spans="1:21">
      <c r="A415" s="9">
        <v>414</v>
      </c>
      <c r="B415" s="9">
        <v>0</v>
      </c>
      <c r="C415" s="9">
        <v>2</v>
      </c>
      <c r="D415" t="s">
        <v>856</v>
      </c>
      <c r="E415" s="9" t="s">
        <v>13</v>
      </c>
      <c r="F415" s="31"/>
      <c r="G415" s="9">
        <v>0</v>
      </c>
      <c r="H415" s="9">
        <v>0</v>
      </c>
      <c r="I415" t="s">
        <v>593</v>
      </c>
      <c r="J415">
        <v>0</v>
      </c>
      <c r="K415" s="9" t="s">
        <v>15</v>
      </c>
      <c r="L415" s="9" t="s">
        <v>16</v>
      </c>
      <c r="M415" s="9">
        <f>tblTitanic[[#This Row],[SibSp]]+tblTitanic[[#This Row],[Parch]]</f>
        <v>0</v>
      </c>
      <c r="N415" s="9" t="str">
        <f>IF(tblTitanic[[#This Row],[FamilySize]]=0,"Alone", IF(tblTitanic[[#This Row],[FamilySize]]&lt;=3,"Small (1-3)", "Large (4+)"))</f>
        <v>Alone</v>
      </c>
      <c r="O415" s="9" t="str">
        <f>TRIM(MID(tblTitanic[[#This Row],[Name]], FIND(",",tblTitanic[[#This Row],[Name]])+1, FIND(".",tblTitanic[[#This Row],[Name]]) - FIND(",",tblTitanic[[#This Row],[Name]]) - 1))</f>
        <v>Mr</v>
      </c>
      <c r="P4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15" s="9" t="str">
        <f>IF(tblTitanic[[#This Row],[Cabin]]="","Unknown",LEFT(tblTitanic[[#This Row],[Cabin]],1))</f>
        <v>Unknown</v>
      </c>
      <c r="R415" s="9" t="str">
        <f>IF(tblTitanic[[#This Row],[Age]]="","Unknown", IF(tblTitanic[[#This Row],[Age]]&lt;13,"Child",IF(tblTitanic[[#This Row],[Age]]&lt;=18,"Teen", IF(tblTitanic[[#This Row],[Age]]&lt;=40,"Adult","Senior"))))</f>
        <v>Unknown</v>
      </c>
      <c r="S415" s="9" t="str">
        <f>IF(tblTitanic[[#This Row],[Fare]]&lt;=$X$5,"Low",IF(tblTitanic[[#This Row],[Fare]]&lt;= $X$6,"Medium",IF(tblTitanic[[#This Row],[Fare]]&lt;= $X$7,"High","Very High")))</f>
        <v>Low</v>
      </c>
      <c r="T415" s="9">
        <f>IF(tblTitanic[[#This Row],[Age]]="", $X$9, tblTitanic[[#This Row],[Age]])</f>
        <v>28</v>
      </c>
      <c r="U415" s="9" t="str">
        <f>IF(tblTitanic[[#This Row],[Embarked]]="", "S", tblTitanic[[#This Row],[Embarked]])</f>
        <v>S</v>
      </c>
    </row>
    <row r="416" spans="1:21">
      <c r="A416" s="9">
        <v>415</v>
      </c>
      <c r="B416" s="9">
        <v>1</v>
      </c>
      <c r="C416" s="9">
        <v>3</v>
      </c>
      <c r="D416" t="s">
        <v>857</v>
      </c>
      <c r="E416" s="9" t="s">
        <v>13</v>
      </c>
      <c r="F416" s="31">
        <v>44</v>
      </c>
      <c r="G416" s="9">
        <v>0</v>
      </c>
      <c r="H416" s="9">
        <v>0</v>
      </c>
      <c r="I416" t="s">
        <v>858</v>
      </c>
      <c r="J416">
        <v>7.9249999999999998</v>
      </c>
      <c r="K416" s="9" t="s">
        <v>15</v>
      </c>
      <c r="L416" s="9" t="s">
        <v>16</v>
      </c>
      <c r="M416" s="9">
        <f>tblTitanic[[#This Row],[SibSp]]+tblTitanic[[#This Row],[Parch]]</f>
        <v>0</v>
      </c>
      <c r="N416" s="9" t="str">
        <f>IF(tblTitanic[[#This Row],[FamilySize]]=0,"Alone", IF(tblTitanic[[#This Row],[FamilySize]]&lt;=3,"Small (1-3)", "Large (4+)"))</f>
        <v>Alone</v>
      </c>
      <c r="O416" s="9" t="str">
        <f>TRIM(MID(tblTitanic[[#This Row],[Name]], FIND(",",tblTitanic[[#This Row],[Name]])+1, FIND(".",tblTitanic[[#This Row],[Name]]) - FIND(",",tblTitanic[[#This Row],[Name]]) - 1))</f>
        <v>Mr</v>
      </c>
      <c r="P4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16" s="9" t="str">
        <f>IF(tblTitanic[[#This Row],[Cabin]]="","Unknown",LEFT(tblTitanic[[#This Row],[Cabin]],1))</f>
        <v>Unknown</v>
      </c>
      <c r="R416" s="9" t="str">
        <f>IF(tblTitanic[[#This Row],[Age]]="","Unknown", IF(tblTitanic[[#This Row],[Age]]&lt;13,"Child",IF(tblTitanic[[#This Row],[Age]]&lt;=18,"Teen", IF(tblTitanic[[#This Row],[Age]]&lt;=40,"Adult","Senior"))))</f>
        <v>Senior</v>
      </c>
      <c r="S416" s="9" t="str">
        <f>IF(tblTitanic[[#This Row],[Fare]]&lt;=$X$5,"Low",IF(tblTitanic[[#This Row],[Fare]]&lt;= $X$6,"Medium",IF(tblTitanic[[#This Row],[Fare]]&lt;= $X$7,"High","Very High")))</f>
        <v>Medium</v>
      </c>
      <c r="T416" s="9">
        <f>IF(tblTitanic[[#This Row],[Age]]="", $X$9, tblTitanic[[#This Row],[Age]])</f>
        <v>44</v>
      </c>
      <c r="U416" s="9" t="str">
        <f>IF(tblTitanic[[#This Row],[Embarked]]="", "S", tblTitanic[[#This Row],[Embarked]])</f>
        <v>S</v>
      </c>
    </row>
    <row r="417" spans="1:21">
      <c r="A417" s="9">
        <v>416</v>
      </c>
      <c r="B417" s="9">
        <v>0</v>
      </c>
      <c r="C417" s="9">
        <v>3</v>
      </c>
      <c r="D417" t="s">
        <v>859</v>
      </c>
      <c r="E417" s="9" t="s">
        <v>18</v>
      </c>
      <c r="F417" s="31"/>
      <c r="G417" s="9">
        <v>0</v>
      </c>
      <c r="H417" s="9">
        <v>0</v>
      </c>
      <c r="I417" t="s">
        <v>860</v>
      </c>
      <c r="J417">
        <v>8.0500000000000007</v>
      </c>
      <c r="K417" s="9" t="s">
        <v>15</v>
      </c>
      <c r="L417" s="9" t="s">
        <v>16</v>
      </c>
      <c r="M417" s="9">
        <f>tblTitanic[[#This Row],[SibSp]]+tblTitanic[[#This Row],[Parch]]</f>
        <v>0</v>
      </c>
      <c r="N417" s="9" t="str">
        <f>IF(tblTitanic[[#This Row],[FamilySize]]=0,"Alone", IF(tblTitanic[[#This Row],[FamilySize]]&lt;=3,"Small (1-3)", "Large (4+)"))</f>
        <v>Alone</v>
      </c>
      <c r="O417" s="9" t="str">
        <f>TRIM(MID(tblTitanic[[#This Row],[Name]], FIND(",",tblTitanic[[#This Row],[Name]])+1, FIND(".",tblTitanic[[#This Row],[Name]]) - FIND(",",tblTitanic[[#This Row],[Name]]) - 1))</f>
        <v>Mrs</v>
      </c>
      <c r="P4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17" s="9" t="str">
        <f>IF(tblTitanic[[#This Row],[Cabin]]="","Unknown",LEFT(tblTitanic[[#This Row],[Cabin]],1))</f>
        <v>Unknown</v>
      </c>
      <c r="R417" s="9" t="str">
        <f>IF(tblTitanic[[#This Row],[Age]]="","Unknown", IF(tblTitanic[[#This Row],[Age]]&lt;13,"Child",IF(tblTitanic[[#This Row],[Age]]&lt;=18,"Teen", IF(tblTitanic[[#This Row],[Age]]&lt;=40,"Adult","Senior"))))</f>
        <v>Unknown</v>
      </c>
      <c r="S417" s="9" t="str">
        <f>IF(tblTitanic[[#This Row],[Fare]]&lt;=$X$5,"Low",IF(tblTitanic[[#This Row],[Fare]]&lt;= $X$6,"Medium",IF(tblTitanic[[#This Row],[Fare]]&lt;= $X$7,"High","Very High")))</f>
        <v>Medium</v>
      </c>
      <c r="T417" s="9">
        <f>IF(tblTitanic[[#This Row],[Age]]="", $X$9, tblTitanic[[#This Row],[Age]])</f>
        <v>28</v>
      </c>
      <c r="U417" s="9" t="str">
        <f>IF(tblTitanic[[#This Row],[Embarked]]="", "S", tblTitanic[[#This Row],[Embarked]])</f>
        <v>S</v>
      </c>
    </row>
    <row r="418" spans="1:21">
      <c r="A418" s="9">
        <v>417</v>
      </c>
      <c r="B418" s="9">
        <v>1</v>
      </c>
      <c r="C418" s="9">
        <v>2</v>
      </c>
      <c r="D418" t="s">
        <v>861</v>
      </c>
      <c r="E418" s="9" t="s">
        <v>18</v>
      </c>
      <c r="F418" s="31">
        <v>34</v>
      </c>
      <c r="G418" s="9">
        <v>1</v>
      </c>
      <c r="H418" s="9">
        <v>1</v>
      </c>
      <c r="I418" t="s">
        <v>862</v>
      </c>
      <c r="J418">
        <v>32.5</v>
      </c>
      <c r="K418" s="9" t="s">
        <v>15</v>
      </c>
      <c r="L418" s="9" t="s">
        <v>16</v>
      </c>
      <c r="M418" s="9">
        <f>tblTitanic[[#This Row],[SibSp]]+tblTitanic[[#This Row],[Parch]]</f>
        <v>2</v>
      </c>
      <c r="N418" s="9" t="str">
        <f>IF(tblTitanic[[#This Row],[FamilySize]]=0,"Alone", IF(tblTitanic[[#This Row],[FamilySize]]&lt;=3,"Small (1-3)", "Large (4+)"))</f>
        <v>Small (1-3)</v>
      </c>
      <c r="O418" s="9" t="str">
        <f>TRIM(MID(tblTitanic[[#This Row],[Name]], FIND(",",tblTitanic[[#This Row],[Name]])+1, FIND(".",tblTitanic[[#This Row],[Name]]) - FIND(",",tblTitanic[[#This Row],[Name]]) - 1))</f>
        <v>Mrs</v>
      </c>
      <c r="P4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18" s="9" t="str">
        <f>IF(tblTitanic[[#This Row],[Cabin]]="","Unknown",LEFT(tblTitanic[[#This Row],[Cabin]],1))</f>
        <v>Unknown</v>
      </c>
      <c r="R418" s="9" t="str">
        <f>IF(tblTitanic[[#This Row],[Age]]="","Unknown", IF(tblTitanic[[#This Row],[Age]]&lt;13,"Child",IF(tblTitanic[[#This Row],[Age]]&lt;=18,"Teen", IF(tblTitanic[[#This Row],[Age]]&lt;=40,"Adult","Senior"))))</f>
        <v>Adult</v>
      </c>
      <c r="S418" s="9" t="str">
        <f>IF(tblTitanic[[#This Row],[Fare]]&lt;=$X$5,"Low",IF(tblTitanic[[#This Row],[Fare]]&lt;= $X$6,"Medium",IF(tblTitanic[[#This Row],[Fare]]&lt;= $X$7,"High","Very High")))</f>
        <v>Very High</v>
      </c>
      <c r="T418" s="9">
        <f>IF(tblTitanic[[#This Row],[Age]]="", $X$9, tblTitanic[[#This Row],[Age]])</f>
        <v>34</v>
      </c>
      <c r="U418" s="9" t="str">
        <f>IF(tblTitanic[[#This Row],[Embarked]]="", "S", tblTitanic[[#This Row],[Embarked]])</f>
        <v>S</v>
      </c>
    </row>
    <row r="419" spans="1:21">
      <c r="A419" s="9">
        <v>418</v>
      </c>
      <c r="B419" s="9">
        <v>1</v>
      </c>
      <c r="C419" s="9">
        <v>2</v>
      </c>
      <c r="D419" t="s">
        <v>863</v>
      </c>
      <c r="E419" s="9" t="s">
        <v>18</v>
      </c>
      <c r="F419" s="31">
        <v>18</v>
      </c>
      <c r="G419" s="9">
        <v>0</v>
      </c>
      <c r="H419" s="9">
        <v>2</v>
      </c>
      <c r="I419" t="s">
        <v>864</v>
      </c>
      <c r="J419">
        <v>13</v>
      </c>
      <c r="K419" s="9" t="s">
        <v>15</v>
      </c>
      <c r="L419" s="9" t="s">
        <v>16</v>
      </c>
      <c r="M419" s="9">
        <f>tblTitanic[[#This Row],[SibSp]]+tblTitanic[[#This Row],[Parch]]</f>
        <v>2</v>
      </c>
      <c r="N419" s="9" t="str">
        <f>IF(tblTitanic[[#This Row],[FamilySize]]=0,"Alone", IF(tblTitanic[[#This Row],[FamilySize]]&lt;=3,"Small (1-3)", "Large (4+)"))</f>
        <v>Small (1-3)</v>
      </c>
      <c r="O419" s="9" t="str">
        <f>TRIM(MID(tblTitanic[[#This Row],[Name]], FIND(",",tblTitanic[[#This Row],[Name]])+1, FIND(".",tblTitanic[[#This Row],[Name]]) - FIND(",",tblTitanic[[#This Row],[Name]]) - 1))</f>
        <v>Miss</v>
      </c>
      <c r="P4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19" s="9" t="str">
        <f>IF(tblTitanic[[#This Row],[Cabin]]="","Unknown",LEFT(tblTitanic[[#This Row],[Cabin]],1))</f>
        <v>Unknown</v>
      </c>
      <c r="R419" s="9" t="str">
        <f>IF(tblTitanic[[#This Row],[Age]]="","Unknown", IF(tblTitanic[[#This Row],[Age]]&lt;13,"Child",IF(tblTitanic[[#This Row],[Age]]&lt;=18,"Teen", IF(tblTitanic[[#This Row],[Age]]&lt;=40,"Adult","Senior"))))</f>
        <v>Teen</v>
      </c>
      <c r="S419" s="9" t="str">
        <f>IF(tblTitanic[[#This Row],[Fare]]&lt;=$X$5,"Low",IF(tblTitanic[[#This Row],[Fare]]&lt;= $X$6,"Medium",IF(tblTitanic[[#This Row],[Fare]]&lt;= $X$7,"High","Very High")))</f>
        <v>Medium</v>
      </c>
      <c r="T419" s="9">
        <f>IF(tblTitanic[[#This Row],[Age]]="", $X$9, tblTitanic[[#This Row],[Age]])</f>
        <v>18</v>
      </c>
      <c r="U419" s="9" t="str">
        <f>IF(tblTitanic[[#This Row],[Embarked]]="", "S", tblTitanic[[#This Row],[Embarked]])</f>
        <v>S</v>
      </c>
    </row>
    <row r="420" spans="1:21">
      <c r="A420" s="9">
        <v>419</v>
      </c>
      <c r="B420" s="9">
        <v>0</v>
      </c>
      <c r="C420" s="9">
        <v>2</v>
      </c>
      <c r="D420" t="s">
        <v>865</v>
      </c>
      <c r="E420" s="9" t="s">
        <v>13</v>
      </c>
      <c r="F420" s="31">
        <v>30</v>
      </c>
      <c r="G420" s="9">
        <v>0</v>
      </c>
      <c r="H420" s="9">
        <v>0</v>
      </c>
      <c r="I420" t="s">
        <v>866</v>
      </c>
      <c r="J420">
        <v>13</v>
      </c>
      <c r="K420" s="9" t="s">
        <v>15</v>
      </c>
      <c r="L420" s="9" t="s">
        <v>16</v>
      </c>
      <c r="M420" s="9">
        <f>tblTitanic[[#This Row],[SibSp]]+tblTitanic[[#This Row],[Parch]]</f>
        <v>0</v>
      </c>
      <c r="N420" s="9" t="str">
        <f>IF(tblTitanic[[#This Row],[FamilySize]]=0,"Alone", IF(tblTitanic[[#This Row],[FamilySize]]&lt;=3,"Small (1-3)", "Large (4+)"))</f>
        <v>Alone</v>
      </c>
      <c r="O420" s="9" t="str">
        <f>TRIM(MID(tblTitanic[[#This Row],[Name]], FIND(",",tblTitanic[[#This Row],[Name]])+1, FIND(".",tblTitanic[[#This Row],[Name]]) - FIND(",",tblTitanic[[#This Row],[Name]]) - 1))</f>
        <v>Mr</v>
      </c>
      <c r="P4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0" s="9" t="str">
        <f>IF(tblTitanic[[#This Row],[Cabin]]="","Unknown",LEFT(tblTitanic[[#This Row],[Cabin]],1))</f>
        <v>Unknown</v>
      </c>
      <c r="R420" s="9" t="str">
        <f>IF(tblTitanic[[#This Row],[Age]]="","Unknown", IF(tblTitanic[[#This Row],[Age]]&lt;13,"Child",IF(tblTitanic[[#This Row],[Age]]&lt;=18,"Teen", IF(tblTitanic[[#This Row],[Age]]&lt;=40,"Adult","Senior"))))</f>
        <v>Adult</v>
      </c>
      <c r="S420" s="9" t="str">
        <f>IF(tblTitanic[[#This Row],[Fare]]&lt;=$X$5,"Low",IF(tblTitanic[[#This Row],[Fare]]&lt;= $X$6,"Medium",IF(tblTitanic[[#This Row],[Fare]]&lt;= $X$7,"High","Very High")))</f>
        <v>Medium</v>
      </c>
      <c r="T420" s="9">
        <f>IF(tblTitanic[[#This Row],[Age]]="", $X$9, tblTitanic[[#This Row],[Age]])</f>
        <v>30</v>
      </c>
      <c r="U420" s="9" t="str">
        <f>IF(tblTitanic[[#This Row],[Embarked]]="", "S", tblTitanic[[#This Row],[Embarked]])</f>
        <v>S</v>
      </c>
    </row>
    <row r="421" spans="1:21">
      <c r="A421" s="9">
        <v>420</v>
      </c>
      <c r="B421" s="9">
        <v>0</v>
      </c>
      <c r="C421" s="9">
        <v>3</v>
      </c>
      <c r="D421" t="s">
        <v>867</v>
      </c>
      <c r="E421" s="9" t="s">
        <v>18</v>
      </c>
      <c r="F421" s="31">
        <v>10</v>
      </c>
      <c r="G421" s="9">
        <v>0</v>
      </c>
      <c r="H421" s="9">
        <v>2</v>
      </c>
      <c r="I421" t="s">
        <v>868</v>
      </c>
      <c r="J421">
        <v>24.15</v>
      </c>
      <c r="K421" s="9" t="s">
        <v>15</v>
      </c>
      <c r="L421" s="9" t="s">
        <v>16</v>
      </c>
      <c r="M421" s="9">
        <f>tblTitanic[[#This Row],[SibSp]]+tblTitanic[[#This Row],[Parch]]</f>
        <v>2</v>
      </c>
      <c r="N421" s="9" t="str">
        <f>IF(tblTitanic[[#This Row],[FamilySize]]=0,"Alone", IF(tblTitanic[[#This Row],[FamilySize]]&lt;=3,"Small (1-3)", "Large (4+)"))</f>
        <v>Small (1-3)</v>
      </c>
      <c r="O421" s="9" t="str">
        <f>TRIM(MID(tblTitanic[[#This Row],[Name]], FIND(",",tblTitanic[[#This Row],[Name]])+1, FIND(".",tblTitanic[[#This Row],[Name]]) - FIND(",",tblTitanic[[#This Row],[Name]]) - 1))</f>
        <v>Miss</v>
      </c>
      <c r="P4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21" s="9" t="str">
        <f>IF(tblTitanic[[#This Row],[Cabin]]="","Unknown",LEFT(tblTitanic[[#This Row],[Cabin]],1))</f>
        <v>Unknown</v>
      </c>
      <c r="R421" s="9" t="str">
        <f>IF(tblTitanic[[#This Row],[Age]]="","Unknown", IF(tblTitanic[[#This Row],[Age]]&lt;13,"Child",IF(tblTitanic[[#This Row],[Age]]&lt;=18,"Teen", IF(tblTitanic[[#This Row],[Age]]&lt;=40,"Adult","Senior"))))</f>
        <v>Child</v>
      </c>
      <c r="S421" s="9" t="str">
        <f>IF(tblTitanic[[#This Row],[Fare]]&lt;=$X$5,"Low",IF(tblTitanic[[#This Row],[Fare]]&lt;= $X$6,"Medium",IF(tblTitanic[[#This Row],[Fare]]&lt;= $X$7,"High","Very High")))</f>
        <v>High</v>
      </c>
      <c r="T421" s="9">
        <f>IF(tblTitanic[[#This Row],[Age]]="", $X$9, tblTitanic[[#This Row],[Age]])</f>
        <v>10</v>
      </c>
      <c r="U421" s="9" t="str">
        <f>IF(tblTitanic[[#This Row],[Embarked]]="", "S", tblTitanic[[#This Row],[Embarked]])</f>
        <v>S</v>
      </c>
    </row>
    <row r="422" spans="1:21">
      <c r="A422" s="9">
        <v>421</v>
      </c>
      <c r="B422" s="9">
        <v>0</v>
      </c>
      <c r="C422" s="9">
        <v>3</v>
      </c>
      <c r="D422" t="s">
        <v>869</v>
      </c>
      <c r="E422" s="9" t="s">
        <v>13</v>
      </c>
      <c r="F422" s="31"/>
      <c r="G422" s="9">
        <v>0</v>
      </c>
      <c r="H422" s="9">
        <v>0</v>
      </c>
      <c r="I422" t="s">
        <v>870</v>
      </c>
      <c r="J422">
        <v>7.8958000000000004</v>
      </c>
      <c r="K422" s="9" t="s">
        <v>15</v>
      </c>
      <c r="L422" s="9" t="s">
        <v>21</v>
      </c>
      <c r="M422" s="9">
        <f>tblTitanic[[#This Row],[SibSp]]+tblTitanic[[#This Row],[Parch]]</f>
        <v>0</v>
      </c>
      <c r="N422" s="9" t="str">
        <f>IF(tblTitanic[[#This Row],[FamilySize]]=0,"Alone", IF(tblTitanic[[#This Row],[FamilySize]]&lt;=3,"Small (1-3)", "Large (4+)"))</f>
        <v>Alone</v>
      </c>
      <c r="O422" s="9" t="str">
        <f>TRIM(MID(tblTitanic[[#This Row],[Name]], FIND(",",tblTitanic[[#This Row],[Name]])+1, FIND(".",tblTitanic[[#This Row],[Name]]) - FIND(",",tblTitanic[[#This Row],[Name]]) - 1))</f>
        <v>Mr</v>
      </c>
      <c r="P4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2" s="9" t="str">
        <f>IF(tblTitanic[[#This Row],[Cabin]]="","Unknown",LEFT(tblTitanic[[#This Row],[Cabin]],1))</f>
        <v>Unknown</v>
      </c>
      <c r="R422" s="9" t="str">
        <f>IF(tblTitanic[[#This Row],[Age]]="","Unknown", IF(tblTitanic[[#This Row],[Age]]&lt;13,"Child",IF(tblTitanic[[#This Row],[Age]]&lt;=18,"Teen", IF(tblTitanic[[#This Row],[Age]]&lt;=40,"Adult","Senior"))))</f>
        <v>Unknown</v>
      </c>
      <c r="S422" s="9" t="str">
        <f>IF(tblTitanic[[#This Row],[Fare]]&lt;=$X$5,"Low",IF(tblTitanic[[#This Row],[Fare]]&lt;= $X$6,"Medium",IF(tblTitanic[[#This Row],[Fare]]&lt;= $X$7,"High","Very High")))</f>
        <v>Low</v>
      </c>
      <c r="T422" s="9">
        <f>IF(tblTitanic[[#This Row],[Age]]="", $X$9, tblTitanic[[#This Row],[Age]])</f>
        <v>28</v>
      </c>
      <c r="U422" s="9" t="str">
        <f>IF(tblTitanic[[#This Row],[Embarked]]="", "S", tblTitanic[[#This Row],[Embarked]])</f>
        <v>C</v>
      </c>
    </row>
    <row r="423" spans="1:21">
      <c r="A423" s="9">
        <v>422</v>
      </c>
      <c r="B423" s="9">
        <v>0</v>
      </c>
      <c r="C423" s="9">
        <v>3</v>
      </c>
      <c r="D423" t="s">
        <v>871</v>
      </c>
      <c r="E423" s="9" t="s">
        <v>13</v>
      </c>
      <c r="F423" s="31">
        <v>21</v>
      </c>
      <c r="G423" s="9">
        <v>0</v>
      </c>
      <c r="H423" s="9">
        <v>0</v>
      </c>
      <c r="I423" t="s">
        <v>872</v>
      </c>
      <c r="J423">
        <v>7.7332999999999998</v>
      </c>
      <c r="K423" s="9" t="s">
        <v>15</v>
      </c>
      <c r="L423" s="9" t="s">
        <v>31</v>
      </c>
      <c r="M423" s="9">
        <f>tblTitanic[[#This Row],[SibSp]]+tblTitanic[[#This Row],[Parch]]</f>
        <v>0</v>
      </c>
      <c r="N423" s="9" t="str">
        <f>IF(tblTitanic[[#This Row],[FamilySize]]=0,"Alone", IF(tblTitanic[[#This Row],[FamilySize]]&lt;=3,"Small (1-3)", "Large (4+)"))</f>
        <v>Alone</v>
      </c>
      <c r="O423" s="9" t="str">
        <f>TRIM(MID(tblTitanic[[#This Row],[Name]], FIND(",",tblTitanic[[#This Row],[Name]])+1, FIND(".",tblTitanic[[#This Row],[Name]]) - FIND(",",tblTitanic[[#This Row],[Name]]) - 1))</f>
        <v>Mr</v>
      </c>
      <c r="P4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3" s="9" t="str">
        <f>IF(tblTitanic[[#This Row],[Cabin]]="","Unknown",LEFT(tblTitanic[[#This Row],[Cabin]],1))</f>
        <v>Unknown</v>
      </c>
      <c r="R423" s="9" t="str">
        <f>IF(tblTitanic[[#This Row],[Age]]="","Unknown", IF(tblTitanic[[#This Row],[Age]]&lt;13,"Child",IF(tblTitanic[[#This Row],[Age]]&lt;=18,"Teen", IF(tblTitanic[[#This Row],[Age]]&lt;=40,"Adult","Senior"))))</f>
        <v>Adult</v>
      </c>
      <c r="S423" s="9" t="str">
        <f>IF(tblTitanic[[#This Row],[Fare]]&lt;=$X$5,"Low",IF(tblTitanic[[#This Row],[Fare]]&lt;= $X$6,"Medium",IF(tblTitanic[[#This Row],[Fare]]&lt;= $X$7,"High","Very High")))</f>
        <v>Low</v>
      </c>
      <c r="T423" s="9">
        <f>IF(tblTitanic[[#This Row],[Age]]="", $X$9, tblTitanic[[#This Row],[Age]])</f>
        <v>21</v>
      </c>
      <c r="U423" s="9" t="str">
        <f>IF(tblTitanic[[#This Row],[Embarked]]="", "S", tblTitanic[[#This Row],[Embarked]])</f>
        <v>Q</v>
      </c>
    </row>
    <row r="424" spans="1:21">
      <c r="A424" s="9">
        <v>423</v>
      </c>
      <c r="B424" s="9">
        <v>0</v>
      </c>
      <c r="C424" s="9">
        <v>3</v>
      </c>
      <c r="D424" t="s">
        <v>873</v>
      </c>
      <c r="E424" s="9" t="s">
        <v>13</v>
      </c>
      <c r="F424" s="31">
        <v>29</v>
      </c>
      <c r="G424" s="9">
        <v>0</v>
      </c>
      <c r="H424" s="9">
        <v>0</v>
      </c>
      <c r="I424" t="s">
        <v>874</v>
      </c>
      <c r="J424">
        <v>7.875</v>
      </c>
      <c r="K424" s="9" t="s">
        <v>15</v>
      </c>
      <c r="L424" s="9" t="s">
        <v>16</v>
      </c>
      <c r="M424" s="9">
        <f>tblTitanic[[#This Row],[SibSp]]+tblTitanic[[#This Row],[Parch]]</f>
        <v>0</v>
      </c>
      <c r="N424" s="9" t="str">
        <f>IF(tblTitanic[[#This Row],[FamilySize]]=0,"Alone", IF(tblTitanic[[#This Row],[FamilySize]]&lt;=3,"Small (1-3)", "Large (4+)"))</f>
        <v>Alone</v>
      </c>
      <c r="O424" s="9" t="str">
        <f>TRIM(MID(tblTitanic[[#This Row],[Name]], FIND(",",tblTitanic[[#This Row],[Name]])+1, FIND(".",tblTitanic[[#This Row],[Name]]) - FIND(",",tblTitanic[[#This Row],[Name]]) - 1))</f>
        <v>Mr</v>
      </c>
      <c r="P4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4" s="9" t="str">
        <f>IF(tblTitanic[[#This Row],[Cabin]]="","Unknown",LEFT(tblTitanic[[#This Row],[Cabin]],1))</f>
        <v>Unknown</v>
      </c>
      <c r="R424" s="9" t="str">
        <f>IF(tblTitanic[[#This Row],[Age]]="","Unknown", IF(tblTitanic[[#This Row],[Age]]&lt;13,"Child",IF(tblTitanic[[#This Row],[Age]]&lt;=18,"Teen", IF(tblTitanic[[#This Row],[Age]]&lt;=40,"Adult","Senior"))))</f>
        <v>Adult</v>
      </c>
      <c r="S424" s="9" t="str">
        <f>IF(tblTitanic[[#This Row],[Fare]]&lt;=$X$5,"Low",IF(tblTitanic[[#This Row],[Fare]]&lt;= $X$6,"Medium",IF(tblTitanic[[#This Row],[Fare]]&lt;= $X$7,"High","Very High")))</f>
        <v>Low</v>
      </c>
      <c r="T424" s="9">
        <f>IF(tblTitanic[[#This Row],[Age]]="", $X$9, tblTitanic[[#This Row],[Age]])</f>
        <v>29</v>
      </c>
      <c r="U424" s="9" t="str">
        <f>IF(tblTitanic[[#This Row],[Embarked]]="", "S", tblTitanic[[#This Row],[Embarked]])</f>
        <v>S</v>
      </c>
    </row>
    <row r="425" spans="1:21">
      <c r="A425" s="9">
        <v>424</v>
      </c>
      <c r="B425" s="9">
        <v>0</v>
      </c>
      <c r="C425" s="9">
        <v>3</v>
      </c>
      <c r="D425" t="s">
        <v>875</v>
      </c>
      <c r="E425" s="9" t="s">
        <v>18</v>
      </c>
      <c r="F425" s="31">
        <v>28</v>
      </c>
      <c r="G425" s="9">
        <v>1</v>
      </c>
      <c r="H425" s="9">
        <v>1</v>
      </c>
      <c r="I425" t="s">
        <v>876</v>
      </c>
      <c r="J425">
        <v>14.4</v>
      </c>
      <c r="K425" s="9" t="s">
        <v>15</v>
      </c>
      <c r="L425" s="9" t="s">
        <v>16</v>
      </c>
      <c r="M425" s="9">
        <f>tblTitanic[[#This Row],[SibSp]]+tblTitanic[[#This Row],[Parch]]</f>
        <v>2</v>
      </c>
      <c r="N425" s="9" t="str">
        <f>IF(tblTitanic[[#This Row],[FamilySize]]=0,"Alone", IF(tblTitanic[[#This Row],[FamilySize]]&lt;=3,"Small (1-3)", "Large (4+)"))</f>
        <v>Small (1-3)</v>
      </c>
      <c r="O425" s="9" t="str">
        <f>TRIM(MID(tblTitanic[[#This Row],[Name]], FIND(",",tblTitanic[[#This Row],[Name]])+1, FIND(".",tblTitanic[[#This Row],[Name]]) - FIND(",",tblTitanic[[#This Row],[Name]]) - 1))</f>
        <v>Mrs</v>
      </c>
      <c r="P4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25" s="9" t="str">
        <f>IF(tblTitanic[[#This Row],[Cabin]]="","Unknown",LEFT(tblTitanic[[#This Row],[Cabin]],1))</f>
        <v>Unknown</v>
      </c>
      <c r="R425" s="9" t="str">
        <f>IF(tblTitanic[[#This Row],[Age]]="","Unknown", IF(tblTitanic[[#This Row],[Age]]&lt;13,"Child",IF(tblTitanic[[#This Row],[Age]]&lt;=18,"Teen", IF(tblTitanic[[#This Row],[Age]]&lt;=40,"Adult","Senior"))))</f>
        <v>Adult</v>
      </c>
      <c r="S425" s="9" t="str">
        <f>IF(tblTitanic[[#This Row],[Fare]]&lt;=$X$5,"Low",IF(tblTitanic[[#This Row],[Fare]]&lt;= $X$6,"Medium",IF(tblTitanic[[#This Row],[Fare]]&lt;= $X$7,"High","Very High")))</f>
        <v>Medium</v>
      </c>
      <c r="T425" s="9">
        <f>IF(tblTitanic[[#This Row],[Age]]="", $X$9, tblTitanic[[#This Row],[Age]])</f>
        <v>28</v>
      </c>
      <c r="U425" s="9" t="str">
        <f>IF(tblTitanic[[#This Row],[Embarked]]="", "S", tblTitanic[[#This Row],[Embarked]])</f>
        <v>S</v>
      </c>
    </row>
    <row r="426" spans="1:21">
      <c r="A426" s="9">
        <v>425</v>
      </c>
      <c r="B426" s="9">
        <v>0</v>
      </c>
      <c r="C426" s="9">
        <v>3</v>
      </c>
      <c r="D426" t="s">
        <v>877</v>
      </c>
      <c r="E426" s="9" t="s">
        <v>13</v>
      </c>
      <c r="F426" s="31">
        <v>18</v>
      </c>
      <c r="G426" s="9">
        <v>1</v>
      </c>
      <c r="H426" s="9">
        <v>1</v>
      </c>
      <c r="I426" t="s">
        <v>543</v>
      </c>
      <c r="J426">
        <v>20.212499999999999</v>
      </c>
      <c r="K426" s="9" t="s">
        <v>15</v>
      </c>
      <c r="L426" s="9" t="s">
        <v>16</v>
      </c>
      <c r="M426" s="9">
        <f>tblTitanic[[#This Row],[SibSp]]+tblTitanic[[#This Row],[Parch]]</f>
        <v>2</v>
      </c>
      <c r="N426" s="9" t="str">
        <f>IF(tblTitanic[[#This Row],[FamilySize]]=0,"Alone", IF(tblTitanic[[#This Row],[FamilySize]]&lt;=3,"Small (1-3)", "Large (4+)"))</f>
        <v>Small (1-3)</v>
      </c>
      <c r="O426" s="9" t="str">
        <f>TRIM(MID(tblTitanic[[#This Row],[Name]], FIND(",",tblTitanic[[#This Row],[Name]])+1, FIND(".",tblTitanic[[#This Row],[Name]]) - FIND(",",tblTitanic[[#This Row],[Name]]) - 1))</f>
        <v>Mr</v>
      </c>
      <c r="P4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6" s="9" t="str">
        <f>IF(tblTitanic[[#This Row],[Cabin]]="","Unknown",LEFT(tblTitanic[[#This Row],[Cabin]],1))</f>
        <v>Unknown</v>
      </c>
      <c r="R426" s="9" t="str">
        <f>IF(tblTitanic[[#This Row],[Age]]="","Unknown", IF(tblTitanic[[#This Row],[Age]]&lt;13,"Child",IF(tblTitanic[[#This Row],[Age]]&lt;=18,"Teen", IF(tblTitanic[[#This Row],[Age]]&lt;=40,"Adult","Senior"))))</f>
        <v>Teen</v>
      </c>
      <c r="S426" s="9" t="str">
        <f>IF(tblTitanic[[#This Row],[Fare]]&lt;=$X$5,"Low",IF(tblTitanic[[#This Row],[Fare]]&lt;= $X$6,"Medium",IF(tblTitanic[[#This Row],[Fare]]&lt;= $X$7,"High","Very High")))</f>
        <v>High</v>
      </c>
      <c r="T426" s="9">
        <f>IF(tblTitanic[[#This Row],[Age]]="", $X$9, tblTitanic[[#This Row],[Age]])</f>
        <v>18</v>
      </c>
      <c r="U426" s="9" t="str">
        <f>IF(tblTitanic[[#This Row],[Embarked]]="", "S", tblTitanic[[#This Row],[Embarked]])</f>
        <v>S</v>
      </c>
    </row>
    <row r="427" spans="1:21">
      <c r="A427" s="9">
        <v>426</v>
      </c>
      <c r="B427" s="9">
        <v>0</v>
      </c>
      <c r="C427" s="9">
        <v>3</v>
      </c>
      <c r="D427" t="s">
        <v>878</v>
      </c>
      <c r="E427" s="9" t="s">
        <v>13</v>
      </c>
      <c r="F427" s="31"/>
      <c r="G427" s="9">
        <v>0</v>
      </c>
      <c r="H427" s="9">
        <v>0</v>
      </c>
      <c r="I427" t="s">
        <v>879</v>
      </c>
      <c r="J427">
        <v>7.25</v>
      </c>
      <c r="K427" s="9" t="s">
        <v>15</v>
      </c>
      <c r="L427" s="9" t="s">
        <v>16</v>
      </c>
      <c r="M427" s="9">
        <f>tblTitanic[[#This Row],[SibSp]]+tblTitanic[[#This Row],[Parch]]</f>
        <v>0</v>
      </c>
      <c r="N427" s="9" t="str">
        <f>IF(tblTitanic[[#This Row],[FamilySize]]=0,"Alone", IF(tblTitanic[[#This Row],[FamilySize]]&lt;=3,"Small (1-3)", "Large (4+)"))</f>
        <v>Alone</v>
      </c>
      <c r="O427" s="9" t="str">
        <f>TRIM(MID(tblTitanic[[#This Row],[Name]], FIND(",",tblTitanic[[#This Row],[Name]])+1, FIND(".",tblTitanic[[#This Row],[Name]]) - FIND(",",tblTitanic[[#This Row],[Name]]) - 1))</f>
        <v>Mr</v>
      </c>
      <c r="P4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27" s="9" t="str">
        <f>IF(tblTitanic[[#This Row],[Cabin]]="","Unknown",LEFT(tblTitanic[[#This Row],[Cabin]],1))</f>
        <v>Unknown</v>
      </c>
      <c r="R427" s="9" t="str">
        <f>IF(tblTitanic[[#This Row],[Age]]="","Unknown", IF(tblTitanic[[#This Row],[Age]]&lt;13,"Child",IF(tblTitanic[[#This Row],[Age]]&lt;=18,"Teen", IF(tblTitanic[[#This Row],[Age]]&lt;=40,"Adult","Senior"))))</f>
        <v>Unknown</v>
      </c>
      <c r="S427" s="9" t="str">
        <f>IF(tblTitanic[[#This Row],[Fare]]&lt;=$X$5,"Low",IF(tblTitanic[[#This Row],[Fare]]&lt;= $X$6,"Medium",IF(tblTitanic[[#This Row],[Fare]]&lt;= $X$7,"High","Very High")))</f>
        <v>Low</v>
      </c>
      <c r="T427" s="9">
        <f>IF(tblTitanic[[#This Row],[Age]]="", $X$9, tblTitanic[[#This Row],[Age]])</f>
        <v>28</v>
      </c>
      <c r="U427" s="9" t="str">
        <f>IF(tblTitanic[[#This Row],[Embarked]]="", "S", tblTitanic[[#This Row],[Embarked]])</f>
        <v>S</v>
      </c>
    </row>
    <row r="428" spans="1:21">
      <c r="A428" s="9">
        <v>427</v>
      </c>
      <c r="B428" s="9">
        <v>1</v>
      </c>
      <c r="C428" s="9">
        <v>2</v>
      </c>
      <c r="D428" t="s">
        <v>880</v>
      </c>
      <c r="E428" s="9" t="s">
        <v>18</v>
      </c>
      <c r="F428" s="31">
        <v>28</v>
      </c>
      <c r="G428" s="9">
        <v>1</v>
      </c>
      <c r="H428" s="9">
        <v>0</v>
      </c>
      <c r="I428" t="s">
        <v>881</v>
      </c>
      <c r="J428">
        <v>26</v>
      </c>
      <c r="K428" s="9" t="s">
        <v>15</v>
      </c>
      <c r="L428" s="9" t="s">
        <v>16</v>
      </c>
      <c r="M428" s="9">
        <f>tblTitanic[[#This Row],[SibSp]]+tblTitanic[[#This Row],[Parch]]</f>
        <v>1</v>
      </c>
      <c r="N428" s="9" t="str">
        <f>IF(tblTitanic[[#This Row],[FamilySize]]=0,"Alone", IF(tblTitanic[[#This Row],[FamilySize]]&lt;=3,"Small (1-3)", "Large (4+)"))</f>
        <v>Small (1-3)</v>
      </c>
      <c r="O428" s="9" t="str">
        <f>TRIM(MID(tblTitanic[[#This Row],[Name]], FIND(",",tblTitanic[[#This Row],[Name]])+1, FIND(".",tblTitanic[[#This Row],[Name]]) - FIND(",",tblTitanic[[#This Row],[Name]]) - 1))</f>
        <v>Mrs</v>
      </c>
      <c r="P4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28" s="9" t="str">
        <f>IF(tblTitanic[[#This Row],[Cabin]]="","Unknown",LEFT(tblTitanic[[#This Row],[Cabin]],1))</f>
        <v>Unknown</v>
      </c>
      <c r="R428" s="9" t="str">
        <f>IF(tblTitanic[[#This Row],[Age]]="","Unknown", IF(tblTitanic[[#This Row],[Age]]&lt;13,"Child",IF(tblTitanic[[#This Row],[Age]]&lt;=18,"Teen", IF(tblTitanic[[#This Row],[Age]]&lt;=40,"Adult","Senior"))))</f>
        <v>Adult</v>
      </c>
      <c r="S428" s="9" t="str">
        <f>IF(tblTitanic[[#This Row],[Fare]]&lt;=$X$5,"Low",IF(tblTitanic[[#This Row],[Fare]]&lt;= $X$6,"Medium",IF(tblTitanic[[#This Row],[Fare]]&lt;= $X$7,"High","Very High")))</f>
        <v>High</v>
      </c>
      <c r="T428" s="9">
        <f>IF(tblTitanic[[#This Row],[Age]]="", $X$9, tblTitanic[[#This Row],[Age]])</f>
        <v>28</v>
      </c>
      <c r="U428" s="9" t="str">
        <f>IF(tblTitanic[[#This Row],[Embarked]]="", "S", tblTitanic[[#This Row],[Embarked]])</f>
        <v>S</v>
      </c>
    </row>
    <row r="429" spans="1:21">
      <c r="A429" s="9">
        <v>428</v>
      </c>
      <c r="B429" s="9">
        <v>1</v>
      </c>
      <c r="C429" s="9">
        <v>2</v>
      </c>
      <c r="D429" t="s">
        <v>882</v>
      </c>
      <c r="E429" s="9" t="s">
        <v>18</v>
      </c>
      <c r="F429" s="31">
        <v>19</v>
      </c>
      <c r="G429" s="9">
        <v>0</v>
      </c>
      <c r="H429" s="9">
        <v>0</v>
      </c>
      <c r="I429" t="s">
        <v>883</v>
      </c>
      <c r="J429">
        <v>26</v>
      </c>
      <c r="K429" s="9" t="s">
        <v>15</v>
      </c>
      <c r="L429" s="9" t="s">
        <v>16</v>
      </c>
      <c r="M429" s="9">
        <f>tblTitanic[[#This Row],[SibSp]]+tblTitanic[[#This Row],[Parch]]</f>
        <v>0</v>
      </c>
      <c r="N429" s="9" t="str">
        <f>IF(tblTitanic[[#This Row],[FamilySize]]=0,"Alone", IF(tblTitanic[[#This Row],[FamilySize]]&lt;=3,"Small (1-3)", "Large (4+)"))</f>
        <v>Alone</v>
      </c>
      <c r="O429" s="9" t="str">
        <f>TRIM(MID(tblTitanic[[#This Row],[Name]], FIND(",",tblTitanic[[#This Row],[Name]])+1, FIND(".",tblTitanic[[#This Row],[Name]]) - FIND(",",tblTitanic[[#This Row],[Name]]) - 1))</f>
        <v>Miss</v>
      </c>
      <c r="P4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29" s="9" t="str">
        <f>IF(tblTitanic[[#This Row],[Cabin]]="","Unknown",LEFT(tblTitanic[[#This Row],[Cabin]],1))</f>
        <v>Unknown</v>
      </c>
      <c r="R429" s="9" t="str">
        <f>IF(tblTitanic[[#This Row],[Age]]="","Unknown", IF(tblTitanic[[#This Row],[Age]]&lt;13,"Child",IF(tblTitanic[[#This Row],[Age]]&lt;=18,"Teen", IF(tblTitanic[[#This Row],[Age]]&lt;=40,"Adult","Senior"))))</f>
        <v>Adult</v>
      </c>
      <c r="S429" s="9" t="str">
        <f>IF(tblTitanic[[#This Row],[Fare]]&lt;=$X$5,"Low",IF(tblTitanic[[#This Row],[Fare]]&lt;= $X$6,"Medium",IF(tblTitanic[[#This Row],[Fare]]&lt;= $X$7,"High","Very High")))</f>
        <v>High</v>
      </c>
      <c r="T429" s="9">
        <f>IF(tblTitanic[[#This Row],[Age]]="", $X$9, tblTitanic[[#This Row],[Age]])</f>
        <v>19</v>
      </c>
      <c r="U429" s="9" t="str">
        <f>IF(tblTitanic[[#This Row],[Embarked]]="", "S", tblTitanic[[#This Row],[Embarked]])</f>
        <v>S</v>
      </c>
    </row>
    <row r="430" spans="1:21">
      <c r="A430" s="9">
        <v>429</v>
      </c>
      <c r="B430" s="9">
        <v>0</v>
      </c>
      <c r="C430" s="9">
        <v>3</v>
      </c>
      <c r="D430" t="s">
        <v>884</v>
      </c>
      <c r="E430" s="9" t="s">
        <v>13</v>
      </c>
      <c r="F430" s="31"/>
      <c r="G430" s="9">
        <v>0</v>
      </c>
      <c r="H430" s="9">
        <v>0</v>
      </c>
      <c r="I430" t="s">
        <v>885</v>
      </c>
      <c r="J430">
        <v>7.75</v>
      </c>
      <c r="K430" s="9" t="s">
        <v>15</v>
      </c>
      <c r="L430" s="9" t="s">
        <v>31</v>
      </c>
      <c r="M430" s="9">
        <f>tblTitanic[[#This Row],[SibSp]]+tblTitanic[[#This Row],[Parch]]</f>
        <v>0</v>
      </c>
      <c r="N430" s="9" t="str">
        <f>IF(tblTitanic[[#This Row],[FamilySize]]=0,"Alone", IF(tblTitanic[[#This Row],[FamilySize]]&lt;=3,"Small (1-3)", "Large (4+)"))</f>
        <v>Alone</v>
      </c>
      <c r="O430" s="9" t="str">
        <f>TRIM(MID(tblTitanic[[#This Row],[Name]], FIND(",",tblTitanic[[#This Row],[Name]])+1, FIND(".",tblTitanic[[#This Row],[Name]]) - FIND(",",tblTitanic[[#This Row],[Name]]) - 1))</f>
        <v>Mr</v>
      </c>
      <c r="P4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30" s="9" t="str">
        <f>IF(tblTitanic[[#This Row],[Cabin]]="","Unknown",LEFT(tblTitanic[[#This Row],[Cabin]],1))</f>
        <v>Unknown</v>
      </c>
      <c r="R430" s="9" t="str">
        <f>IF(tblTitanic[[#This Row],[Age]]="","Unknown", IF(tblTitanic[[#This Row],[Age]]&lt;13,"Child",IF(tblTitanic[[#This Row],[Age]]&lt;=18,"Teen", IF(tblTitanic[[#This Row],[Age]]&lt;=40,"Adult","Senior"))))</f>
        <v>Unknown</v>
      </c>
      <c r="S430" s="9" t="str">
        <f>IF(tblTitanic[[#This Row],[Fare]]&lt;=$X$5,"Low",IF(tblTitanic[[#This Row],[Fare]]&lt;= $X$6,"Medium",IF(tblTitanic[[#This Row],[Fare]]&lt;= $X$7,"High","Very High")))</f>
        <v>Low</v>
      </c>
      <c r="T430" s="9">
        <f>IF(tblTitanic[[#This Row],[Age]]="", $X$9, tblTitanic[[#This Row],[Age]])</f>
        <v>28</v>
      </c>
      <c r="U430" s="9" t="str">
        <f>IF(tblTitanic[[#This Row],[Embarked]]="", "S", tblTitanic[[#This Row],[Embarked]])</f>
        <v>Q</v>
      </c>
    </row>
    <row r="431" spans="1:21">
      <c r="A431" s="9">
        <v>430</v>
      </c>
      <c r="B431" s="9">
        <v>1</v>
      </c>
      <c r="C431" s="9">
        <v>3</v>
      </c>
      <c r="D431" t="s">
        <v>886</v>
      </c>
      <c r="E431" s="9" t="s">
        <v>13</v>
      </c>
      <c r="F431" s="31">
        <v>32</v>
      </c>
      <c r="G431" s="9">
        <v>0</v>
      </c>
      <c r="H431" s="9">
        <v>0</v>
      </c>
      <c r="I431" t="s">
        <v>887</v>
      </c>
      <c r="J431">
        <v>8.0500000000000007</v>
      </c>
      <c r="K431" s="9" t="s">
        <v>888</v>
      </c>
      <c r="L431" s="9" t="s">
        <v>16</v>
      </c>
      <c r="M431" s="9">
        <f>tblTitanic[[#This Row],[SibSp]]+tblTitanic[[#This Row],[Parch]]</f>
        <v>0</v>
      </c>
      <c r="N431" s="9" t="str">
        <f>IF(tblTitanic[[#This Row],[FamilySize]]=0,"Alone", IF(tblTitanic[[#This Row],[FamilySize]]&lt;=3,"Small (1-3)", "Large (4+)"))</f>
        <v>Alone</v>
      </c>
      <c r="O431" s="9" t="str">
        <f>TRIM(MID(tblTitanic[[#This Row],[Name]], FIND(",",tblTitanic[[#This Row],[Name]])+1, FIND(".",tblTitanic[[#This Row],[Name]]) - FIND(",",tblTitanic[[#This Row],[Name]]) - 1))</f>
        <v>Mr</v>
      </c>
      <c r="P4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31" s="9" t="str">
        <f>IF(tblTitanic[[#This Row],[Cabin]]="","Unknown",LEFT(tblTitanic[[#This Row],[Cabin]],1))</f>
        <v>E</v>
      </c>
      <c r="R431" s="9" t="str">
        <f>IF(tblTitanic[[#This Row],[Age]]="","Unknown", IF(tblTitanic[[#This Row],[Age]]&lt;13,"Child",IF(tblTitanic[[#This Row],[Age]]&lt;=18,"Teen", IF(tblTitanic[[#This Row],[Age]]&lt;=40,"Adult","Senior"))))</f>
        <v>Adult</v>
      </c>
      <c r="S431" s="9" t="str">
        <f>IF(tblTitanic[[#This Row],[Fare]]&lt;=$X$5,"Low",IF(tblTitanic[[#This Row],[Fare]]&lt;= $X$6,"Medium",IF(tblTitanic[[#This Row],[Fare]]&lt;= $X$7,"High","Very High")))</f>
        <v>Medium</v>
      </c>
      <c r="T431" s="9">
        <f>IF(tblTitanic[[#This Row],[Age]]="", $X$9, tblTitanic[[#This Row],[Age]])</f>
        <v>32</v>
      </c>
      <c r="U431" s="9" t="str">
        <f>IF(tblTitanic[[#This Row],[Embarked]]="", "S", tblTitanic[[#This Row],[Embarked]])</f>
        <v>S</v>
      </c>
    </row>
    <row r="432" spans="1:21">
      <c r="A432" s="9">
        <v>431</v>
      </c>
      <c r="B432" s="9">
        <v>1</v>
      </c>
      <c r="C432" s="9">
        <v>1</v>
      </c>
      <c r="D432" t="s">
        <v>889</v>
      </c>
      <c r="E432" s="9" t="s">
        <v>13</v>
      </c>
      <c r="F432" s="31">
        <v>28</v>
      </c>
      <c r="G432" s="9">
        <v>0</v>
      </c>
      <c r="H432" s="9">
        <v>0</v>
      </c>
      <c r="I432" t="s">
        <v>890</v>
      </c>
      <c r="J432">
        <v>26.55</v>
      </c>
      <c r="K432" s="9" t="s">
        <v>140</v>
      </c>
      <c r="L432" s="9" t="s">
        <v>16</v>
      </c>
      <c r="M432" s="9">
        <f>tblTitanic[[#This Row],[SibSp]]+tblTitanic[[#This Row],[Parch]]</f>
        <v>0</v>
      </c>
      <c r="N432" s="9" t="str">
        <f>IF(tblTitanic[[#This Row],[FamilySize]]=0,"Alone", IF(tblTitanic[[#This Row],[FamilySize]]&lt;=3,"Small (1-3)", "Large (4+)"))</f>
        <v>Alone</v>
      </c>
      <c r="O432" s="9" t="str">
        <f>TRIM(MID(tblTitanic[[#This Row],[Name]], FIND(",",tblTitanic[[#This Row],[Name]])+1, FIND(".",tblTitanic[[#This Row],[Name]]) - FIND(",",tblTitanic[[#This Row],[Name]]) - 1))</f>
        <v>Mr</v>
      </c>
      <c r="P4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32" s="9" t="str">
        <f>IF(tblTitanic[[#This Row],[Cabin]]="","Unknown",LEFT(tblTitanic[[#This Row],[Cabin]],1))</f>
        <v>C</v>
      </c>
      <c r="R432" s="9" t="str">
        <f>IF(tblTitanic[[#This Row],[Age]]="","Unknown", IF(tblTitanic[[#This Row],[Age]]&lt;13,"Child",IF(tblTitanic[[#This Row],[Age]]&lt;=18,"Teen", IF(tblTitanic[[#This Row],[Age]]&lt;=40,"Adult","Senior"))))</f>
        <v>Adult</v>
      </c>
      <c r="S432" s="9" t="str">
        <f>IF(tblTitanic[[#This Row],[Fare]]&lt;=$X$5,"Low",IF(tblTitanic[[#This Row],[Fare]]&lt;= $X$6,"Medium",IF(tblTitanic[[#This Row],[Fare]]&lt;= $X$7,"High","Very High")))</f>
        <v>High</v>
      </c>
      <c r="T432" s="9">
        <f>IF(tblTitanic[[#This Row],[Age]]="", $X$9, tblTitanic[[#This Row],[Age]])</f>
        <v>28</v>
      </c>
      <c r="U432" s="9" t="str">
        <f>IF(tblTitanic[[#This Row],[Embarked]]="", "S", tblTitanic[[#This Row],[Embarked]])</f>
        <v>S</v>
      </c>
    </row>
    <row r="433" spans="1:21">
      <c r="A433" s="9">
        <v>432</v>
      </c>
      <c r="B433" s="9">
        <v>1</v>
      </c>
      <c r="C433" s="9">
        <v>3</v>
      </c>
      <c r="D433" t="s">
        <v>891</v>
      </c>
      <c r="E433" s="9" t="s">
        <v>18</v>
      </c>
      <c r="F433" s="31"/>
      <c r="G433" s="9">
        <v>1</v>
      </c>
      <c r="H433" s="9">
        <v>0</v>
      </c>
      <c r="I433" t="s">
        <v>892</v>
      </c>
      <c r="J433">
        <v>16.100000000000001</v>
      </c>
      <c r="K433" s="9" t="s">
        <v>15</v>
      </c>
      <c r="L433" s="9" t="s">
        <v>16</v>
      </c>
      <c r="M433" s="9">
        <f>tblTitanic[[#This Row],[SibSp]]+tblTitanic[[#This Row],[Parch]]</f>
        <v>1</v>
      </c>
      <c r="N433" s="9" t="str">
        <f>IF(tblTitanic[[#This Row],[FamilySize]]=0,"Alone", IF(tblTitanic[[#This Row],[FamilySize]]&lt;=3,"Small (1-3)", "Large (4+)"))</f>
        <v>Small (1-3)</v>
      </c>
      <c r="O433" s="9" t="str">
        <f>TRIM(MID(tblTitanic[[#This Row],[Name]], FIND(",",tblTitanic[[#This Row],[Name]])+1, FIND(".",tblTitanic[[#This Row],[Name]]) - FIND(",",tblTitanic[[#This Row],[Name]]) - 1))</f>
        <v>Mrs</v>
      </c>
      <c r="P4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33" s="9" t="str">
        <f>IF(tblTitanic[[#This Row],[Cabin]]="","Unknown",LEFT(tblTitanic[[#This Row],[Cabin]],1))</f>
        <v>Unknown</v>
      </c>
      <c r="R433" s="9" t="str">
        <f>IF(tblTitanic[[#This Row],[Age]]="","Unknown", IF(tblTitanic[[#This Row],[Age]]&lt;13,"Child",IF(tblTitanic[[#This Row],[Age]]&lt;=18,"Teen", IF(tblTitanic[[#This Row],[Age]]&lt;=40,"Adult","Senior"))))</f>
        <v>Unknown</v>
      </c>
      <c r="S433" s="9" t="str">
        <f>IF(tblTitanic[[#This Row],[Fare]]&lt;=$X$5,"Low",IF(tblTitanic[[#This Row],[Fare]]&lt;= $X$6,"Medium",IF(tblTitanic[[#This Row],[Fare]]&lt;= $X$7,"High","Very High")))</f>
        <v>High</v>
      </c>
      <c r="T433" s="9">
        <f>IF(tblTitanic[[#This Row],[Age]]="", $X$9, tblTitanic[[#This Row],[Age]])</f>
        <v>28</v>
      </c>
      <c r="U433" s="9" t="str">
        <f>IF(tblTitanic[[#This Row],[Embarked]]="", "S", tblTitanic[[#This Row],[Embarked]])</f>
        <v>S</v>
      </c>
    </row>
    <row r="434" spans="1:21">
      <c r="A434" s="9">
        <v>433</v>
      </c>
      <c r="B434" s="9">
        <v>1</v>
      </c>
      <c r="C434" s="9">
        <v>2</v>
      </c>
      <c r="D434" t="s">
        <v>893</v>
      </c>
      <c r="E434" s="9" t="s">
        <v>18</v>
      </c>
      <c r="F434" s="31">
        <v>42</v>
      </c>
      <c r="G434" s="9">
        <v>1</v>
      </c>
      <c r="H434" s="9">
        <v>0</v>
      </c>
      <c r="I434" t="s">
        <v>894</v>
      </c>
      <c r="J434">
        <v>26</v>
      </c>
      <c r="K434" s="9" t="s">
        <v>15</v>
      </c>
      <c r="L434" s="9" t="s">
        <v>16</v>
      </c>
      <c r="M434" s="9">
        <f>tblTitanic[[#This Row],[SibSp]]+tblTitanic[[#This Row],[Parch]]</f>
        <v>1</v>
      </c>
      <c r="N434" s="9" t="str">
        <f>IF(tblTitanic[[#This Row],[FamilySize]]=0,"Alone", IF(tblTitanic[[#This Row],[FamilySize]]&lt;=3,"Small (1-3)", "Large (4+)"))</f>
        <v>Small (1-3)</v>
      </c>
      <c r="O434" s="9" t="str">
        <f>TRIM(MID(tblTitanic[[#This Row],[Name]], FIND(",",tblTitanic[[#This Row],[Name]])+1, FIND(".",tblTitanic[[#This Row],[Name]]) - FIND(",",tblTitanic[[#This Row],[Name]]) - 1))</f>
        <v>Mrs</v>
      </c>
      <c r="P4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34" s="9" t="str">
        <f>IF(tblTitanic[[#This Row],[Cabin]]="","Unknown",LEFT(tblTitanic[[#This Row],[Cabin]],1))</f>
        <v>Unknown</v>
      </c>
      <c r="R434" s="9" t="str">
        <f>IF(tblTitanic[[#This Row],[Age]]="","Unknown", IF(tblTitanic[[#This Row],[Age]]&lt;13,"Child",IF(tblTitanic[[#This Row],[Age]]&lt;=18,"Teen", IF(tblTitanic[[#This Row],[Age]]&lt;=40,"Adult","Senior"))))</f>
        <v>Senior</v>
      </c>
      <c r="S434" s="9" t="str">
        <f>IF(tblTitanic[[#This Row],[Fare]]&lt;=$X$5,"Low",IF(tblTitanic[[#This Row],[Fare]]&lt;= $X$6,"Medium",IF(tblTitanic[[#This Row],[Fare]]&lt;= $X$7,"High","Very High")))</f>
        <v>High</v>
      </c>
      <c r="T434" s="9">
        <f>IF(tblTitanic[[#This Row],[Age]]="", $X$9, tblTitanic[[#This Row],[Age]])</f>
        <v>42</v>
      </c>
      <c r="U434" s="9" t="str">
        <f>IF(tblTitanic[[#This Row],[Embarked]]="", "S", tblTitanic[[#This Row],[Embarked]])</f>
        <v>S</v>
      </c>
    </row>
    <row r="435" spans="1:21">
      <c r="A435" s="9">
        <v>434</v>
      </c>
      <c r="B435" s="9">
        <v>0</v>
      </c>
      <c r="C435" s="9">
        <v>3</v>
      </c>
      <c r="D435" t="s">
        <v>895</v>
      </c>
      <c r="E435" s="9" t="s">
        <v>13</v>
      </c>
      <c r="F435" s="31">
        <v>17</v>
      </c>
      <c r="G435" s="9">
        <v>0</v>
      </c>
      <c r="H435" s="9">
        <v>0</v>
      </c>
      <c r="I435" t="s">
        <v>896</v>
      </c>
      <c r="J435">
        <v>7.125</v>
      </c>
      <c r="K435" s="9" t="s">
        <v>15</v>
      </c>
      <c r="L435" s="9" t="s">
        <v>16</v>
      </c>
      <c r="M435" s="9">
        <f>tblTitanic[[#This Row],[SibSp]]+tblTitanic[[#This Row],[Parch]]</f>
        <v>0</v>
      </c>
      <c r="N435" s="9" t="str">
        <f>IF(tblTitanic[[#This Row],[FamilySize]]=0,"Alone", IF(tblTitanic[[#This Row],[FamilySize]]&lt;=3,"Small (1-3)", "Large (4+)"))</f>
        <v>Alone</v>
      </c>
      <c r="O435" s="9" t="str">
        <f>TRIM(MID(tblTitanic[[#This Row],[Name]], FIND(",",tblTitanic[[#This Row],[Name]])+1, FIND(".",tblTitanic[[#This Row],[Name]]) - FIND(",",tblTitanic[[#This Row],[Name]]) - 1))</f>
        <v>Mr</v>
      </c>
      <c r="P4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35" s="9" t="str">
        <f>IF(tblTitanic[[#This Row],[Cabin]]="","Unknown",LEFT(tblTitanic[[#This Row],[Cabin]],1))</f>
        <v>Unknown</v>
      </c>
      <c r="R435" s="9" t="str">
        <f>IF(tblTitanic[[#This Row],[Age]]="","Unknown", IF(tblTitanic[[#This Row],[Age]]&lt;13,"Child",IF(tblTitanic[[#This Row],[Age]]&lt;=18,"Teen", IF(tblTitanic[[#This Row],[Age]]&lt;=40,"Adult","Senior"))))</f>
        <v>Teen</v>
      </c>
      <c r="S435" s="9" t="str">
        <f>IF(tblTitanic[[#This Row],[Fare]]&lt;=$X$5,"Low",IF(tblTitanic[[#This Row],[Fare]]&lt;= $X$6,"Medium",IF(tblTitanic[[#This Row],[Fare]]&lt;= $X$7,"High","Very High")))</f>
        <v>Low</v>
      </c>
      <c r="T435" s="9">
        <f>IF(tblTitanic[[#This Row],[Age]]="", $X$9, tblTitanic[[#This Row],[Age]])</f>
        <v>17</v>
      </c>
      <c r="U435" s="9" t="str">
        <f>IF(tblTitanic[[#This Row],[Embarked]]="", "S", tblTitanic[[#This Row],[Embarked]])</f>
        <v>S</v>
      </c>
    </row>
    <row r="436" spans="1:21">
      <c r="A436" s="9">
        <v>435</v>
      </c>
      <c r="B436" s="9">
        <v>0</v>
      </c>
      <c r="C436" s="9">
        <v>1</v>
      </c>
      <c r="D436" t="s">
        <v>897</v>
      </c>
      <c r="E436" s="9" t="s">
        <v>13</v>
      </c>
      <c r="F436" s="31">
        <v>50</v>
      </c>
      <c r="G436" s="9">
        <v>1</v>
      </c>
      <c r="H436" s="9">
        <v>0</v>
      </c>
      <c r="I436" t="s">
        <v>898</v>
      </c>
      <c r="J436">
        <v>55.9</v>
      </c>
      <c r="K436" s="9" t="s">
        <v>899</v>
      </c>
      <c r="L436" s="9" t="s">
        <v>16</v>
      </c>
      <c r="M436" s="9">
        <f>tblTitanic[[#This Row],[SibSp]]+tblTitanic[[#This Row],[Parch]]</f>
        <v>1</v>
      </c>
      <c r="N436" s="9" t="str">
        <f>IF(tblTitanic[[#This Row],[FamilySize]]=0,"Alone", IF(tblTitanic[[#This Row],[FamilySize]]&lt;=3,"Small (1-3)", "Large (4+)"))</f>
        <v>Small (1-3)</v>
      </c>
      <c r="O436" s="9" t="str">
        <f>TRIM(MID(tblTitanic[[#This Row],[Name]], FIND(",",tblTitanic[[#This Row],[Name]])+1, FIND(".",tblTitanic[[#This Row],[Name]]) - FIND(",",tblTitanic[[#This Row],[Name]]) - 1))</f>
        <v>Mr</v>
      </c>
      <c r="P4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36" s="9" t="str">
        <f>IF(tblTitanic[[#This Row],[Cabin]]="","Unknown",LEFT(tblTitanic[[#This Row],[Cabin]],1))</f>
        <v>E</v>
      </c>
      <c r="R436" s="9" t="str">
        <f>IF(tblTitanic[[#This Row],[Age]]="","Unknown", IF(tblTitanic[[#This Row],[Age]]&lt;13,"Child",IF(tblTitanic[[#This Row],[Age]]&lt;=18,"Teen", IF(tblTitanic[[#This Row],[Age]]&lt;=40,"Adult","Senior"))))</f>
        <v>Senior</v>
      </c>
      <c r="S436" s="9" t="str">
        <f>IF(tblTitanic[[#This Row],[Fare]]&lt;=$X$5,"Low",IF(tblTitanic[[#This Row],[Fare]]&lt;= $X$6,"Medium",IF(tblTitanic[[#This Row],[Fare]]&lt;= $X$7,"High","Very High")))</f>
        <v>Very High</v>
      </c>
      <c r="T436" s="9">
        <f>IF(tblTitanic[[#This Row],[Age]]="", $X$9, tblTitanic[[#This Row],[Age]])</f>
        <v>50</v>
      </c>
      <c r="U436" s="9" t="str">
        <f>IF(tblTitanic[[#This Row],[Embarked]]="", "S", tblTitanic[[#This Row],[Embarked]])</f>
        <v>S</v>
      </c>
    </row>
    <row r="437" spans="1:21">
      <c r="A437" s="9">
        <v>436</v>
      </c>
      <c r="B437" s="9">
        <v>1</v>
      </c>
      <c r="C437" s="9">
        <v>1</v>
      </c>
      <c r="D437" t="s">
        <v>900</v>
      </c>
      <c r="E437" s="9" t="s">
        <v>18</v>
      </c>
      <c r="F437" s="31">
        <v>14</v>
      </c>
      <c r="G437" s="9">
        <v>1</v>
      </c>
      <c r="H437" s="9">
        <v>2</v>
      </c>
      <c r="I437" t="s">
        <v>815</v>
      </c>
      <c r="J437">
        <v>120</v>
      </c>
      <c r="K437" s="9" t="s">
        <v>816</v>
      </c>
      <c r="L437" s="9" t="s">
        <v>16</v>
      </c>
      <c r="M437" s="9">
        <f>tblTitanic[[#This Row],[SibSp]]+tblTitanic[[#This Row],[Parch]]</f>
        <v>3</v>
      </c>
      <c r="N437" s="9" t="str">
        <f>IF(tblTitanic[[#This Row],[FamilySize]]=0,"Alone", IF(tblTitanic[[#This Row],[FamilySize]]&lt;=3,"Small (1-3)", "Large (4+)"))</f>
        <v>Small (1-3)</v>
      </c>
      <c r="O437" s="9" t="str">
        <f>TRIM(MID(tblTitanic[[#This Row],[Name]], FIND(",",tblTitanic[[#This Row],[Name]])+1, FIND(".",tblTitanic[[#This Row],[Name]]) - FIND(",",tblTitanic[[#This Row],[Name]]) - 1))</f>
        <v>Miss</v>
      </c>
      <c r="P4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37" s="9" t="str">
        <f>IF(tblTitanic[[#This Row],[Cabin]]="","Unknown",LEFT(tblTitanic[[#This Row],[Cabin]],1))</f>
        <v>B</v>
      </c>
      <c r="R437" s="9" t="str">
        <f>IF(tblTitanic[[#This Row],[Age]]="","Unknown", IF(tblTitanic[[#This Row],[Age]]&lt;13,"Child",IF(tblTitanic[[#This Row],[Age]]&lt;=18,"Teen", IF(tblTitanic[[#This Row],[Age]]&lt;=40,"Adult","Senior"))))</f>
        <v>Teen</v>
      </c>
      <c r="S437" s="9" t="str">
        <f>IF(tblTitanic[[#This Row],[Fare]]&lt;=$X$5,"Low",IF(tblTitanic[[#This Row],[Fare]]&lt;= $X$6,"Medium",IF(tblTitanic[[#This Row],[Fare]]&lt;= $X$7,"High","Very High")))</f>
        <v>Very High</v>
      </c>
      <c r="T437" s="9">
        <f>IF(tblTitanic[[#This Row],[Age]]="", $X$9, tblTitanic[[#This Row],[Age]])</f>
        <v>14</v>
      </c>
      <c r="U437" s="9" t="str">
        <f>IF(tblTitanic[[#This Row],[Embarked]]="", "S", tblTitanic[[#This Row],[Embarked]])</f>
        <v>S</v>
      </c>
    </row>
    <row r="438" spans="1:21">
      <c r="A438" s="9">
        <v>437</v>
      </c>
      <c r="B438" s="9">
        <v>0</v>
      </c>
      <c r="C438" s="9">
        <v>3</v>
      </c>
      <c r="D438" t="s">
        <v>901</v>
      </c>
      <c r="E438" s="9" t="s">
        <v>18</v>
      </c>
      <c r="F438" s="31">
        <v>21</v>
      </c>
      <c r="G438" s="9">
        <v>2</v>
      </c>
      <c r="H438" s="9">
        <v>2</v>
      </c>
      <c r="I438" t="s">
        <v>205</v>
      </c>
      <c r="J438">
        <v>34.375</v>
      </c>
      <c r="K438" s="9" t="s">
        <v>15</v>
      </c>
      <c r="L438" s="9" t="s">
        <v>16</v>
      </c>
      <c r="M438" s="9">
        <f>tblTitanic[[#This Row],[SibSp]]+tblTitanic[[#This Row],[Parch]]</f>
        <v>4</v>
      </c>
      <c r="N438" s="9" t="str">
        <f>IF(tblTitanic[[#This Row],[FamilySize]]=0,"Alone", IF(tblTitanic[[#This Row],[FamilySize]]&lt;=3,"Small (1-3)", "Large (4+)"))</f>
        <v>Large (4+)</v>
      </c>
      <c r="O438" s="9" t="str">
        <f>TRIM(MID(tblTitanic[[#This Row],[Name]], FIND(",",tblTitanic[[#This Row],[Name]])+1, FIND(".",tblTitanic[[#This Row],[Name]]) - FIND(",",tblTitanic[[#This Row],[Name]]) - 1))</f>
        <v>Miss</v>
      </c>
      <c r="P4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38" s="9" t="str">
        <f>IF(tblTitanic[[#This Row],[Cabin]]="","Unknown",LEFT(tblTitanic[[#This Row],[Cabin]],1))</f>
        <v>Unknown</v>
      </c>
      <c r="R438" s="9" t="str">
        <f>IF(tblTitanic[[#This Row],[Age]]="","Unknown", IF(tblTitanic[[#This Row],[Age]]&lt;13,"Child",IF(tblTitanic[[#This Row],[Age]]&lt;=18,"Teen", IF(tblTitanic[[#This Row],[Age]]&lt;=40,"Adult","Senior"))))</f>
        <v>Adult</v>
      </c>
      <c r="S438" s="9" t="str">
        <f>IF(tblTitanic[[#This Row],[Fare]]&lt;=$X$5,"Low",IF(tblTitanic[[#This Row],[Fare]]&lt;= $X$6,"Medium",IF(tblTitanic[[#This Row],[Fare]]&lt;= $X$7,"High","Very High")))</f>
        <v>Very High</v>
      </c>
      <c r="T438" s="9">
        <f>IF(tblTitanic[[#This Row],[Age]]="", $X$9, tblTitanic[[#This Row],[Age]])</f>
        <v>21</v>
      </c>
      <c r="U438" s="9" t="str">
        <f>IF(tblTitanic[[#This Row],[Embarked]]="", "S", tblTitanic[[#This Row],[Embarked]])</f>
        <v>S</v>
      </c>
    </row>
    <row r="439" spans="1:21">
      <c r="A439" s="9">
        <v>438</v>
      </c>
      <c r="B439" s="9">
        <v>1</v>
      </c>
      <c r="C439" s="9">
        <v>2</v>
      </c>
      <c r="D439" t="s">
        <v>902</v>
      </c>
      <c r="E439" s="9" t="s">
        <v>18</v>
      </c>
      <c r="F439" s="31">
        <v>24</v>
      </c>
      <c r="G439" s="9">
        <v>2</v>
      </c>
      <c r="H439" s="9">
        <v>3</v>
      </c>
      <c r="I439" t="s">
        <v>847</v>
      </c>
      <c r="J439">
        <v>18.75</v>
      </c>
      <c r="K439" s="9" t="s">
        <v>15</v>
      </c>
      <c r="L439" s="9" t="s">
        <v>16</v>
      </c>
      <c r="M439" s="9">
        <f>tblTitanic[[#This Row],[SibSp]]+tblTitanic[[#This Row],[Parch]]</f>
        <v>5</v>
      </c>
      <c r="N439" s="9" t="str">
        <f>IF(tblTitanic[[#This Row],[FamilySize]]=0,"Alone", IF(tblTitanic[[#This Row],[FamilySize]]&lt;=3,"Small (1-3)", "Large (4+)"))</f>
        <v>Large (4+)</v>
      </c>
      <c r="O439" s="9" t="str">
        <f>TRIM(MID(tblTitanic[[#This Row],[Name]], FIND(",",tblTitanic[[#This Row],[Name]])+1, FIND(".",tblTitanic[[#This Row],[Name]]) - FIND(",",tblTitanic[[#This Row],[Name]]) - 1))</f>
        <v>Mrs</v>
      </c>
      <c r="P4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39" s="9" t="str">
        <f>IF(tblTitanic[[#This Row],[Cabin]]="","Unknown",LEFT(tblTitanic[[#This Row],[Cabin]],1))</f>
        <v>Unknown</v>
      </c>
      <c r="R439" s="9" t="str">
        <f>IF(tblTitanic[[#This Row],[Age]]="","Unknown", IF(tblTitanic[[#This Row],[Age]]&lt;13,"Child",IF(tblTitanic[[#This Row],[Age]]&lt;=18,"Teen", IF(tblTitanic[[#This Row],[Age]]&lt;=40,"Adult","Senior"))))</f>
        <v>Adult</v>
      </c>
      <c r="S439" s="9" t="str">
        <f>IF(tblTitanic[[#This Row],[Fare]]&lt;=$X$5,"Low",IF(tblTitanic[[#This Row],[Fare]]&lt;= $X$6,"Medium",IF(tblTitanic[[#This Row],[Fare]]&lt;= $X$7,"High","Very High")))</f>
        <v>High</v>
      </c>
      <c r="T439" s="9">
        <f>IF(tblTitanic[[#This Row],[Age]]="", $X$9, tblTitanic[[#This Row],[Age]])</f>
        <v>24</v>
      </c>
      <c r="U439" s="9" t="str">
        <f>IF(tblTitanic[[#This Row],[Embarked]]="", "S", tblTitanic[[#This Row],[Embarked]])</f>
        <v>S</v>
      </c>
    </row>
    <row r="440" spans="1:21">
      <c r="A440" s="9">
        <v>439</v>
      </c>
      <c r="B440" s="9">
        <v>0</v>
      </c>
      <c r="C440" s="9">
        <v>1</v>
      </c>
      <c r="D440" t="s">
        <v>903</v>
      </c>
      <c r="E440" s="9" t="s">
        <v>13</v>
      </c>
      <c r="F440" s="31">
        <v>64</v>
      </c>
      <c r="G440" s="9">
        <v>1</v>
      </c>
      <c r="H440" s="9">
        <v>4</v>
      </c>
      <c r="I440" t="s">
        <v>79</v>
      </c>
      <c r="J440">
        <v>263</v>
      </c>
      <c r="K440" s="9" t="s">
        <v>80</v>
      </c>
      <c r="L440" s="9" t="s">
        <v>16</v>
      </c>
      <c r="M440" s="9">
        <f>tblTitanic[[#This Row],[SibSp]]+tblTitanic[[#This Row],[Parch]]</f>
        <v>5</v>
      </c>
      <c r="N440" s="9" t="str">
        <f>IF(tblTitanic[[#This Row],[FamilySize]]=0,"Alone", IF(tblTitanic[[#This Row],[FamilySize]]&lt;=3,"Small (1-3)", "Large (4+)"))</f>
        <v>Large (4+)</v>
      </c>
      <c r="O440" s="9" t="str">
        <f>TRIM(MID(tblTitanic[[#This Row],[Name]], FIND(",",tblTitanic[[#This Row],[Name]])+1, FIND(".",tblTitanic[[#This Row],[Name]]) - FIND(",",tblTitanic[[#This Row],[Name]]) - 1))</f>
        <v>Mr</v>
      </c>
      <c r="P4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0" s="9" t="str">
        <f>IF(tblTitanic[[#This Row],[Cabin]]="","Unknown",LEFT(tblTitanic[[#This Row],[Cabin]],1))</f>
        <v>C</v>
      </c>
      <c r="R440" s="9" t="str">
        <f>IF(tblTitanic[[#This Row],[Age]]="","Unknown", IF(tblTitanic[[#This Row],[Age]]&lt;13,"Child",IF(tblTitanic[[#This Row],[Age]]&lt;=18,"Teen", IF(tblTitanic[[#This Row],[Age]]&lt;=40,"Adult","Senior"))))</f>
        <v>Senior</v>
      </c>
      <c r="S440" s="9" t="str">
        <f>IF(tblTitanic[[#This Row],[Fare]]&lt;=$X$5,"Low",IF(tblTitanic[[#This Row],[Fare]]&lt;= $X$6,"Medium",IF(tblTitanic[[#This Row],[Fare]]&lt;= $X$7,"High","Very High")))</f>
        <v>Very High</v>
      </c>
      <c r="T440" s="9">
        <f>IF(tblTitanic[[#This Row],[Age]]="", $X$9, tblTitanic[[#This Row],[Age]])</f>
        <v>64</v>
      </c>
      <c r="U440" s="9" t="str">
        <f>IF(tblTitanic[[#This Row],[Embarked]]="", "S", tblTitanic[[#This Row],[Embarked]])</f>
        <v>S</v>
      </c>
    </row>
    <row r="441" spans="1:21">
      <c r="A441" s="9">
        <v>440</v>
      </c>
      <c r="B441" s="9">
        <v>0</v>
      </c>
      <c r="C441" s="9">
        <v>2</v>
      </c>
      <c r="D441" t="s">
        <v>904</v>
      </c>
      <c r="E441" s="9" t="s">
        <v>13</v>
      </c>
      <c r="F441" s="31">
        <v>31</v>
      </c>
      <c r="G441" s="9">
        <v>0</v>
      </c>
      <c r="H441" s="9">
        <v>0</v>
      </c>
      <c r="I441" t="s">
        <v>905</v>
      </c>
      <c r="J441">
        <v>10.5</v>
      </c>
      <c r="K441" s="9" t="s">
        <v>15</v>
      </c>
      <c r="L441" s="9" t="s">
        <v>16</v>
      </c>
      <c r="M441" s="9">
        <f>tblTitanic[[#This Row],[SibSp]]+tblTitanic[[#This Row],[Parch]]</f>
        <v>0</v>
      </c>
      <c r="N441" s="9" t="str">
        <f>IF(tblTitanic[[#This Row],[FamilySize]]=0,"Alone", IF(tblTitanic[[#This Row],[FamilySize]]&lt;=3,"Small (1-3)", "Large (4+)"))</f>
        <v>Alone</v>
      </c>
      <c r="O441" s="9" t="str">
        <f>TRIM(MID(tblTitanic[[#This Row],[Name]], FIND(",",tblTitanic[[#This Row],[Name]])+1, FIND(".",tblTitanic[[#This Row],[Name]]) - FIND(",",tblTitanic[[#This Row],[Name]]) - 1))</f>
        <v>Mr</v>
      </c>
      <c r="P4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1" s="9" t="str">
        <f>IF(tblTitanic[[#This Row],[Cabin]]="","Unknown",LEFT(tblTitanic[[#This Row],[Cabin]],1))</f>
        <v>Unknown</v>
      </c>
      <c r="R441" s="9" t="str">
        <f>IF(tblTitanic[[#This Row],[Age]]="","Unknown", IF(tblTitanic[[#This Row],[Age]]&lt;13,"Child",IF(tblTitanic[[#This Row],[Age]]&lt;=18,"Teen", IF(tblTitanic[[#This Row],[Age]]&lt;=40,"Adult","Senior"))))</f>
        <v>Adult</v>
      </c>
      <c r="S441" s="9" t="str">
        <f>IF(tblTitanic[[#This Row],[Fare]]&lt;=$X$5,"Low",IF(tblTitanic[[#This Row],[Fare]]&lt;= $X$6,"Medium",IF(tblTitanic[[#This Row],[Fare]]&lt;= $X$7,"High","Very High")))</f>
        <v>Medium</v>
      </c>
      <c r="T441" s="9">
        <f>IF(tblTitanic[[#This Row],[Age]]="", $X$9, tblTitanic[[#This Row],[Age]])</f>
        <v>31</v>
      </c>
      <c r="U441" s="9" t="str">
        <f>IF(tblTitanic[[#This Row],[Embarked]]="", "S", tblTitanic[[#This Row],[Embarked]])</f>
        <v>S</v>
      </c>
    </row>
    <row r="442" spans="1:21">
      <c r="A442" s="9">
        <v>441</v>
      </c>
      <c r="B442" s="9">
        <v>1</v>
      </c>
      <c r="C442" s="9">
        <v>2</v>
      </c>
      <c r="D442" t="s">
        <v>906</v>
      </c>
      <c r="E442" s="9" t="s">
        <v>18</v>
      </c>
      <c r="F442" s="31">
        <v>45</v>
      </c>
      <c r="G442" s="9">
        <v>1</v>
      </c>
      <c r="H442" s="9">
        <v>1</v>
      </c>
      <c r="I442" t="s">
        <v>672</v>
      </c>
      <c r="J442">
        <v>26.25</v>
      </c>
      <c r="K442" s="9" t="s">
        <v>15</v>
      </c>
      <c r="L442" s="9" t="s">
        <v>16</v>
      </c>
      <c r="M442" s="9">
        <f>tblTitanic[[#This Row],[SibSp]]+tblTitanic[[#This Row],[Parch]]</f>
        <v>2</v>
      </c>
      <c r="N442" s="9" t="str">
        <f>IF(tblTitanic[[#This Row],[FamilySize]]=0,"Alone", IF(tblTitanic[[#This Row],[FamilySize]]&lt;=3,"Small (1-3)", "Large (4+)"))</f>
        <v>Small (1-3)</v>
      </c>
      <c r="O442" s="9" t="str">
        <f>TRIM(MID(tblTitanic[[#This Row],[Name]], FIND(",",tblTitanic[[#This Row],[Name]])+1, FIND(".",tblTitanic[[#This Row],[Name]]) - FIND(",",tblTitanic[[#This Row],[Name]]) - 1))</f>
        <v>Mrs</v>
      </c>
      <c r="P4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42" s="9" t="str">
        <f>IF(tblTitanic[[#This Row],[Cabin]]="","Unknown",LEFT(tblTitanic[[#This Row],[Cabin]],1))</f>
        <v>Unknown</v>
      </c>
      <c r="R442" s="9" t="str">
        <f>IF(tblTitanic[[#This Row],[Age]]="","Unknown", IF(tblTitanic[[#This Row],[Age]]&lt;13,"Child",IF(tblTitanic[[#This Row],[Age]]&lt;=18,"Teen", IF(tblTitanic[[#This Row],[Age]]&lt;=40,"Adult","Senior"))))</f>
        <v>Senior</v>
      </c>
      <c r="S442" s="9" t="str">
        <f>IF(tblTitanic[[#This Row],[Fare]]&lt;=$X$5,"Low",IF(tblTitanic[[#This Row],[Fare]]&lt;= $X$6,"Medium",IF(tblTitanic[[#This Row],[Fare]]&lt;= $X$7,"High","Very High")))</f>
        <v>High</v>
      </c>
      <c r="T442" s="9">
        <f>IF(tblTitanic[[#This Row],[Age]]="", $X$9, tblTitanic[[#This Row],[Age]])</f>
        <v>45</v>
      </c>
      <c r="U442" s="9" t="str">
        <f>IF(tblTitanic[[#This Row],[Embarked]]="", "S", tblTitanic[[#This Row],[Embarked]])</f>
        <v>S</v>
      </c>
    </row>
    <row r="443" spans="1:21">
      <c r="A443" s="9">
        <v>442</v>
      </c>
      <c r="B443" s="9">
        <v>0</v>
      </c>
      <c r="C443" s="9">
        <v>3</v>
      </c>
      <c r="D443" t="s">
        <v>907</v>
      </c>
      <c r="E443" s="9" t="s">
        <v>13</v>
      </c>
      <c r="F443" s="31">
        <v>20</v>
      </c>
      <c r="G443" s="9">
        <v>0</v>
      </c>
      <c r="H443" s="9">
        <v>0</v>
      </c>
      <c r="I443" t="s">
        <v>908</v>
      </c>
      <c r="J443">
        <v>9.5</v>
      </c>
      <c r="K443" s="9" t="s">
        <v>15</v>
      </c>
      <c r="L443" s="9" t="s">
        <v>16</v>
      </c>
      <c r="M443" s="9">
        <f>tblTitanic[[#This Row],[SibSp]]+tblTitanic[[#This Row],[Parch]]</f>
        <v>0</v>
      </c>
      <c r="N443" s="9" t="str">
        <f>IF(tblTitanic[[#This Row],[FamilySize]]=0,"Alone", IF(tblTitanic[[#This Row],[FamilySize]]&lt;=3,"Small (1-3)", "Large (4+)"))</f>
        <v>Alone</v>
      </c>
      <c r="O443" s="9" t="str">
        <f>TRIM(MID(tblTitanic[[#This Row],[Name]], FIND(",",tblTitanic[[#This Row],[Name]])+1, FIND(".",tblTitanic[[#This Row],[Name]]) - FIND(",",tblTitanic[[#This Row],[Name]]) - 1))</f>
        <v>Mr</v>
      </c>
      <c r="P4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3" s="9" t="str">
        <f>IF(tblTitanic[[#This Row],[Cabin]]="","Unknown",LEFT(tblTitanic[[#This Row],[Cabin]],1))</f>
        <v>Unknown</v>
      </c>
      <c r="R443" s="9" t="str">
        <f>IF(tblTitanic[[#This Row],[Age]]="","Unknown", IF(tblTitanic[[#This Row],[Age]]&lt;13,"Child",IF(tblTitanic[[#This Row],[Age]]&lt;=18,"Teen", IF(tblTitanic[[#This Row],[Age]]&lt;=40,"Adult","Senior"))))</f>
        <v>Adult</v>
      </c>
      <c r="S443" s="9" t="str">
        <f>IF(tblTitanic[[#This Row],[Fare]]&lt;=$X$5,"Low",IF(tblTitanic[[#This Row],[Fare]]&lt;= $X$6,"Medium",IF(tblTitanic[[#This Row],[Fare]]&lt;= $X$7,"High","Very High")))</f>
        <v>Medium</v>
      </c>
      <c r="T443" s="9">
        <f>IF(tblTitanic[[#This Row],[Age]]="", $X$9, tblTitanic[[#This Row],[Age]])</f>
        <v>20</v>
      </c>
      <c r="U443" s="9" t="str">
        <f>IF(tblTitanic[[#This Row],[Embarked]]="", "S", tblTitanic[[#This Row],[Embarked]])</f>
        <v>S</v>
      </c>
    </row>
    <row r="444" spans="1:21">
      <c r="A444" s="9">
        <v>443</v>
      </c>
      <c r="B444" s="9">
        <v>0</v>
      </c>
      <c r="C444" s="9">
        <v>3</v>
      </c>
      <c r="D444" t="s">
        <v>909</v>
      </c>
      <c r="E444" s="9" t="s">
        <v>13</v>
      </c>
      <c r="F444" s="31">
        <v>25</v>
      </c>
      <c r="G444" s="9">
        <v>1</v>
      </c>
      <c r="H444" s="9">
        <v>0</v>
      </c>
      <c r="I444" t="s">
        <v>910</v>
      </c>
      <c r="J444">
        <v>7.7750000000000004</v>
      </c>
      <c r="K444" s="9" t="s">
        <v>15</v>
      </c>
      <c r="L444" s="9" t="s">
        <v>16</v>
      </c>
      <c r="M444" s="9">
        <f>tblTitanic[[#This Row],[SibSp]]+tblTitanic[[#This Row],[Parch]]</f>
        <v>1</v>
      </c>
      <c r="N444" s="9" t="str">
        <f>IF(tblTitanic[[#This Row],[FamilySize]]=0,"Alone", IF(tblTitanic[[#This Row],[FamilySize]]&lt;=3,"Small (1-3)", "Large (4+)"))</f>
        <v>Small (1-3)</v>
      </c>
      <c r="O444" s="9" t="str">
        <f>TRIM(MID(tblTitanic[[#This Row],[Name]], FIND(",",tblTitanic[[#This Row],[Name]])+1, FIND(".",tblTitanic[[#This Row],[Name]]) - FIND(",",tblTitanic[[#This Row],[Name]]) - 1))</f>
        <v>Mr</v>
      </c>
      <c r="P4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4" s="9" t="str">
        <f>IF(tblTitanic[[#This Row],[Cabin]]="","Unknown",LEFT(tblTitanic[[#This Row],[Cabin]],1))</f>
        <v>Unknown</v>
      </c>
      <c r="R444" s="9" t="str">
        <f>IF(tblTitanic[[#This Row],[Age]]="","Unknown", IF(tblTitanic[[#This Row],[Age]]&lt;13,"Child",IF(tblTitanic[[#This Row],[Age]]&lt;=18,"Teen", IF(tblTitanic[[#This Row],[Age]]&lt;=40,"Adult","Senior"))))</f>
        <v>Adult</v>
      </c>
      <c r="S444" s="9" t="str">
        <f>IF(tblTitanic[[#This Row],[Fare]]&lt;=$X$5,"Low",IF(tblTitanic[[#This Row],[Fare]]&lt;= $X$6,"Medium",IF(tblTitanic[[#This Row],[Fare]]&lt;= $X$7,"High","Very High")))</f>
        <v>Low</v>
      </c>
      <c r="T444" s="9">
        <f>IF(tblTitanic[[#This Row],[Age]]="", $X$9, tblTitanic[[#This Row],[Age]])</f>
        <v>25</v>
      </c>
      <c r="U444" s="9" t="str">
        <f>IF(tblTitanic[[#This Row],[Embarked]]="", "S", tblTitanic[[#This Row],[Embarked]])</f>
        <v>S</v>
      </c>
    </row>
    <row r="445" spans="1:21">
      <c r="A445" s="9">
        <v>444</v>
      </c>
      <c r="B445" s="9">
        <v>1</v>
      </c>
      <c r="C445" s="9">
        <v>2</v>
      </c>
      <c r="D445" t="s">
        <v>911</v>
      </c>
      <c r="E445" s="9" t="s">
        <v>18</v>
      </c>
      <c r="F445" s="31">
        <v>28</v>
      </c>
      <c r="G445" s="9">
        <v>0</v>
      </c>
      <c r="H445" s="9">
        <v>0</v>
      </c>
      <c r="I445" t="s">
        <v>912</v>
      </c>
      <c r="J445">
        <v>13</v>
      </c>
      <c r="K445" s="9" t="s">
        <v>15</v>
      </c>
      <c r="L445" s="9" t="s">
        <v>16</v>
      </c>
      <c r="M445" s="9">
        <f>tblTitanic[[#This Row],[SibSp]]+tblTitanic[[#This Row],[Parch]]</f>
        <v>0</v>
      </c>
      <c r="N445" s="9" t="str">
        <f>IF(tblTitanic[[#This Row],[FamilySize]]=0,"Alone", IF(tblTitanic[[#This Row],[FamilySize]]&lt;=3,"Small (1-3)", "Large (4+)"))</f>
        <v>Alone</v>
      </c>
      <c r="O445" s="9" t="str">
        <f>TRIM(MID(tblTitanic[[#This Row],[Name]], FIND(",",tblTitanic[[#This Row],[Name]])+1, FIND(".",tblTitanic[[#This Row],[Name]]) - FIND(",",tblTitanic[[#This Row],[Name]]) - 1))</f>
        <v>Ms</v>
      </c>
      <c r="P4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45" s="9" t="str">
        <f>IF(tblTitanic[[#This Row],[Cabin]]="","Unknown",LEFT(tblTitanic[[#This Row],[Cabin]],1))</f>
        <v>Unknown</v>
      </c>
      <c r="R445" s="9" t="str">
        <f>IF(tblTitanic[[#This Row],[Age]]="","Unknown", IF(tblTitanic[[#This Row],[Age]]&lt;13,"Child",IF(tblTitanic[[#This Row],[Age]]&lt;=18,"Teen", IF(tblTitanic[[#This Row],[Age]]&lt;=40,"Adult","Senior"))))</f>
        <v>Adult</v>
      </c>
      <c r="S445" s="9" t="str">
        <f>IF(tblTitanic[[#This Row],[Fare]]&lt;=$X$5,"Low",IF(tblTitanic[[#This Row],[Fare]]&lt;= $X$6,"Medium",IF(tblTitanic[[#This Row],[Fare]]&lt;= $X$7,"High","Very High")))</f>
        <v>Medium</v>
      </c>
      <c r="T445" s="9">
        <f>IF(tblTitanic[[#This Row],[Age]]="", $X$9, tblTitanic[[#This Row],[Age]])</f>
        <v>28</v>
      </c>
      <c r="U445" s="9" t="str">
        <f>IF(tblTitanic[[#This Row],[Embarked]]="", "S", tblTitanic[[#This Row],[Embarked]])</f>
        <v>S</v>
      </c>
    </row>
    <row r="446" spans="1:21">
      <c r="A446" s="9">
        <v>445</v>
      </c>
      <c r="B446" s="9">
        <v>1</v>
      </c>
      <c r="C446" s="9">
        <v>3</v>
      </c>
      <c r="D446" t="s">
        <v>913</v>
      </c>
      <c r="E446" s="9" t="s">
        <v>13</v>
      </c>
      <c r="F446" s="31"/>
      <c r="G446" s="9">
        <v>0</v>
      </c>
      <c r="H446" s="9">
        <v>0</v>
      </c>
      <c r="I446" t="s">
        <v>914</v>
      </c>
      <c r="J446">
        <v>8.1125000000000007</v>
      </c>
      <c r="K446" s="9" t="s">
        <v>15</v>
      </c>
      <c r="L446" s="9" t="s">
        <v>16</v>
      </c>
      <c r="M446" s="9">
        <f>tblTitanic[[#This Row],[SibSp]]+tblTitanic[[#This Row],[Parch]]</f>
        <v>0</v>
      </c>
      <c r="N446" s="9" t="str">
        <f>IF(tblTitanic[[#This Row],[FamilySize]]=0,"Alone", IF(tblTitanic[[#This Row],[FamilySize]]&lt;=3,"Small (1-3)", "Large (4+)"))</f>
        <v>Alone</v>
      </c>
      <c r="O446" s="9" t="str">
        <f>TRIM(MID(tblTitanic[[#This Row],[Name]], FIND(",",tblTitanic[[#This Row],[Name]])+1, FIND(".",tblTitanic[[#This Row],[Name]]) - FIND(",",tblTitanic[[#This Row],[Name]]) - 1))</f>
        <v>Mr</v>
      </c>
      <c r="P4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6" s="9" t="str">
        <f>IF(tblTitanic[[#This Row],[Cabin]]="","Unknown",LEFT(tblTitanic[[#This Row],[Cabin]],1))</f>
        <v>Unknown</v>
      </c>
      <c r="R446" s="9" t="str">
        <f>IF(tblTitanic[[#This Row],[Age]]="","Unknown", IF(tblTitanic[[#This Row],[Age]]&lt;13,"Child",IF(tblTitanic[[#This Row],[Age]]&lt;=18,"Teen", IF(tblTitanic[[#This Row],[Age]]&lt;=40,"Adult","Senior"))))</f>
        <v>Unknown</v>
      </c>
      <c r="S446" s="9" t="str">
        <f>IF(tblTitanic[[#This Row],[Fare]]&lt;=$X$5,"Low",IF(tblTitanic[[#This Row],[Fare]]&lt;= $X$6,"Medium",IF(tblTitanic[[#This Row],[Fare]]&lt;= $X$7,"High","Very High")))</f>
        <v>Medium</v>
      </c>
      <c r="T446" s="9">
        <f>IF(tblTitanic[[#This Row],[Age]]="", $X$9, tblTitanic[[#This Row],[Age]])</f>
        <v>28</v>
      </c>
      <c r="U446" s="9" t="str">
        <f>IF(tblTitanic[[#This Row],[Embarked]]="", "S", tblTitanic[[#This Row],[Embarked]])</f>
        <v>S</v>
      </c>
    </row>
    <row r="447" spans="1:21">
      <c r="A447" s="9">
        <v>446</v>
      </c>
      <c r="B447" s="9">
        <v>1</v>
      </c>
      <c r="C447" s="9">
        <v>1</v>
      </c>
      <c r="D447" t="s">
        <v>915</v>
      </c>
      <c r="E447" s="9" t="s">
        <v>13</v>
      </c>
      <c r="F447" s="31">
        <v>4</v>
      </c>
      <c r="G447" s="9">
        <v>0</v>
      </c>
      <c r="H447" s="9">
        <v>2</v>
      </c>
      <c r="I447" t="s">
        <v>916</v>
      </c>
      <c r="J447">
        <v>81.8583</v>
      </c>
      <c r="K447" s="9" t="s">
        <v>917</v>
      </c>
      <c r="L447" s="9" t="s">
        <v>16</v>
      </c>
      <c r="M447" s="9">
        <f>tblTitanic[[#This Row],[SibSp]]+tblTitanic[[#This Row],[Parch]]</f>
        <v>2</v>
      </c>
      <c r="N447" s="9" t="str">
        <f>IF(tblTitanic[[#This Row],[FamilySize]]=0,"Alone", IF(tblTitanic[[#This Row],[FamilySize]]&lt;=3,"Small (1-3)", "Large (4+)"))</f>
        <v>Small (1-3)</v>
      </c>
      <c r="O447" s="9" t="str">
        <f>TRIM(MID(tblTitanic[[#This Row],[Name]], FIND(",",tblTitanic[[#This Row],[Name]])+1, FIND(".",tblTitanic[[#This Row],[Name]]) - FIND(",",tblTitanic[[#This Row],[Name]]) - 1))</f>
        <v>Master</v>
      </c>
      <c r="P4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447" s="9" t="str">
        <f>IF(tblTitanic[[#This Row],[Cabin]]="","Unknown",LEFT(tblTitanic[[#This Row],[Cabin]],1))</f>
        <v>A</v>
      </c>
      <c r="R447" s="9" t="str">
        <f>IF(tblTitanic[[#This Row],[Age]]="","Unknown", IF(tblTitanic[[#This Row],[Age]]&lt;13,"Child",IF(tblTitanic[[#This Row],[Age]]&lt;=18,"Teen", IF(tblTitanic[[#This Row],[Age]]&lt;=40,"Adult","Senior"))))</f>
        <v>Child</v>
      </c>
      <c r="S447" s="9" t="str">
        <f>IF(tblTitanic[[#This Row],[Fare]]&lt;=$X$5,"Low",IF(tblTitanic[[#This Row],[Fare]]&lt;= $X$6,"Medium",IF(tblTitanic[[#This Row],[Fare]]&lt;= $X$7,"High","Very High")))</f>
        <v>Very High</v>
      </c>
      <c r="T447" s="9">
        <f>IF(tblTitanic[[#This Row],[Age]]="", $X$9, tblTitanic[[#This Row],[Age]])</f>
        <v>4</v>
      </c>
      <c r="U447" s="9" t="str">
        <f>IF(tblTitanic[[#This Row],[Embarked]]="", "S", tblTitanic[[#This Row],[Embarked]])</f>
        <v>S</v>
      </c>
    </row>
    <row r="448" spans="1:21">
      <c r="A448" s="9">
        <v>447</v>
      </c>
      <c r="B448" s="9">
        <v>1</v>
      </c>
      <c r="C448" s="9">
        <v>2</v>
      </c>
      <c r="D448" t="s">
        <v>918</v>
      </c>
      <c r="E448" s="9" t="s">
        <v>18</v>
      </c>
      <c r="F448" s="31">
        <v>13</v>
      </c>
      <c r="G448" s="9">
        <v>0</v>
      </c>
      <c r="H448" s="9">
        <v>1</v>
      </c>
      <c r="I448" t="s">
        <v>581</v>
      </c>
      <c r="J448">
        <v>19.5</v>
      </c>
      <c r="K448" s="9" t="s">
        <v>15</v>
      </c>
      <c r="L448" s="9" t="s">
        <v>16</v>
      </c>
      <c r="M448" s="9">
        <f>tblTitanic[[#This Row],[SibSp]]+tblTitanic[[#This Row],[Parch]]</f>
        <v>1</v>
      </c>
      <c r="N448" s="9" t="str">
        <f>IF(tblTitanic[[#This Row],[FamilySize]]=0,"Alone", IF(tblTitanic[[#This Row],[FamilySize]]&lt;=3,"Small (1-3)", "Large (4+)"))</f>
        <v>Small (1-3)</v>
      </c>
      <c r="O448" s="9" t="str">
        <f>TRIM(MID(tblTitanic[[#This Row],[Name]], FIND(",",tblTitanic[[#This Row],[Name]])+1, FIND(".",tblTitanic[[#This Row],[Name]]) - FIND(",",tblTitanic[[#This Row],[Name]]) - 1))</f>
        <v>Miss</v>
      </c>
      <c r="P4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48" s="9" t="str">
        <f>IF(tblTitanic[[#This Row],[Cabin]]="","Unknown",LEFT(tblTitanic[[#This Row],[Cabin]],1))</f>
        <v>Unknown</v>
      </c>
      <c r="R448" s="9" t="str">
        <f>IF(tblTitanic[[#This Row],[Age]]="","Unknown", IF(tblTitanic[[#This Row],[Age]]&lt;13,"Child",IF(tblTitanic[[#This Row],[Age]]&lt;=18,"Teen", IF(tblTitanic[[#This Row],[Age]]&lt;=40,"Adult","Senior"))))</f>
        <v>Teen</v>
      </c>
      <c r="S448" s="9" t="str">
        <f>IF(tblTitanic[[#This Row],[Fare]]&lt;=$X$5,"Low",IF(tblTitanic[[#This Row],[Fare]]&lt;= $X$6,"Medium",IF(tblTitanic[[#This Row],[Fare]]&lt;= $X$7,"High","Very High")))</f>
        <v>High</v>
      </c>
      <c r="T448" s="9">
        <f>IF(tblTitanic[[#This Row],[Age]]="", $X$9, tblTitanic[[#This Row],[Age]])</f>
        <v>13</v>
      </c>
      <c r="U448" s="9" t="str">
        <f>IF(tblTitanic[[#This Row],[Embarked]]="", "S", tblTitanic[[#This Row],[Embarked]])</f>
        <v>S</v>
      </c>
    </row>
    <row r="449" spans="1:21">
      <c r="A449" s="9">
        <v>448</v>
      </c>
      <c r="B449" s="9">
        <v>1</v>
      </c>
      <c r="C449" s="9">
        <v>1</v>
      </c>
      <c r="D449" t="s">
        <v>919</v>
      </c>
      <c r="E449" s="9" t="s">
        <v>13</v>
      </c>
      <c r="F449" s="31">
        <v>34</v>
      </c>
      <c r="G449" s="9">
        <v>0</v>
      </c>
      <c r="H449" s="9">
        <v>0</v>
      </c>
      <c r="I449" t="s">
        <v>920</v>
      </c>
      <c r="J449">
        <v>26.55</v>
      </c>
      <c r="K449" s="9" t="s">
        <v>15</v>
      </c>
      <c r="L449" s="9" t="s">
        <v>16</v>
      </c>
      <c r="M449" s="9">
        <f>tblTitanic[[#This Row],[SibSp]]+tblTitanic[[#This Row],[Parch]]</f>
        <v>0</v>
      </c>
      <c r="N449" s="9" t="str">
        <f>IF(tblTitanic[[#This Row],[FamilySize]]=0,"Alone", IF(tblTitanic[[#This Row],[FamilySize]]&lt;=3,"Small (1-3)", "Large (4+)"))</f>
        <v>Alone</v>
      </c>
      <c r="O449" s="9" t="str">
        <f>TRIM(MID(tblTitanic[[#This Row],[Name]], FIND(",",tblTitanic[[#This Row],[Name]])+1, FIND(".",tblTitanic[[#This Row],[Name]]) - FIND(",",tblTitanic[[#This Row],[Name]]) - 1))</f>
        <v>Mr</v>
      </c>
      <c r="P4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49" s="9" t="str">
        <f>IF(tblTitanic[[#This Row],[Cabin]]="","Unknown",LEFT(tblTitanic[[#This Row],[Cabin]],1))</f>
        <v>Unknown</v>
      </c>
      <c r="R449" s="9" t="str">
        <f>IF(tblTitanic[[#This Row],[Age]]="","Unknown", IF(tblTitanic[[#This Row],[Age]]&lt;13,"Child",IF(tblTitanic[[#This Row],[Age]]&lt;=18,"Teen", IF(tblTitanic[[#This Row],[Age]]&lt;=40,"Adult","Senior"))))</f>
        <v>Adult</v>
      </c>
      <c r="S449" s="9" t="str">
        <f>IF(tblTitanic[[#This Row],[Fare]]&lt;=$X$5,"Low",IF(tblTitanic[[#This Row],[Fare]]&lt;= $X$6,"Medium",IF(tblTitanic[[#This Row],[Fare]]&lt;= $X$7,"High","Very High")))</f>
        <v>High</v>
      </c>
      <c r="T449" s="9">
        <f>IF(tblTitanic[[#This Row],[Age]]="", $X$9, tblTitanic[[#This Row],[Age]])</f>
        <v>34</v>
      </c>
      <c r="U449" s="9" t="str">
        <f>IF(tblTitanic[[#This Row],[Embarked]]="", "S", tblTitanic[[#This Row],[Embarked]])</f>
        <v>S</v>
      </c>
    </row>
    <row r="450" spans="1:21">
      <c r="A450" s="9">
        <v>449</v>
      </c>
      <c r="B450" s="9">
        <v>1</v>
      </c>
      <c r="C450" s="9">
        <v>3</v>
      </c>
      <c r="D450" t="s">
        <v>921</v>
      </c>
      <c r="E450" s="9" t="s">
        <v>18</v>
      </c>
      <c r="F450" s="31">
        <v>5</v>
      </c>
      <c r="G450" s="9">
        <v>2</v>
      </c>
      <c r="H450" s="9">
        <v>1</v>
      </c>
      <c r="I450" t="s">
        <v>922</v>
      </c>
      <c r="J450">
        <v>19.258299999999998</v>
      </c>
      <c r="K450" s="9" t="s">
        <v>15</v>
      </c>
      <c r="L450" s="9" t="s">
        <v>21</v>
      </c>
      <c r="M450" s="9">
        <f>tblTitanic[[#This Row],[SibSp]]+tblTitanic[[#This Row],[Parch]]</f>
        <v>3</v>
      </c>
      <c r="N450" s="9" t="str">
        <f>IF(tblTitanic[[#This Row],[FamilySize]]=0,"Alone", IF(tblTitanic[[#This Row],[FamilySize]]&lt;=3,"Small (1-3)", "Large (4+)"))</f>
        <v>Small (1-3)</v>
      </c>
      <c r="O450" s="9" t="str">
        <f>TRIM(MID(tblTitanic[[#This Row],[Name]], FIND(",",tblTitanic[[#This Row],[Name]])+1, FIND(".",tblTitanic[[#This Row],[Name]]) - FIND(",",tblTitanic[[#This Row],[Name]]) - 1))</f>
        <v>Miss</v>
      </c>
      <c r="P4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50" s="9" t="str">
        <f>IF(tblTitanic[[#This Row],[Cabin]]="","Unknown",LEFT(tblTitanic[[#This Row],[Cabin]],1))</f>
        <v>Unknown</v>
      </c>
      <c r="R450" s="9" t="str">
        <f>IF(tblTitanic[[#This Row],[Age]]="","Unknown", IF(tblTitanic[[#This Row],[Age]]&lt;13,"Child",IF(tblTitanic[[#This Row],[Age]]&lt;=18,"Teen", IF(tblTitanic[[#This Row],[Age]]&lt;=40,"Adult","Senior"))))</f>
        <v>Child</v>
      </c>
      <c r="S450" s="9" t="str">
        <f>IF(tblTitanic[[#This Row],[Fare]]&lt;=$X$5,"Low",IF(tblTitanic[[#This Row],[Fare]]&lt;= $X$6,"Medium",IF(tblTitanic[[#This Row],[Fare]]&lt;= $X$7,"High","Very High")))</f>
        <v>High</v>
      </c>
      <c r="T450" s="9">
        <f>IF(tblTitanic[[#This Row],[Age]]="", $X$9, tblTitanic[[#This Row],[Age]])</f>
        <v>5</v>
      </c>
      <c r="U450" s="9" t="str">
        <f>IF(tblTitanic[[#This Row],[Embarked]]="", "S", tblTitanic[[#This Row],[Embarked]])</f>
        <v>C</v>
      </c>
    </row>
    <row r="451" spans="1:21">
      <c r="A451" s="9">
        <v>450</v>
      </c>
      <c r="B451" s="9">
        <v>1</v>
      </c>
      <c r="C451" s="9">
        <v>1</v>
      </c>
      <c r="D451" t="s">
        <v>923</v>
      </c>
      <c r="E451" s="9" t="s">
        <v>13</v>
      </c>
      <c r="F451" s="31">
        <v>52</v>
      </c>
      <c r="G451" s="9">
        <v>0</v>
      </c>
      <c r="H451" s="9">
        <v>0</v>
      </c>
      <c r="I451" t="s">
        <v>924</v>
      </c>
      <c r="J451">
        <v>30.5</v>
      </c>
      <c r="K451" s="9" t="s">
        <v>925</v>
      </c>
      <c r="L451" s="9" t="s">
        <v>16</v>
      </c>
      <c r="M451" s="9">
        <f>tblTitanic[[#This Row],[SibSp]]+tblTitanic[[#This Row],[Parch]]</f>
        <v>0</v>
      </c>
      <c r="N451" s="9" t="str">
        <f>IF(tblTitanic[[#This Row],[FamilySize]]=0,"Alone", IF(tblTitanic[[#This Row],[FamilySize]]&lt;=3,"Small (1-3)", "Large (4+)"))</f>
        <v>Alone</v>
      </c>
      <c r="O451" s="9" t="str">
        <f>TRIM(MID(tblTitanic[[#This Row],[Name]], FIND(",",tblTitanic[[#This Row],[Name]])+1, FIND(".",tblTitanic[[#This Row],[Name]]) - FIND(",",tblTitanic[[#This Row],[Name]]) - 1))</f>
        <v>Major</v>
      </c>
      <c r="P4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451" s="9" t="str">
        <f>IF(tblTitanic[[#This Row],[Cabin]]="","Unknown",LEFT(tblTitanic[[#This Row],[Cabin]],1))</f>
        <v>C</v>
      </c>
      <c r="R451" s="9" t="str">
        <f>IF(tblTitanic[[#This Row],[Age]]="","Unknown", IF(tblTitanic[[#This Row],[Age]]&lt;13,"Child",IF(tblTitanic[[#This Row],[Age]]&lt;=18,"Teen", IF(tblTitanic[[#This Row],[Age]]&lt;=40,"Adult","Senior"))))</f>
        <v>Senior</v>
      </c>
      <c r="S451" s="9" t="str">
        <f>IF(tblTitanic[[#This Row],[Fare]]&lt;=$X$5,"Low",IF(tblTitanic[[#This Row],[Fare]]&lt;= $X$6,"Medium",IF(tblTitanic[[#This Row],[Fare]]&lt;= $X$7,"High","Very High")))</f>
        <v>High</v>
      </c>
      <c r="T451" s="9">
        <f>IF(tblTitanic[[#This Row],[Age]]="", $X$9, tblTitanic[[#This Row],[Age]])</f>
        <v>52</v>
      </c>
      <c r="U451" s="9" t="str">
        <f>IF(tblTitanic[[#This Row],[Embarked]]="", "S", tblTitanic[[#This Row],[Embarked]])</f>
        <v>S</v>
      </c>
    </row>
    <row r="452" spans="1:21">
      <c r="A452" s="9">
        <v>451</v>
      </c>
      <c r="B452" s="9">
        <v>0</v>
      </c>
      <c r="C452" s="9">
        <v>2</v>
      </c>
      <c r="D452" t="s">
        <v>926</v>
      </c>
      <c r="E452" s="9" t="s">
        <v>13</v>
      </c>
      <c r="F452" s="31">
        <v>36</v>
      </c>
      <c r="G452" s="9">
        <v>1</v>
      </c>
      <c r="H452" s="9">
        <v>2</v>
      </c>
      <c r="I452" t="s">
        <v>146</v>
      </c>
      <c r="J452">
        <v>27.75</v>
      </c>
      <c r="K452" s="9" t="s">
        <v>15</v>
      </c>
      <c r="L452" s="9" t="s">
        <v>16</v>
      </c>
      <c r="M452" s="9">
        <f>tblTitanic[[#This Row],[SibSp]]+tblTitanic[[#This Row],[Parch]]</f>
        <v>3</v>
      </c>
      <c r="N452" s="9" t="str">
        <f>IF(tblTitanic[[#This Row],[FamilySize]]=0,"Alone", IF(tblTitanic[[#This Row],[FamilySize]]&lt;=3,"Small (1-3)", "Large (4+)"))</f>
        <v>Small (1-3)</v>
      </c>
      <c r="O452" s="9" t="str">
        <f>TRIM(MID(tblTitanic[[#This Row],[Name]], FIND(",",tblTitanic[[#This Row],[Name]])+1, FIND(".",tblTitanic[[#This Row],[Name]]) - FIND(",",tblTitanic[[#This Row],[Name]]) - 1))</f>
        <v>Mr</v>
      </c>
      <c r="P4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2" s="9" t="str">
        <f>IF(tblTitanic[[#This Row],[Cabin]]="","Unknown",LEFT(tblTitanic[[#This Row],[Cabin]],1))</f>
        <v>Unknown</v>
      </c>
      <c r="R452" s="9" t="str">
        <f>IF(tblTitanic[[#This Row],[Age]]="","Unknown", IF(tblTitanic[[#This Row],[Age]]&lt;13,"Child",IF(tblTitanic[[#This Row],[Age]]&lt;=18,"Teen", IF(tblTitanic[[#This Row],[Age]]&lt;=40,"Adult","Senior"))))</f>
        <v>Adult</v>
      </c>
      <c r="S452" s="9" t="str">
        <f>IF(tblTitanic[[#This Row],[Fare]]&lt;=$X$5,"Low",IF(tblTitanic[[#This Row],[Fare]]&lt;= $X$6,"Medium",IF(tblTitanic[[#This Row],[Fare]]&lt;= $X$7,"High","Very High")))</f>
        <v>High</v>
      </c>
      <c r="T452" s="9">
        <f>IF(tblTitanic[[#This Row],[Age]]="", $X$9, tblTitanic[[#This Row],[Age]])</f>
        <v>36</v>
      </c>
      <c r="U452" s="9" t="str">
        <f>IF(tblTitanic[[#This Row],[Embarked]]="", "S", tblTitanic[[#This Row],[Embarked]])</f>
        <v>S</v>
      </c>
    </row>
    <row r="453" spans="1:21">
      <c r="A453" s="9">
        <v>452</v>
      </c>
      <c r="B453" s="9">
        <v>0</v>
      </c>
      <c r="C453" s="9">
        <v>3</v>
      </c>
      <c r="D453" t="s">
        <v>927</v>
      </c>
      <c r="E453" s="9" t="s">
        <v>13</v>
      </c>
      <c r="F453" s="31"/>
      <c r="G453" s="9">
        <v>1</v>
      </c>
      <c r="H453" s="9">
        <v>0</v>
      </c>
      <c r="I453" t="s">
        <v>928</v>
      </c>
      <c r="J453">
        <v>19.966699999999999</v>
      </c>
      <c r="K453" s="9" t="s">
        <v>15</v>
      </c>
      <c r="L453" s="9" t="s">
        <v>16</v>
      </c>
      <c r="M453" s="9">
        <f>tblTitanic[[#This Row],[SibSp]]+tblTitanic[[#This Row],[Parch]]</f>
        <v>1</v>
      </c>
      <c r="N453" s="9" t="str">
        <f>IF(tblTitanic[[#This Row],[FamilySize]]=0,"Alone", IF(tblTitanic[[#This Row],[FamilySize]]&lt;=3,"Small (1-3)", "Large (4+)"))</f>
        <v>Small (1-3)</v>
      </c>
      <c r="O453" s="9" t="str">
        <f>TRIM(MID(tblTitanic[[#This Row],[Name]], FIND(",",tblTitanic[[#This Row],[Name]])+1, FIND(".",tblTitanic[[#This Row],[Name]]) - FIND(",",tblTitanic[[#This Row],[Name]]) - 1))</f>
        <v>Mr</v>
      </c>
      <c r="P4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3" s="9" t="str">
        <f>IF(tblTitanic[[#This Row],[Cabin]]="","Unknown",LEFT(tblTitanic[[#This Row],[Cabin]],1))</f>
        <v>Unknown</v>
      </c>
      <c r="R453" s="9" t="str">
        <f>IF(tblTitanic[[#This Row],[Age]]="","Unknown", IF(tblTitanic[[#This Row],[Age]]&lt;13,"Child",IF(tblTitanic[[#This Row],[Age]]&lt;=18,"Teen", IF(tblTitanic[[#This Row],[Age]]&lt;=40,"Adult","Senior"))))</f>
        <v>Unknown</v>
      </c>
      <c r="S453" s="9" t="str">
        <f>IF(tblTitanic[[#This Row],[Fare]]&lt;=$X$5,"Low",IF(tblTitanic[[#This Row],[Fare]]&lt;= $X$6,"Medium",IF(tblTitanic[[#This Row],[Fare]]&lt;= $X$7,"High","Very High")))</f>
        <v>High</v>
      </c>
      <c r="T453" s="9">
        <f>IF(tblTitanic[[#This Row],[Age]]="", $X$9, tblTitanic[[#This Row],[Age]])</f>
        <v>28</v>
      </c>
      <c r="U453" s="9" t="str">
        <f>IF(tblTitanic[[#This Row],[Embarked]]="", "S", tblTitanic[[#This Row],[Embarked]])</f>
        <v>S</v>
      </c>
    </row>
    <row r="454" spans="1:21">
      <c r="A454" s="9">
        <v>453</v>
      </c>
      <c r="B454" s="9">
        <v>0</v>
      </c>
      <c r="C454" s="9">
        <v>1</v>
      </c>
      <c r="D454" t="s">
        <v>929</v>
      </c>
      <c r="E454" s="9" t="s">
        <v>13</v>
      </c>
      <c r="F454" s="31">
        <v>30</v>
      </c>
      <c r="G454" s="9">
        <v>0</v>
      </c>
      <c r="H454" s="9">
        <v>0</v>
      </c>
      <c r="I454" t="s">
        <v>930</v>
      </c>
      <c r="J454">
        <v>27.75</v>
      </c>
      <c r="K454" s="9" t="s">
        <v>931</v>
      </c>
      <c r="L454" s="9" t="s">
        <v>21</v>
      </c>
      <c r="M454" s="9">
        <f>tblTitanic[[#This Row],[SibSp]]+tblTitanic[[#This Row],[Parch]]</f>
        <v>0</v>
      </c>
      <c r="N454" s="9" t="str">
        <f>IF(tblTitanic[[#This Row],[FamilySize]]=0,"Alone", IF(tblTitanic[[#This Row],[FamilySize]]&lt;=3,"Small (1-3)", "Large (4+)"))</f>
        <v>Alone</v>
      </c>
      <c r="O454" s="9" t="str">
        <f>TRIM(MID(tblTitanic[[#This Row],[Name]], FIND(",",tblTitanic[[#This Row],[Name]])+1, FIND(".",tblTitanic[[#This Row],[Name]]) - FIND(",",tblTitanic[[#This Row],[Name]]) - 1))</f>
        <v>Mr</v>
      </c>
      <c r="P4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4" s="9" t="str">
        <f>IF(tblTitanic[[#This Row],[Cabin]]="","Unknown",LEFT(tblTitanic[[#This Row],[Cabin]],1))</f>
        <v>C</v>
      </c>
      <c r="R454" s="9" t="str">
        <f>IF(tblTitanic[[#This Row],[Age]]="","Unknown", IF(tblTitanic[[#This Row],[Age]]&lt;13,"Child",IF(tblTitanic[[#This Row],[Age]]&lt;=18,"Teen", IF(tblTitanic[[#This Row],[Age]]&lt;=40,"Adult","Senior"))))</f>
        <v>Adult</v>
      </c>
      <c r="S454" s="9" t="str">
        <f>IF(tblTitanic[[#This Row],[Fare]]&lt;=$X$5,"Low",IF(tblTitanic[[#This Row],[Fare]]&lt;= $X$6,"Medium",IF(tblTitanic[[#This Row],[Fare]]&lt;= $X$7,"High","Very High")))</f>
        <v>High</v>
      </c>
      <c r="T454" s="9">
        <f>IF(tblTitanic[[#This Row],[Age]]="", $X$9, tblTitanic[[#This Row],[Age]])</f>
        <v>30</v>
      </c>
      <c r="U454" s="9" t="str">
        <f>IF(tblTitanic[[#This Row],[Embarked]]="", "S", tblTitanic[[#This Row],[Embarked]])</f>
        <v>C</v>
      </c>
    </row>
    <row r="455" spans="1:21">
      <c r="A455" s="9">
        <v>454</v>
      </c>
      <c r="B455" s="9">
        <v>1</v>
      </c>
      <c r="C455" s="9">
        <v>1</v>
      </c>
      <c r="D455" t="s">
        <v>932</v>
      </c>
      <c r="E455" s="9" t="s">
        <v>13</v>
      </c>
      <c r="F455" s="31">
        <v>49</v>
      </c>
      <c r="G455" s="9">
        <v>1</v>
      </c>
      <c r="H455" s="9">
        <v>0</v>
      </c>
      <c r="I455" t="s">
        <v>933</v>
      </c>
      <c r="J455">
        <v>89.104200000000006</v>
      </c>
      <c r="K455" s="9" t="s">
        <v>934</v>
      </c>
      <c r="L455" s="9" t="s">
        <v>21</v>
      </c>
      <c r="M455" s="9">
        <f>tblTitanic[[#This Row],[SibSp]]+tblTitanic[[#This Row],[Parch]]</f>
        <v>1</v>
      </c>
      <c r="N455" s="9" t="str">
        <f>IF(tblTitanic[[#This Row],[FamilySize]]=0,"Alone", IF(tblTitanic[[#This Row],[FamilySize]]&lt;=3,"Small (1-3)", "Large (4+)"))</f>
        <v>Small (1-3)</v>
      </c>
      <c r="O455" s="9" t="str">
        <f>TRIM(MID(tblTitanic[[#This Row],[Name]], FIND(",",tblTitanic[[#This Row],[Name]])+1, FIND(".",tblTitanic[[#This Row],[Name]]) - FIND(",",tblTitanic[[#This Row],[Name]]) - 1))</f>
        <v>Mr</v>
      </c>
      <c r="P4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5" s="9" t="str">
        <f>IF(tblTitanic[[#This Row],[Cabin]]="","Unknown",LEFT(tblTitanic[[#This Row],[Cabin]],1))</f>
        <v>C</v>
      </c>
      <c r="R455" s="9" t="str">
        <f>IF(tblTitanic[[#This Row],[Age]]="","Unknown", IF(tblTitanic[[#This Row],[Age]]&lt;13,"Child",IF(tblTitanic[[#This Row],[Age]]&lt;=18,"Teen", IF(tblTitanic[[#This Row],[Age]]&lt;=40,"Adult","Senior"))))</f>
        <v>Senior</v>
      </c>
      <c r="S455" s="9" t="str">
        <f>IF(tblTitanic[[#This Row],[Fare]]&lt;=$X$5,"Low",IF(tblTitanic[[#This Row],[Fare]]&lt;= $X$6,"Medium",IF(tblTitanic[[#This Row],[Fare]]&lt;= $X$7,"High","Very High")))</f>
        <v>Very High</v>
      </c>
      <c r="T455" s="9">
        <f>IF(tblTitanic[[#This Row],[Age]]="", $X$9, tblTitanic[[#This Row],[Age]])</f>
        <v>49</v>
      </c>
      <c r="U455" s="9" t="str">
        <f>IF(tblTitanic[[#This Row],[Embarked]]="", "S", tblTitanic[[#This Row],[Embarked]])</f>
        <v>C</v>
      </c>
    </row>
    <row r="456" spans="1:21">
      <c r="A456" s="9">
        <v>455</v>
      </c>
      <c r="B456" s="9">
        <v>0</v>
      </c>
      <c r="C456" s="9">
        <v>3</v>
      </c>
      <c r="D456" t="s">
        <v>935</v>
      </c>
      <c r="E456" s="9" t="s">
        <v>13</v>
      </c>
      <c r="F456" s="31"/>
      <c r="G456" s="9">
        <v>0</v>
      </c>
      <c r="H456" s="9">
        <v>0</v>
      </c>
      <c r="I456" t="s">
        <v>936</v>
      </c>
      <c r="J456">
        <v>8.0500000000000007</v>
      </c>
      <c r="K456" s="9" t="s">
        <v>15</v>
      </c>
      <c r="L456" s="9" t="s">
        <v>16</v>
      </c>
      <c r="M456" s="9">
        <f>tblTitanic[[#This Row],[SibSp]]+tblTitanic[[#This Row],[Parch]]</f>
        <v>0</v>
      </c>
      <c r="N456" s="9" t="str">
        <f>IF(tblTitanic[[#This Row],[FamilySize]]=0,"Alone", IF(tblTitanic[[#This Row],[FamilySize]]&lt;=3,"Small (1-3)", "Large (4+)"))</f>
        <v>Alone</v>
      </c>
      <c r="O456" s="9" t="str">
        <f>TRIM(MID(tblTitanic[[#This Row],[Name]], FIND(",",tblTitanic[[#This Row],[Name]])+1, FIND(".",tblTitanic[[#This Row],[Name]]) - FIND(",",tblTitanic[[#This Row],[Name]]) - 1))</f>
        <v>Mr</v>
      </c>
      <c r="P4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6" s="9" t="str">
        <f>IF(tblTitanic[[#This Row],[Cabin]]="","Unknown",LEFT(tblTitanic[[#This Row],[Cabin]],1))</f>
        <v>Unknown</v>
      </c>
      <c r="R456" s="9" t="str">
        <f>IF(tblTitanic[[#This Row],[Age]]="","Unknown", IF(tblTitanic[[#This Row],[Age]]&lt;13,"Child",IF(tblTitanic[[#This Row],[Age]]&lt;=18,"Teen", IF(tblTitanic[[#This Row],[Age]]&lt;=40,"Adult","Senior"))))</f>
        <v>Unknown</v>
      </c>
      <c r="S456" s="9" t="str">
        <f>IF(tblTitanic[[#This Row],[Fare]]&lt;=$X$5,"Low",IF(tblTitanic[[#This Row],[Fare]]&lt;= $X$6,"Medium",IF(tblTitanic[[#This Row],[Fare]]&lt;= $X$7,"High","Very High")))</f>
        <v>Medium</v>
      </c>
      <c r="T456" s="9">
        <f>IF(tblTitanic[[#This Row],[Age]]="", $X$9, tblTitanic[[#This Row],[Age]])</f>
        <v>28</v>
      </c>
      <c r="U456" s="9" t="str">
        <f>IF(tblTitanic[[#This Row],[Embarked]]="", "S", tblTitanic[[#This Row],[Embarked]])</f>
        <v>S</v>
      </c>
    </row>
    <row r="457" spans="1:21">
      <c r="A457" s="9">
        <v>456</v>
      </c>
      <c r="B457" s="9">
        <v>1</v>
      </c>
      <c r="C457" s="9">
        <v>3</v>
      </c>
      <c r="D457" t="s">
        <v>937</v>
      </c>
      <c r="E457" s="9" t="s">
        <v>13</v>
      </c>
      <c r="F457" s="31">
        <v>29</v>
      </c>
      <c r="G457" s="9">
        <v>0</v>
      </c>
      <c r="H457" s="9">
        <v>0</v>
      </c>
      <c r="I457" t="s">
        <v>938</v>
      </c>
      <c r="J457">
        <v>7.8958000000000004</v>
      </c>
      <c r="K457" s="9" t="s">
        <v>15</v>
      </c>
      <c r="L457" s="9" t="s">
        <v>21</v>
      </c>
      <c r="M457" s="9">
        <f>tblTitanic[[#This Row],[SibSp]]+tblTitanic[[#This Row],[Parch]]</f>
        <v>0</v>
      </c>
      <c r="N457" s="9" t="str">
        <f>IF(tblTitanic[[#This Row],[FamilySize]]=0,"Alone", IF(tblTitanic[[#This Row],[FamilySize]]&lt;=3,"Small (1-3)", "Large (4+)"))</f>
        <v>Alone</v>
      </c>
      <c r="O457" s="9" t="str">
        <f>TRIM(MID(tblTitanic[[#This Row],[Name]], FIND(",",tblTitanic[[#This Row],[Name]])+1, FIND(".",tblTitanic[[#This Row],[Name]]) - FIND(",",tblTitanic[[#This Row],[Name]]) - 1))</f>
        <v>Mr</v>
      </c>
      <c r="P4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7" s="9" t="str">
        <f>IF(tblTitanic[[#This Row],[Cabin]]="","Unknown",LEFT(tblTitanic[[#This Row],[Cabin]],1))</f>
        <v>Unknown</v>
      </c>
      <c r="R457" s="9" t="str">
        <f>IF(tblTitanic[[#This Row],[Age]]="","Unknown", IF(tblTitanic[[#This Row],[Age]]&lt;13,"Child",IF(tblTitanic[[#This Row],[Age]]&lt;=18,"Teen", IF(tblTitanic[[#This Row],[Age]]&lt;=40,"Adult","Senior"))))</f>
        <v>Adult</v>
      </c>
      <c r="S457" s="9" t="str">
        <f>IF(tblTitanic[[#This Row],[Fare]]&lt;=$X$5,"Low",IF(tblTitanic[[#This Row],[Fare]]&lt;= $X$6,"Medium",IF(tblTitanic[[#This Row],[Fare]]&lt;= $X$7,"High","Very High")))</f>
        <v>Low</v>
      </c>
      <c r="T457" s="9">
        <f>IF(tblTitanic[[#This Row],[Age]]="", $X$9, tblTitanic[[#This Row],[Age]])</f>
        <v>29</v>
      </c>
      <c r="U457" s="9" t="str">
        <f>IF(tblTitanic[[#This Row],[Embarked]]="", "S", tblTitanic[[#This Row],[Embarked]])</f>
        <v>C</v>
      </c>
    </row>
    <row r="458" spans="1:21">
      <c r="A458" s="9">
        <v>457</v>
      </c>
      <c r="B458" s="9">
        <v>0</v>
      </c>
      <c r="C458" s="9">
        <v>1</v>
      </c>
      <c r="D458" t="s">
        <v>939</v>
      </c>
      <c r="E458" s="9" t="s">
        <v>13</v>
      </c>
      <c r="F458" s="31">
        <v>65</v>
      </c>
      <c r="G458" s="9">
        <v>0</v>
      </c>
      <c r="H458" s="9">
        <v>0</v>
      </c>
      <c r="I458" t="s">
        <v>940</v>
      </c>
      <c r="J458">
        <v>26.55</v>
      </c>
      <c r="K458" s="9" t="s">
        <v>941</v>
      </c>
      <c r="L458" s="9" t="s">
        <v>16</v>
      </c>
      <c r="M458" s="9">
        <f>tblTitanic[[#This Row],[SibSp]]+tblTitanic[[#This Row],[Parch]]</f>
        <v>0</v>
      </c>
      <c r="N458" s="9" t="str">
        <f>IF(tblTitanic[[#This Row],[FamilySize]]=0,"Alone", IF(tblTitanic[[#This Row],[FamilySize]]&lt;=3,"Small (1-3)", "Large (4+)"))</f>
        <v>Alone</v>
      </c>
      <c r="O458" s="9" t="str">
        <f>TRIM(MID(tblTitanic[[#This Row],[Name]], FIND(",",tblTitanic[[#This Row],[Name]])+1, FIND(".",tblTitanic[[#This Row],[Name]]) - FIND(",",tblTitanic[[#This Row],[Name]]) - 1))</f>
        <v>Mr</v>
      </c>
      <c r="P4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58" s="9" t="str">
        <f>IF(tblTitanic[[#This Row],[Cabin]]="","Unknown",LEFT(tblTitanic[[#This Row],[Cabin]],1))</f>
        <v>E</v>
      </c>
      <c r="R458" s="9" t="str">
        <f>IF(tblTitanic[[#This Row],[Age]]="","Unknown", IF(tblTitanic[[#This Row],[Age]]&lt;13,"Child",IF(tblTitanic[[#This Row],[Age]]&lt;=18,"Teen", IF(tblTitanic[[#This Row],[Age]]&lt;=40,"Adult","Senior"))))</f>
        <v>Senior</v>
      </c>
      <c r="S458" s="9" t="str">
        <f>IF(tblTitanic[[#This Row],[Fare]]&lt;=$X$5,"Low",IF(tblTitanic[[#This Row],[Fare]]&lt;= $X$6,"Medium",IF(tblTitanic[[#This Row],[Fare]]&lt;= $X$7,"High","Very High")))</f>
        <v>High</v>
      </c>
      <c r="T458" s="9">
        <f>IF(tblTitanic[[#This Row],[Age]]="", $X$9, tblTitanic[[#This Row],[Age]])</f>
        <v>65</v>
      </c>
      <c r="U458" s="9" t="str">
        <f>IF(tblTitanic[[#This Row],[Embarked]]="", "S", tblTitanic[[#This Row],[Embarked]])</f>
        <v>S</v>
      </c>
    </row>
    <row r="459" spans="1:21">
      <c r="A459" s="9">
        <v>458</v>
      </c>
      <c r="B459" s="9">
        <v>1</v>
      </c>
      <c r="C459" s="9">
        <v>1</v>
      </c>
      <c r="D459" t="s">
        <v>942</v>
      </c>
      <c r="E459" s="9" t="s">
        <v>18</v>
      </c>
      <c r="F459" s="31"/>
      <c r="G459" s="9">
        <v>1</v>
      </c>
      <c r="H459" s="9">
        <v>0</v>
      </c>
      <c r="I459" t="s">
        <v>943</v>
      </c>
      <c r="J459">
        <v>51.862499999999997</v>
      </c>
      <c r="K459" s="9" t="s">
        <v>944</v>
      </c>
      <c r="L459" s="9" t="s">
        <v>16</v>
      </c>
      <c r="M459" s="9">
        <f>tblTitanic[[#This Row],[SibSp]]+tblTitanic[[#This Row],[Parch]]</f>
        <v>1</v>
      </c>
      <c r="N459" s="9" t="str">
        <f>IF(tblTitanic[[#This Row],[FamilySize]]=0,"Alone", IF(tblTitanic[[#This Row],[FamilySize]]&lt;=3,"Small (1-3)", "Large (4+)"))</f>
        <v>Small (1-3)</v>
      </c>
      <c r="O459" s="9" t="str">
        <f>TRIM(MID(tblTitanic[[#This Row],[Name]], FIND(",",tblTitanic[[#This Row],[Name]])+1, FIND(".",tblTitanic[[#This Row],[Name]]) - FIND(",",tblTitanic[[#This Row],[Name]]) - 1))</f>
        <v>Mrs</v>
      </c>
      <c r="P4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59" s="9" t="str">
        <f>IF(tblTitanic[[#This Row],[Cabin]]="","Unknown",LEFT(tblTitanic[[#This Row],[Cabin]],1))</f>
        <v>D</v>
      </c>
      <c r="R459" s="9" t="str">
        <f>IF(tblTitanic[[#This Row],[Age]]="","Unknown", IF(tblTitanic[[#This Row],[Age]]&lt;13,"Child",IF(tblTitanic[[#This Row],[Age]]&lt;=18,"Teen", IF(tblTitanic[[#This Row],[Age]]&lt;=40,"Adult","Senior"))))</f>
        <v>Unknown</v>
      </c>
      <c r="S459" s="9" t="str">
        <f>IF(tblTitanic[[#This Row],[Fare]]&lt;=$X$5,"Low",IF(tblTitanic[[#This Row],[Fare]]&lt;= $X$6,"Medium",IF(tblTitanic[[#This Row],[Fare]]&lt;= $X$7,"High","Very High")))</f>
        <v>Very High</v>
      </c>
      <c r="T459" s="9">
        <f>IF(tblTitanic[[#This Row],[Age]]="", $X$9, tblTitanic[[#This Row],[Age]])</f>
        <v>28</v>
      </c>
      <c r="U459" s="9" t="str">
        <f>IF(tblTitanic[[#This Row],[Embarked]]="", "S", tblTitanic[[#This Row],[Embarked]])</f>
        <v>S</v>
      </c>
    </row>
    <row r="460" spans="1:21">
      <c r="A460" s="9">
        <v>459</v>
      </c>
      <c r="B460" s="9">
        <v>1</v>
      </c>
      <c r="C460" s="9">
        <v>2</v>
      </c>
      <c r="D460" t="s">
        <v>945</v>
      </c>
      <c r="E460" s="9" t="s">
        <v>18</v>
      </c>
      <c r="F460" s="31">
        <v>50</v>
      </c>
      <c r="G460" s="9">
        <v>0</v>
      </c>
      <c r="H460" s="9">
        <v>0</v>
      </c>
      <c r="I460" t="s">
        <v>946</v>
      </c>
      <c r="J460">
        <v>10.5</v>
      </c>
      <c r="K460" s="9" t="s">
        <v>15</v>
      </c>
      <c r="L460" s="9" t="s">
        <v>16</v>
      </c>
      <c r="M460" s="9">
        <f>tblTitanic[[#This Row],[SibSp]]+tblTitanic[[#This Row],[Parch]]</f>
        <v>0</v>
      </c>
      <c r="N460" s="9" t="str">
        <f>IF(tblTitanic[[#This Row],[FamilySize]]=0,"Alone", IF(tblTitanic[[#This Row],[FamilySize]]&lt;=3,"Small (1-3)", "Large (4+)"))</f>
        <v>Alone</v>
      </c>
      <c r="O460" s="9" t="str">
        <f>TRIM(MID(tblTitanic[[#This Row],[Name]], FIND(",",tblTitanic[[#This Row],[Name]])+1, FIND(".",tblTitanic[[#This Row],[Name]]) - FIND(",",tblTitanic[[#This Row],[Name]]) - 1))</f>
        <v>Miss</v>
      </c>
      <c r="P4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60" s="9" t="str">
        <f>IF(tblTitanic[[#This Row],[Cabin]]="","Unknown",LEFT(tblTitanic[[#This Row],[Cabin]],1))</f>
        <v>Unknown</v>
      </c>
      <c r="R460" s="9" t="str">
        <f>IF(tblTitanic[[#This Row],[Age]]="","Unknown", IF(tblTitanic[[#This Row],[Age]]&lt;13,"Child",IF(tblTitanic[[#This Row],[Age]]&lt;=18,"Teen", IF(tblTitanic[[#This Row],[Age]]&lt;=40,"Adult","Senior"))))</f>
        <v>Senior</v>
      </c>
      <c r="S460" s="9" t="str">
        <f>IF(tblTitanic[[#This Row],[Fare]]&lt;=$X$5,"Low",IF(tblTitanic[[#This Row],[Fare]]&lt;= $X$6,"Medium",IF(tblTitanic[[#This Row],[Fare]]&lt;= $X$7,"High","Very High")))</f>
        <v>Medium</v>
      </c>
      <c r="T460" s="9">
        <f>IF(tblTitanic[[#This Row],[Age]]="", $X$9, tblTitanic[[#This Row],[Age]])</f>
        <v>50</v>
      </c>
      <c r="U460" s="9" t="str">
        <f>IF(tblTitanic[[#This Row],[Embarked]]="", "S", tblTitanic[[#This Row],[Embarked]])</f>
        <v>S</v>
      </c>
    </row>
    <row r="461" spans="1:21">
      <c r="A461" s="9">
        <v>460</v>
      </c>
      <c r="B461" s="9">
        <v>0</v>
      </c>
      <c r="C461" s="9">
        <v>3</v>
      </c>
      <c r="D461" t="s">
        <v>947</v>
      </c>
      <c r="E461" s="9" t="s">
        <v>13</v>
      </c>
      <c r="F461" s="31"/>
      <c r="G461" s="9">
        <v>0</v>
      </c>
      <c r="H461" s="9">
        <v>0</v>
      </c>
      <c r="I461" t="s">
        <v>948</v>
      </c>
      <c r="J461">
        <v>7.75</v>
      </c>
      <c r="K461" s="9" t="s">
        <v>15</v>
      </c>
      <c r="L461" s="9" t="s">
        <v>31</v>
      </c>
      <c r="M461" s="9">
        <f>tblTitanic[[#This Row],[SibSp]]+tblTitanic[[#This Row],[Parch]]</f>
        <v>0</v>
      </c>
      <c r="N461" s="9" t="str">
        <f>IF(tblTitanic[[#This Row],[FamilySize]]=0,"Alone", IF(tblTitanic[[#This Row],[FamilySize]]&lt;=3,"Small (1-3)", "Large (4+)"))</f>
        <v>Alone</v>
      </c>
      <c r="O461" s="9" t="str">
        <f>TRIM(MID(tblTitanic[[#This Row],[Name]], FIND(",",tblTitanic[[#This Row],[Name]])+1, FIND(".",tblTitanic[[#This Row],[Name]]) - FIND(",",tblTitanic[[#This Row],[Name]]) - 1))</f>
        <v>Mr</v>
      </c>
      <c r="P4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1" s="9" t="str">
        <f>IF(tblTitanic[[#This Row],[Cabin]]="","Unknown",LEFT(tblTitanic[[#This Row],[Cabin]],1))</f>
        <v>Unknown</v>
      </c>
      <c r="R461" s="9" t="str">
        <f>IF(tblTitanic[[#This Row],[Age]]="","Unknown", IF(tblTitanic[[#This Row],[Age]]&lt;13,"Child",IF(tblTitanic[[#This Row],[Age]]&lt;=18,"Teen", IF(tblTitanic[[#This Row],[Age]]&lt;=40,"Adult","Senior"))))</f>
        <v>Unknown</v>
      </c>
      <c r="S461" s="9" t="str">
        <f>IF(tblTitanic[[#This Row],[Fare]]&lt;=$X$5,"Low",IF(tblTitanic[[#This Row],[Fare]]&lt;= $X$6,"Medium",IF(tblTitanic[[#This Row],[Fare]]&lt;= $X$7,"High","Very High")))</f>
        <v>Low</v>
      </c>
      <c r="T461" s="9">
        <f>IF(tblTitanic[[#This Row],[Age]]="", $X$9, tblTitanic[[#This Row],[Age]])</f>
        <v>28</v>
      </c>
      <c r="U461" s="9" t="str">
        <f>IF(tblTitanic[[#This Row],[Embarked]]="", "S", tblTitanic[[#This Row],[Embarked]])</f>
        <v>Q</v>
      </c>
    </row>
    <row r="462" spans="1:21">
      <c r="A462" s="9">
        <v>461</v>
      </c>
      <c r="B462" s="9">
        <v>1</v>
      </c>
      <c r="C462" s="9">
        <v>1</v>
      </c>
      <c r="D462" t="s">
        <v>949</v>
      </c>
      <c r="E462" s="9" t="s">
        <v>13</v>
      </c>
      <c r="F462" s="31">
        <v>48</v>
      </c>
      <c r="G462" s="9">
        <v>0</v>
      </c>
      <c r="H462" s="9">
        <v>0</v>
      </c>
      <c r="I462" t="s">
        <v>950</v>
      </c>
      <c r="J462">
        <v>26.55</v>
      </c>
      <c r="K462" s="9" t="s">
        <v>951</v>
      </c>
      <c r="L462" s="9" t="s">
        <v>16</v>
      </c>
      <c r="M462" s="9">
        <f>tblTitanic[[#This Row],[SibSp]]+tblTitanic[[#This Row],[Parch]]</f>
        <v>0</v>
      </c>
      <c r="N462" s="9" t="str">
        <f>IF(tblTitanic[[#This Row],[FamilySize]]=0,"Alone", IF(tblTitanic[[#This Row],[FamilySize]]&lt;=3,"Small (1-3)", "Large (4+)"))</f>
        <v>Alone</v>
      </c>
      <c r="O462" s="9" t="str">
        <f>TRIM(MID(tblTitanic[[#This Row],[Name]], FIND(",",tblTitanic[[#This Row],[Name]])+1, FIND(".",tblTitanic[[#This Row],[Name]]) - FIND(",",tblTitanic[[#This Row],[Name]]) - 1))</f>
        <v>Mr</v>
      </c>
      <c r="P4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2" s="9" t="str">
        <f>IF(tblTitanic[[#This Row],[Cabin]]="","Unknown",LEFT(tblTitanic[[#This Row],[Cabin]],1))</f>
        <v>E</v>
      </c>
      <c r="R462" s="9" t="str">
        <f>IF(tblTitanic[[#This Row],[Age]]="","Unknown", IF(tblTitanic[[#This Row],[Age]]&lt;13,"Child",IF(tblTitanic[[#This Row],[Age]]&lt;=18,"Teen", IF(tblTitanic[[#This Row],[Age]]&lt;=40,"Adult","Senior"))))</f>
        <v>Senior</v>
      </c>
      <c r="S462" s="9" t="str">
        <f>IF(tblTitanic[[#This Row],[Fare]]&lt;=$X$5,"Low",IF(tblTitanic[[#This Row],[Fare]]&lt;= $X$6,"Medium",IF(tblTitanic[[#This Row],[Fare]]&lt;= $X$7,"High","Very High")))</f>
        <v>High</v>
      </c>
      <c r="T462" s="9">
        <f>IF(tblTitanic[[#This Row],[Age]]="", $X$9, tblTitanic[[#This Row],[Age]])</f>
        <v>48</v>
      </c>
      <c r="U462" s="9" t="str">
        <f>IF(tblTitanic[[#This Row],[Embarked]]="", "S", tblTitanic[[#This Row],[Embarked]])</f>
        <v>S</v>
      </c>
    </row>
    <row r="463" spans="1:21">
      <c r="A463" s="9">
        <v>462</v>
      </c>
      <c r="B463" s="9">
        <v>0</v>
      </c>
      <c r="C463" s="9">
        <v>3</v>
      </c>
      <c r="D463" t="s">
        <v>952</v>
      </c>
      <c r="E463" s="9" t="s">
        <v>13</v>
      </c>
      <c r="F463" s="31">
        <v>34</v>
      </c>
      <c r="G463" s="9">
        <v>0</v>
      </c>
      <c r="H463" s="9">
        <v>0</v>
      </c>
      <c r="I463" t="s">
        <v>953</v>
      </c>
      <c r="J463">
        <v>8.0500000000000007</v>
      </c>
      <c r="K463" s="9" t="s">
        <v>15</v>
      </c>
      <c r="L463" s="9" t="s">
        <v>16</v>
      </c>
      <c r="M463" s="9">
        <f>tblTitanic[[#This Row],[SibSp]]+tblTitanic[[#This Row],[Parch]]</f>
        <v>0</v>
      </c>
      <c r="N463" s="9" t="str">
        <f>IF(tblTitanic[[#This Row],[FamilySize]]=0,"Alone", IF(tblTitanic[[#This Row],[FamilySize]]&lt;=3,"Small (1-3)", "Large (4+)"))</f>
        <v>Alone</v>
      </c>
      <c r="O463" s="9" t="str">
        <f>TRIM(MID(tblTitanic[[#This Row],[Name]], FIND(",",tblTitanic[[#This Row],[Name]])+1, FIND(".",tblTitanic[[#This Row],[Name]]) - FIND(",",tblTitanic[[#This Row],[Name]]) - 1))</f>
        <v>Mr</v>
      </c>
      <c r="P4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3" s="9" t="str">
        <f>IF(tblTitanic[[#This Row],[Cabin]]="","Unknown",LEFT(tblTitanic[[#This Row],[Cabin]],1))</f>
        <v>Unknown</v>
      </c>
      <c r="R463" s="9" t="str">
        <f>IF(tblTitanic[[#This Row],[Age]]="","Unknown", IF(tblTitanic[[#This Row],[Age]]&lt;13,"Child",IF(tblTitanic[[#This Row],[Age]]&lt;=18,"Teen", IF(tblTitanic[[#This Row],[Age]]&lt;=40,"Adult","Senior"))))</f>
        <v>Adult</v>
      </c>
      <c r="S463" s="9" t="str">
        <f>IF(tblTitanic[[#This Row],[Fare]]&lt;=$X$5,"Low",IF(tblTitanic[[#This Row],[Fare]]&lt;= $X$6,"Medium",IF(tblTitanic[[#This Row],[Fare]]&lt;= $X$7,"High","Very High")))</f>
        <v>Medium</v>
      </c>
      <c r="T463" s="9">
        <f>IF(tblTitanic[[#This Row],[Age]]="", $X$9, tblTitanic[[#This Row],[Age]])</f>
        <v>34</v>
      </c>
      <c r="U463" s="9" t="str">
        <f>IF(tblTitanic[[#This Row],[Embarked]]="", "S", tblTitanic[[#This Row],[Embarked]])</f>
        <v>S</v>
      </c>
    </row>
    <row r="464" spans="1:21">
      <c r="A464" s="9">
        <v>463</v>
      </c>
      <c r="B464" s="9">
        <v>0</v>
      </c>
      <c r="C464" s="9">
        <v>1</v>
      </c>
      <c r="D464" t="s">
        <v>954</v>
      </c>
      <c r="E464" s="9" t="s">
        <v>13</v>
      </c>
      <c r="F464" s="31">
        <v>47</v>
      </c>
      <c r="G464" s="9">
        <v>0</v>
      </c>
      <c r="H464" s="9">
        <v>0</v>
      </c>
      <c r="I464" t="s">
        <v>955</v>
      </c>
      <c r="J464">
        <v>38.5</v>
      </c>
      <c r="K464" s="9" t="s">
        <v>956</v>
      </c>
      <c r="L464" s="9" t="s">
        <v>16</v>
      </c>
      <c r="M464" s="9">
        <f>tblTitanic[[#This Row],[SibSp]]+tblTitanic[[#This Row],[Parch]]</f>
        <v>0</v>
      </c>
      <c r="N464" s="9" t="str">
        <f>IF(tblTitanic[[#This Row],[FamilySize]]=0,"Alone", IF(tblTitanic[[#This Row],[FamilySize]]&lt;=3,"Small (1-3)", "Large (4+)"))</f>
        <v>Alone</v>
      </c>
      <c r="O464" s="9" t="str">
        <f>TRIM(MID(tblTitanic[[#This Row],[Name]], FIND(",",tblTitanic[[#This Row],[Name]])+1, FIND(".",tblTitanic[[#This Row],[Name]]) - FIND(",",tblTitanic[[#This Row],[Name]]) - 1))</f>
        <v>Mr</v>
      </c>
      <c r="P4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4" s="9" t="str">
        <f>IF(tblTitanic[[#This Row],[Cabin]]="","Unknown",LEFT(tblTitanic[[#This Row],[Cabin]],1))</f>
        <v>E</v>
      </c>
      <c r="R464" s="9" t="str">
        <f>IF(tblTitanic[[#This Row],[Age]]="","Unknown", IF(tblTitanic[[#This Row],[Age]]&lt;13,"Child",IF(tblTitanic[[#This Row],[Age]]&lt;=18,"Teen", IF(tblTitanic[[#This Row],[Age]]&lt;=40,"Adult","Senior"))))</f>
        <v>Senior</v>
      </c>
      <c r="S464" s="9" t="str">
        <f>IF(tblTitanic[[#This Row],[Fare]]&lt;=$X$5,"Low",IF(tblTitanic[[#This Row],[Fare]]&lt;= $X$6,"Medium",IF(tblTitanic[[#This Row],[Fare]]&lt;= $X$7,"High","Very High")))</f>
        <v>Very High</v>
      </c>
      <c r="T464" s="9">
        <f>IF(tblTitanic[[#This Row],[Age]]="", $X$9, tblTitanic[[#This Row],[Age]])</f>
        <v>47</v>
      </c>
      <c r="U464" s="9" t="str">
        <f>IF(tblTitanic[[#This Row],[Embarked]]="", "S", tblTitanic[[#This Row],[Embarked]])</f>
        <v>S</v>
      </c>
    </row>
    <row r="465" spans="1:21">
      <c r="A465" s="9">
        <v>464</v>
      </c>
      <c r="B465" s="9">
        <v>0</v>
      </c>
      <c r="C465" s="9">
        <v>2</v>
      </c>
      <c r="D465" t="s">
        <v>957</v>
      </c>
      <c r="E465" s="9" t="s">
        <v>13</v>
      </c>
      <c r="F465" s="31">
        <v>48</v>
      </c>
      <c r="G465" s="9">
        <v>0</v>
      </c>
      <c r="H465" s="9">
        <v>0</v>
      </c>
      <c r="I465" t="s">
        <v>958</v>
      </c>
      <c r="J465">
        <v>13</v>
      </c>
      <c r="K465" s="9" t="s">
        <v>15</v>
      </c>
      <c r="L465" s="9" t="s">
        <v>16</v>
      </c>
      <c r="M465" s="9">
        <f>tblTitanic[[#This Row],[SibSp]]+tblTitanic[[#This Row],[Parch]]</f>
        <v>0</v>
      </c>
      <c r="N465" s="9" t="str">
        <f>IF(tblTitanic[[#This Row],[FamilySize]]=0,"Alone", IF(tblTitanic[[#This Row],[FamilySize]]&lt;=3,"Small (1-3)", "Large (4+)"))</f>
        <v>Alone</v>
      </c>
      <c r="O465" s="9" t="str">
        <f>TRIM(MID(tblTitanic[[#This Row],[Name]], FIND(",",tblTitanic[[#This Row],[Name]])+1, FIND(".",tblTitanic[[#This Row],[Name]]) - FIND(",",tblTitanic[[#This Row],[Name]]) - 1))</f>
        <v>Mr</v>
      </c>
      <c r="P4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5" s="9" t="str">
        <f>IF(tblTitanic[[#This Row],[Cabin]]="","Unknown",LEFT(tblTitanic[[#This Row],[Cabin]],1))</f>
        <v>Unknown</v>
      </c>
      <c r="R465" s="9" t="str">
        <f>IF(tblTitanic[[#This Row],[Age]]="","Unknown", IF(tblTitanic[[#This Row],[Age]]&lt;13,"Child",IF(tblTitanic[[#This Row],[Age]]&lt;=18,"Teen", IF(tblTitanic[[#This Row],[Age]]&lt;=40,"Adult","Senior"))))</f>
        <v>Senior</v>
      </c>
      <c r="S465" s="9" t="str">
        <f>IF(tblTitanic[[#This Row],[Fare]]&lt;=$X$5,"Low",IF(tblTitanic[[#This Row],[Fare]]&lt;= $X$6,"Medium",IF(tblTitanic[[#This Row],[Fare]]&lt;= $X$7,"High","Very High")))</f>
        <v>Medium</v>
      </c>
      <c r="T465" s="9">
        <f>IF(tblTitanic[[#This Row],[Age]]="", $X$9, tblTitanic[[#This Row],[Age]])</f>
        <v>48</v>
      </c>
      <c r="U465" s="9" t="str">
        <f>IF(tblTitanic[[#This Row],[Embarked]]="", "S", tblTitanic[[#This Row],[Embarked]])</f>
        <v>S</v>
      </c>
    </row>
    <row r="466" spans="1:21">
      <c r="A466" s="9">
        <v>465</v>
      </c>
      <c r="B466" s="9">
        <v>0</v>
      </c>
      <c r="C466" s="9">
        <v>3</v>
      </c>
      <c r="D466" t="s">
        <v>959</v>
      </c>
      <c r="E466" s="9" t="s">
        <v>13</v>
      </c>
      <c r="F466" s="31"/>
      <c r="G466" s="9">
        <v>0</v>
      </c>
      <c r="H466" s="9">
        <v>0</v>
      </c>
      <c r="I466" t="s">
        <v>960</v>
      </c>
      <c r="J466">
        <v>8.0500000000000007</v>
      </c>
      <c r="K466" s="9" t="s">
        <v>15</v>
      </c>
      <c r="L466" s="9" t="s">
        <v>16</v>
      </c>
      <c r="M466" s="9">
        <f>tblTitanic[[#This Row],[SibSp]]+tblTitanic[[#This Row],[Parch]]</f>
        <v>0</v>
      </c>
      <c r="N466" s="9" t="str">
        <f>IF(tblTitanic[[#This Row],[FamilySize]]=0,"Alone", IF(tblTitanic[[#This Row],[FamilySize]]&lt;=3,"Small (1-3)", "Large (4+)"))</f>
        <v>Alone</v>
      </c>
      <c r="O466" s="9" t="str">
        <f>TRIM(MID(tblTitanic[[#This Row],[Name]], FIND(",",tblTitanic[[#This Row],[Name]])+1, FIND(".",tblTitanic[[#This Row],[Name]]) - FIND(",",tblTitanic[[#This Row],[Name]]) - 1))</f>
        <v>Mr</v>
      </c>
      <c r="P4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6" s="9" t="str">
        <f>IF(tblTitanic[[#This Row],[Cabin]]="","Unknown",LEFT(tblTitanic[[#This Row],[Cabin]],1))</f>
        <v>Unknown</v>
      </c>
      <c r="R466" s="9" t="str">
        <f>IF(tblTitanic[[#This Row],[Age]]="","Unknown", IF(tblTitanic[[#This Row],[Age]]&lt;13,"Child",IF(tblTitanic[[#This Row],[Age]]&lt;=18,"Teen", IF(tblTitanic[[#This Row],[Age]]&lt;=40,"Adult","Senior"))))</f>
        <v>Unknown</v>
      </c>
      <c r="S466" s="9" t="str">
        <f>IF(tblTitanic[[#This Row],[Fare]]&lt;=$X$5,"Low",IF(tblTitanic[[#This Row],[Fare]]&lt;= $X$6,"Medium",IF(tblTitanic[[#This Row],[Fare]]&lt;= $X$7,"High","Very High")))</f>
        <v>Medium</v>
      </c>
      <c r="T466" s="9">
        <f>IF(tblTitanic[[#This Row],[Age]]="", $X$9, tblTitanic[[#This Row],[Age]])</f>
        <v>28</v>
      </c>
      <c r="U466" s="9" t="str">
        <f>IF(tblTitanic[[#This Row],[Embarked]]="", "S", tblTitanic[[#This Row],[Embarked]])</f>
        <v>S</v>
      </c>
    </row>
    <row r="467" spans="1:21">
      <c r="A467" s="9">
        <v>466</v>
      </c>
      <c r="B467" s="9">
        <v>0</v>
      </c>
      <c r="C467" s="9">
        <v>3</v>
      </c>
      <c r="D467" t="s">
        <v>961</v>
      </c>
      <c r="E467" s="9" t="s">
        <v>13</v>
      </c>
      <c r="F467" s="31">
        <v>38</v>
      </c>
      <c r="G467" s="9">
        <v>0</v>
      </c>
      <c r="H467" s="9">
        <v>0</v>
      </c>
      <c r="I467" t="s">
        <v>962</v>
      </c>
      <c r="J467">
        <v>7.05</v>
      </c>
      <c r="K467" s="9" t="s">
        <v>15</v>
      </c>
      <c r="L467" s="9" t="s">
        <v>16</v>
      </c>
      <c r="M467" s="9">
        <f>tblTitanic[[#This Row],[SibSp]]+tblTitanic[[#This Row],[Parch]]</f>
        <v>0</v>
      </c>
      <c r="N467" s="9" t="str">
        <f>IF(tblTitanic[[#This Row],[FamilySize]]=0,"Alone", IF(tblTitanic[[#This Row],[FamilySize]]&lt;=3,"Small (1-3)", "Large (4+)"))</f>
        <v>Alone</v>
      </c>
      <c r="O467" s="9" t="str">
        <f>TRIM(MID(tblTitanic[[#This Row],[Name]], FIND(",",tblTitanic[[#This Row],[Name]])+1, FIND(".",tblTitanic[[#This Row],[Name]]) - FIND(",",tblTitanic[[#This Row],[Name]]) - 1))</f>
        <v>Mr</v>
      </c>
      <c r="P4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7" s="9" t="str">
        <f>IF(tblTitanic[[#This Row],[Cabin]]="","Unknown",LEFT(tblTitanic[[#This Row],[Cabin]],1))</f>
        <v>Unknown</v>
      </c>
      <c r="R467" s="9" t="str">
        <f>IF(tblTitanic[[#This Row],[Age]]="","Unknown", IF(tblTitanic[[#This Row],[Age]]&lt;13,"Child",IF(tblTitanic[[#This Row],[Age]]&lt;=18,"Teen", IF(tblTitanic[[#This Row],[Age]]&lt;=40,"Adult","Senior"))))</f>
        <v>Adult</v>
      </c>
      <c r="S467" s="9" t="str">
        <f>IF(tblTitanic[[#This Row],[Fare]]&lt;=$X$5,"Low",IF(tblTitanic[[#This Row],[Fare]]&lt;= $X$6,"Medium",IF(tblTitanic[[#This Row],[Fare]]&lt;= $X$7,"High","Very High")))</f>
        <v>Low</v>
      </c>
      <c r="T467" s="9">
        <f>IF(tblTitanic[[#This Row],[Age]]="", $X$9, tblTitanic[[#This Row],[Age]])</f>
        <v>38</v>
      </c>
      <c r="U467" s="9" t="str">
        <f>IF(tblTitanic[[#This Row],[Embarked]]="", "S", tblTitanic[[#This Row],[Embarked]])</f>
        <v>S</v>
      </c>
    </row>
    <row r="468" spans="1:21">
      <c r="A468" s="9">
        <v>467</v>
      </c>
      <c r="B468" s="9">
        <v>0</v>
      </c>
      <c r="C468" s="9">
        <v>2</v>
      </c>
      <c r="D468" t="s">
        <v>963</v>
      </c>
      <c r="E468" s="9" t="s">
        <v>13</v>
      </c>
      <c r="F468" s="31"/>
      <c r="G468" s="9">
        <v>0</v>
      </c>
      <c r="H468" s="9">
        <v>0</v>
      </c>
      <c r="I468" t="s">
        <v>593</v>
      </c>
      <c r="J468">
        <v>0</v>
      </c>
      <c r="K468" s="9" t="s">
        <v>15</v>
      </c>
      <c r="L468" s="9" t="s">
        <v>16</v>
      </c>
      <c r="M468" s="9">
        <f>tblTitanic[[#This Row],[SibSp]]+tblTitanic[[#This Row],[Parch]]</f>
        <v>0</v>
      </c>
      <c r="N468" s="9" t="str">
        <f>IF(tblTitanic[[#This Row],[FamilySize]]=0,"Alone", IF(tblTitanic[[#This Row],[FamilySize]]&lt;=3,"Small (1-3)", "Large (4+)"))</f>
        <v>Alone</v>
      </c>
      <c r="O468" s="9" t="str">
        <f>TRIM(MID(tblTitanic[[#This Row],[Name]], FIND(",",tblTitanic[[#This Row],[Name]])+1, FIND(".",tblTitanic[[#This Row],[Name]]) - FIND(",",tblTitanic[[#This Row],[Name]]) - 1))</f>
        <v>Mr</v>
      </c>
      <c r="P4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8" s="9" t="str">
        <f>IF(tblTitanic[[#This Row],[Cabin]]="","Unknown",LEFT(tblTitanic[[#This Row],[Cabin]],1))</f>
        <v>Unknown</v>
      </c>
      <c r="R468" s="9" t="str">
        <f>IF(tblTitanic[[#This Row],[Age]]="","Unknown", IF(tblTitanic[[#This Row],[Age]]&lt;13,"Child",IF(tblTitanic[[#This Row],[Age]]&lt;=18,"Teen", IF(tblTitanic[[#This Row],[Age]]&lt;=40,"Adult","Senior"))))</f>
        <v>Unknown</v>
      </c>
      <c r="S468" s="9" t="str">
        <f>IF(tblTitanic[[#This Row],[Fare]]&lt;=$X$5,"Low",IF(tblTitanic[[#This Row],[Fare]]&lt;= $X$6,"Medium",IF(tblTitanic[[#This Row],[Fare]]&lt;= $X$7,"High","Very High")))</f>
        <v>Low</v>
      </c>
      <c r="T468" s="9">
        <f>IF(tblTitanic[[#This Row],[Age]]="", $X$9, tblTitanic[[#This Row],[Age]])</f>
        <v>28</v>
      </c>
      <c r="U468" s="9" t="str">
        <f>IF(tblTitanic[[#This Row],[Embarked]]="", "S", tblTitanic[[#This Row],[Embarked]])</f>
        <v>S</v>
      </c>
    </row>
    <row r="469" spans="1:21">
      <c r="A469" s="9">
        <v>468</v>
      </c>
      <c r="B469" s="9">
        <v>0</v>
      </c>
      <c r="C469" s="9">
        <v>1</v>
      </c>
      <c r="D469" t="s">
        <v>964</v>
      </c>
      <c r="E469" s="9" t="s">
        <v>13</v>
      </c>
      <c r="F469" s="31">
        <v>56</v>
      </c>
      <c r="G469" s="9">
        <v>0</v>
      </c>
      <c r="H469" s="9">
        <v>0</v>
      </c>
      <c r="I469" t="s">
        <v>965</v>
      </c>
      <c r="J469">
        <v>26.55</v>
      </c>
      <c r="K469" s="9" t="s">
        <v>15</v>
      </c>
      <c r="L469" s="9" t="s">
        <v>16</v>
      </c>
      <c r="M469" s="9">
        <f>tblTitanic[[#This Row],[SibSp]]+tblTitanic[[#This Row],[Parch]]</f>
        <v>0</v>
      </c>
      <c r="N469" s="9" t="str">
        <f>IF(tblTitanic[[#This Row],[FamilySize]]=0,"Alone", IF(tblTitanic[[#This Row],[FamilySize]]&lt;=3,"Small (1-3)", "Large (4+)"))</f>
        <v>Alone</v>
      </c>
      <c r="O469" s="9" t="str">
        <f>TRIM(MID(tblTitanic[[#This Row],[Name]], FIND(",",tblTitanic[[#This Row],[Name]])+1, FIND(".",tblTitanic[[#This Row],[Name]]) - FIND(",",tblTitanic[[#This Row],[Name]]) - 1))</f>
        <v>Mr</v>
      </c>
      <c r="P4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69" s="9" t="str">
        <f>IF(tblTitanic[[#This Row],[Cabin]]="","Unknown",LEFT(tblTitanic[[#This Row],[Cabin]],1))</f>
        <v>Unknown</v>
      </c>
      <c r="R469" s="9" t="str">
        <f>IF(tblTitanic[[#This Row],[Age]]="","Unknown", IF(tblTitanic[[#This Row],[Age]]&lt;13,"Child",IF(tblTitanic[[#This Row],[Age]]&lt;=18,"Teen", IF(tblTitanic[[#This Row],[Age]]&lt;=40,"Adult","Senior"))))</f>
        <v>Senior</v>
      </c>
      <c r="S469" s="9" t="str">
        <f>IF(tblTitanic[[#This Row],[Fare]]&lt;=$X$5,"Low",IF(tblTitanic[[#This Row],[Fare]]&lt;= $X$6,"Medium",IF(tblTitanic[[#This Row],[Fare]]&lt;= $X$7,"High","Very High")))</f>
        <v>High</v>
      </c>
      <c r="T469" s="9">
        <f>IF(tblTitanic[[#This Row],[Age]]="", $X$9, tblTitanic[[#This Row],[Age]])</f>
        <v>56</v>
      </c>
      <c r="U469" s="9" t="str">
        <f>IF(tblTitanic[[#This Row],[Embarked]]="", "S", tblTitanic[[#This Row],[Embarked]])</f>
        <v>S</v>
      </c>
    </row>
    <row r="470" spans="1:21">
      <c r="A470" s="9">
        <v>469</v>
      </c>
      <c r="B470" s="9">
        <v>0</v>
      </c>
      <c r="C470" s="9">
        <v>3</v>
      </c>
      <c r="D470" t="s">
        <v>966</v>
      </c>
      <c r="E470" s="9" t="s">
        <v>13</v>
      </c>
      <c r="F470" s="31"/>
      <c r="G470" s="9">
        <v>0</v>
      </c>
      <c r="H470" s="9">
        <v>0</v>
      </c>
      <c r="I470" t="s">
        <v>967</v>
      </c>
      <c r="J470">
        <v>7.7249999999999996</v>
      </c>
      <c r="K470" s="9" t="s">
        <v>15</v>
      </c>
      <c r="L470" s="9" t="s">
        <v>31</v>
      </c>
      <c r="M470" s="9">
        <f>tblTitanic[[#This Row],[SibSp]]+tblTitanic[[#This Row],[Parch]]</f>
        <v>0</v>
      </c>
      <c r="N470" s="9" t="str">
        <f>IF(tblTitanic[[#This Row],[FamilySize]]=0,"Alone", IF(tblTitanic[[#This Row],[FamilySize]]&lt;=3,"Small (1-3)", "Large (4+)"))</f>
        <v>Alone</v>
      </c>
      <c r="O470" s="9" t="str">
        <f>TRIM(MID(tblTitanic[[#This Row],[Name]], FIND(",",tblTitanic[[#This Row],[Name]])+1, FIND(".",tblTitanic[[#This Row],[Name]]) - FIND(",",tblTitanic[[#This Row],[Name]]) - 1))</f>
        <v>Mr</v>
      </c>
      <c r="P4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0" s="9" t="str">
        <f>IF(tblTitanic[[#This Row],[Cabin]]="","Unknown",LEFT(tblTitanic[[#This Row],[Cabin]],1))</f>
        <v>Unknown</v>
      </c>
      <c r="R470" s="9" t="str">
        <f>IF(tblTitanic[[#This Row],[Age]]="","Unknown", IF(tblTitanic[[#This Row],[Age]]&lt;13,"Child",IF(tblTitanic[[#This Row],[Age]]&lt;=18,"Teen", IF(tblTitanic[[#This Row],[Age]]&lt;=40,"Adult","Senior"))))</f>
        <v>Unknown</v>
      </c>
      <c r="S470" s="9" t="str">
        <f>IF(tblTitanic[[#This Row],[Fare]]&lt;=$X$5,"Low",IF(tblTitanic[[#This Row],[Fare]]&lt;= $X$6,"Medium",IF(tblTitanic[[#This Row],[Fare]]&lt;= $X$7,"High","Very High")))</f>
        <v>Low</v>
      </c>
      <c r="T470" s="9">
        <f>IF(tblTitanic[[#This Row],[Age]]="", $X$9, tblTitanic[[#This Row],[Age]])</f>
        <v>28</v>
      </c>
      <c r="U470" s="9" t="str">
        <f>IF(tblTitanic[[#This Row],[Embarked]]="", "S", tblTitanic[[#This Row],[Embarked]])</f>
        <v>Q</v>
      </c>
    </row>
    <row r="471" spans="1:21">
      <c r="A471" s="9">
        <v>470</v>
      </c>
      <c r="B471" s="9">
        <v>1</v>
      </c>
      <c r="C471" s="9">
        <v>3</v>
      </c>
      <c r="D471" t="s">
        <v>968</v>
      </c>
      <c r="E471" s="9" t="s">
        <v>18</v>
      </c>
      <c r="F471" s="31">
        <v>0.75</v>
      </c>
      <c r="G471" s="9">
        <v>2</v>
      </c>
      <c r="H471" s="9">
        <v>1</v>
      </c>
      <c r="I471" t="s">
        <v>922</v>
      </c>
      <c r="J471">
        <v>19.258299999999998</v>
      </c>
      <c r="K471" s="9" t="s">
        <v>15</v>
      </c>
      <c r="L471" s="9" t="s">
        <v>21</v>
      </c>
      <c r="M471" s="9">
        <f>tblTitanic[[#This Row],[SibSp]]+tblTitanic[[#This Row],[Parch]]</f>
        <v>3</v>
      </c>
      <c r="N471" s="9" t="str">
        <f>IF(tblTitanic[[#This Row],[FamilySize]]=0,"Alone", IF(tblTitanic[[#This Row],[FamilySize]]&lt;=3,"Small (1-3)", "Large (4+)"))</f>
        <v>Small (1-3)</v>
      </c>
      <c r="O471" s="9" t="str">
        <f>TRIM(MID(tblTitanic[[#This Row],[Name]], FIND(",",tblTitanic[[#This Row],[Name]])+1, FIND(".",tblTitanic[[#This Row],[Name]]) - FIND(",",tblTitanic[[#This Row],[Name]]) - 1))</f>
        <v>Miss</v>
      </c>
      <c r="P4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71" s="9" t="str">
        <f>IF(tblTitanic[[#This Row],[Cabin]]="","Unknown",LEFT(tblTitanic[[#This Row],[Cabin]],1))</f>
        <v>Unknown</v>
      </c>
      <c r="R471" s="9" t="str">
        <f>IF(tblTitanic[[#This Row],[Age]]="","Unknown", IF(tblTitanic[[#This Row],[Age]]&lt;13,"Child",IF(tblTitanic[[#This Row],[Age]]&lt;=18,"Teen", IF(tblTitanic[[#This Row],[Age]]&lt;=40,"Adult","Senior"))))</f>
        <v>Child</v>
      </c>
      <c r="S471" s="9" t="str">
        <f>IF(tblTitanic[[#This Row],[Fare]]&lt;=$X$5,"Low",IF(tblTitanic[[#This Row],[Fare]]&lt;= $X$6,"Medium",IF(tblTitanic[[#This Row],[Fare]]&lt;= $X$7,"High","Very High")))</f>
        <v>High</v>
      </c>
      <c r="T471" s="9">
        <f>IF(tblTitanic[[#This Row],[Age]]="", $X$9, tblTitanic[[#This Row],[Age]])</f>
        <v>0.75</v>
      </c>
      <c r="U471" s="9" t="str">
        <f>IF(tblTitanic[[#This Row],[Embarked]]="", "S", tblTitanic[[#This Row],[Embarked]])</f>
        <v>C</v>
      </c>
    </row>
    <row r="472" spans="1:21">
      <c r="A472" s="9">
        <v>471</v>
      </c>
      <c r="B472" s="9">
        <v>0</v>
      </c>
      <c r="C472" s="9">
        <v>3</v>
      </c>
      <c r="D472" t="s">
        <v>969</v>
      </c>
      <c r="E472" s="9" t="s">
        <v>13</v>
      </c>
      <c r="F472" s="31"/>
      <c r="G472" s="9">
        <v>0</v>
      </c>
      <c r="H472" s="9">
        <v>0</v>
      </c>
      <c r="I472" t="s">
        <v>970</v>
      </c>
      <c r="J472">
        <v>7.25</v>
      </c>
      <c r="K472" s="9" t="s">
        <v>15</v>
      </c>
      <c r="L472" s="9" t="s">
        <v>16</v>
      </c>
      <c r="M472" s="9">
        <f>tblTitanic[[#This Row],[SibSp]]+tblTitanic[[#This Row],[Parch]]</f>
        <v>0</v>
      </c>
      <c r="N472" s="9" t="str">
        <f>IF(tblTitanic[[#This Row],[FamilySize]]=0,"Alone", IF(tblTitanic[[#This Row],[FamilySize]]&lt;=3,"Small (1-3)", "Large (4+)"))</f>
        <v>Alone</v>
      </c>
      <c r="O472" s="9" t="str">
        <f>TRIM(MID(tblTitanic[[#This Row],[Name]], FIND(",",tblTitanic[[#This Row],[Name]])+1, FIND(".",tblTitanic[[#This Row],[Name]]) - FIND(",",tblTitanic[[#This Row],[Name]]) - 1))</f>
        <v>Mr</v>
      </c>
      <c r="P4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2" s="9" t="str">
        <f>IF(tblTitanic[[#This Row],[Cabin]]="","Unknown",LEFT(tblTitanic[[#This Row],[Cabin]],1))</f>
        <v>Unknown</v>
      </c>
      <c r="R472" s="9" t="str">
        <f>IF(tblTitanic[[#This Row],[Age]]="","Unknown", IF(tblTitanic[[#This Row],[Age]]&lt;13,"Child",IF(tblTitanic[[#This Row],[Age]]&lt;=18,"Teen", IF(tblTitanic[[#This Row],[Age]]&lt;=40,"Adult","Senior"))))</f>
        <v>Unknown</v>
      </c>
      <c r="S472" s="9" t="str">
        <f>IF(tblTitanic[[#This Row],[Fare]]&lt;=$X$5,"Low",IF(tblTitanic[[#This Row],[Fare]]&lt;= $X$6,"Medium",IF(tblTitanic[[#This Row],[Fare]]&lt;= $X$7,"High","Very High")))</f>
        <v>Low</v>
      </c>
      <c r="T472" s="9">
        <f>IF(tblTitanic[[#This Row],[Age]]="", $X$9, tblTitanic[[#This Row],[Age]])</f>
        <v>28</v>
      </c>
      <c r="U472" s="9" t="str">
        <f>IF(tblTitanic[[#This Row],[Embarked]]="", "S", tblTitanic[[#This Row],[Embarked]])</f>
        <v>S</v>
      </c>
    </row>
    <row r="473" spans="1:21">
      <c r="A473" s="9">
        <v>472</v>
      </c>
      <c r="B473" s="9">
        <v>0</v>
      </c>
      <c r="C473" s="9">
        <v>3</v>
      </c>
      <c r="D473" t="s">
        <v>971</v>
      </c>
      <c r="E473" s="9" t="s">
        <v>13</v>
      </c>
      <c r="F473" s="31">
        <v>38</v>
      </c>
      <c r="G473" s="9">
        <v>0</v>
      </c>
      <c r="H473" s="9">
        <v>0</v>
      </c>
      <c r="I473" t="s">
        <v>972</v>
      </c>
      <c r="J473">
        <v>8.6624999999999996</v>
      </c>
      <c r="K473" s="9" t="s">
        <v>15</v>
      </c>
      <c r="L473" s="9" t="s">
        <v>16</v>
      </c>
      <c r="M473" s="9">
        <f>tblTitanic[[#This Row],[SibSp]]+tblTitanic[[#This Row],[Parch]]</f>
        <v>0</v>
      </c>
      <c r="N473" s="9" t="str">
        <f>IF(tblTitanic[[#This Row],[FamilySize]]=0,"Alone", IF(tblTitanic[[#This Row],[FamilySize]]&lt;=3,"Small (1-3)", "Large (4+)"))</f>
        <v>Alone</v>
      </c>
      <c r="O473" s="9" t="str">
        <f>TRIM(MID(tblTitanic[[#This Row],[Name]], FIND(",",tblTitanic[[#This Row],[Name]])+1, FIND(".",tblTitanic[[#This Row],[Name]]) - FIND(",",tblTitanic[[#This Row],[Name]]) - 1))</f>
        <v>Mr</v>
      </c>
      <c r="P4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3" s="9" t="str">
        <f>IF(tblTitanic[[#This Row],[Cabin]]="","Unknown",LEFT(tblTitanic[[#This Row],[Cabin]],1))</f>
        <v>Unknown</v>
      </c>
      <c r="R473" s="9" t="str">
        <f>IF(tblTitanic[[#This Row],[Age]]="","Unknown", IF(tblTitanic[[#This Row],[Age]]&lt;13,"Child",IF(tblTitanic[[#This Row],[Age]]&lt;=18,"Teen", IF(tblTitanic[[#This Row],[Age]]&lt;=40,"Adult","Senior"))))</f>
        <v>Adult</v>
      </c>
      <c r="S473" s="9" t="str">
        <f>IF(tblTitanic[[#This Row],[Fare]]&lt;=$X$5,"Low",IF(tblTitanic[[#This Row],[Fare]]&lt;= $X$6,"Medium",IF(tblTitanic[[#This Row],[Fare]]&lt;= $X$7,"High","Very High")))</f>
        <v>Medium</v>
      </c>
      <c r="T473" s="9">
        <f>IF(tblTitanic[[#This Row],[Age]]="", $X$9, tblTitanic[[#This Row],[Age]])</f>
        <v>38</v>
      </c>
      <c r="U473" s="9" t="str">
        <f>IF(tblTitanic[[#This Row],[Embarked]]="", "S", tblTitanic[[#This Row],[Embarked]])</f>
        <v>S</v>
      </c>
    </row>
    <row r="474" spans="1:21">
      <c r="A474" s="9">
        <v>473</v>
      </c>
      <c r="B474" s="9">
        <v>1</v>
      </c>
      <c r="C474" s="9">
        <v>2</v>
      </c>
      <c r="D474" t="s">
        <v>973</v>
      </c>
      <c r="E474" s="9" t="s">
        <v>18</v>
      </c>
      <c r="F474" s="31">
        <v>33</v>
      </c>
      <c r="G474" s="9">
        <v>1</v>
      </c>
      <c r="H474" s="9">
        <v>2</v>
      </c>
      <c r="I474" t="s">
        <v>146</v>
      </c>
      <c r="J474">
        <v>27.75</v>
      </c>
      <c r="K474" s="9" t="s">
        <v>15</v>
      </c>
      <c r="L474" s="9" t="s">
        <v>16</v>
      </c>
      <c r="M474" s="9">
        <f>tblTitanic[[#This Row],[SibSp]]+tblTitanic[[#This Row],[Parch]]</f>
        <v>3</v>
      </c>
      <c r="N474" s="9" t="str">
        <f>IF(tblTitanic[[#This Row],[FamilySize]]=0,"Alone", IF(tblTitanic[[#This Row],[FamilySize]]&lt;=3,"Small (1-3)", "Large (4+)"))</f>
        <v>Small (1-3)</v>
      </c>
      <c r="O474" s="9" t="str">
        <f>TRIM(MID(tblTitanic[[#This Row],[Name]], FIND(",",tblTitanic[[#This Row],[Name]])+1, FIND(".",tblTitanic[[#This Row],[Name]]) - FIND(",",tblTitanic[[#This Row],[Name]]) - 1))</f>
        <v>Mrs</v>
      </c>
      <c r="P4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74" s="9" t="str">
        <f>IF(tblTitanic[[#This Row],[Cabin]]="","Unknown",LEFT(tblTitanic[[#This Row],[Cabin]],1))</f>
        <v>Unknown</v>
      </c>
      <c r="R474" s="9" t="str">
        <f>IF(tblTitanic[[#This Row],[Age]]="","Unknown", IF(tblTitanic[[#This Row],[Age]]&lt;13,"Child",IF(tblTitanic[[#This Row],[Age]]&lt;=18,"Teen", IF(tblTitanic[[#This Row],[Age]]&lt;=40,"Adult","Senior"))))</f>
        <v>Adult</v>
      </c>
      <c r="S474" s="9" t="str">
        <f>IF(tblTitanic[[#This Row],[Fare]]&lt;=$X$5,"Low",IF(tblTitanic[[#This Row],[Fare]]&lt;= $X$6,"Medium",IF(tblTitanic[[#This Row],[Fare]]&lt;= $X$7,"High","Very High")))</f>
        <v>High</v>
      </c>
      <c r="T474" s="9">
        <f>IF(tblTitanic[[#This Row],[Age]]="", $X$9, tblTitanic[[#This Row],[Age]])</f>
        <v>33</v>
      </c>
      <c r="U474" s="9" t="str">
        <f>IF(tblTitanic[[#This Row],[Embarked]]="", "S", tblTitanic[[#This Row],[Embarked]])</f>
        <v>S</v>
      </c>
    </row>
    <row r="475" spans="1:21">
      <c r="A475" s="9">
        <v>474</v>
      </c>
      <c r="B475" s="9">
        <v>1</v>
      </c>
      <c r="C475" s="9">
        <v>2</v>
      </c>
      <c r="D475" t="s">
        <v>974</v>
      </c>
      <c r="E475" s="9" t="s">
        <v>18</v>
      </c>
      <c r="F475" s="31">
        <v>23</v>
      </c>
      <c r="G475" s="9">
        <v>0</v>
      </c>
      <c r="H475" s="9">
        <v>0</v>
      </c>
      <c r="I475" t="s">
        <v>975</v>
      </c>
      <c r="J475">
        <v>13.791700000000001</v>
      </c>
      <c r="K475" s="9" t="s">
        <v>625</v>
      </c>
      <c r="L475" s="9" t="s">
        <v>21</v>
      </c>
      <c r="M475" s="9">
        <f>tblTitanic[[#This Row],[SibSp]]+tblTitanic[[#This Row],[Parch]]</f>
        <v>0</v>
      </c>
      <c r="N475" s="9" t="str">
        <f>IF(tblTitanic[[#This Row],[FamilySize]]=0,"Alone", IF(tblTitanic[[#This Row],[FamilySize]]&lt;=3,"Small (1-3)", "Large (4+)"))</f>
        <v>Alone</v>
      </c>
      <c r="O475" s="9" t="str">
        <f>TRIM(MID(tblTitanic[[#This Row],[Name]], FIND(",",tblTitanic[[#This Row],[Name]])+1, FIND(".",tblTitanic[[#This Row],[Name]]) - FIND(",",tblTitanic[[#This Row],[Name]]) - 1))</f>
        <v>Mrs</v>
      </c>
      <c r="P4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75" s="9" t="str">
        <f>IF(tblTitanic[[#This Row],[Cabin]]="","Unknown",LEFT(tblTitanic[[#This Row],[Cabin]],1))</f>
        <v>D</v>
      </c>
      <c r="R475" s="9" t="str">
        <f>IF(tblTitanic[[#This Row],[Age]]="","Unknown", IF(tblTitanic[[#This Row],[Age]]&lt;13,"Child",IF(tblTitanic[[#This Row],[Age]]&lt;=18,"Teen", IF(tblTitanic[[#This Row],[Age]]&lt;=40,"Adult","Senior"))))</f>
        <v>Adult</v>
      </c>
      <c r="S475" s="9" t="str">
        <f>IF(tblTitanic[[#This Row],[Fare]]&lt;=$X$5,"Low",IF(tblTitanic[[#This Row],[Fare]]&lt;= $X$6,"Medium",IF(tblTitanic[[#This Row],[Fare]]&lt;= $X$7,"High","Very High")))</f>
        <v>Medium</v>
      </c>
      <c r="T475" s="9">
        <f>IF(tblTitanic[[#This Row],[Age]]="", $X$9, tblTitanic[[#This Row],[Age]])</f>
        <v>23</v>
      </c>
      <c r="U475" s="9" t="str">
        <f>IF(tblTitanic[[#This Row],[Embarked]]="", "S", tblTitanic[[#This Row],[Embarked]])</f>
        <v>C</v>
      </c>
    </row>
    <row r="476" spans="1:21">
      <c r="A476" s="9">
        <v>475</v>
      </c>
      <c r="B476" s="9">
        <v>0</v>
      </c>
      <c r="C476" s="9">
        <v>3</v>
      </c>
      <c r="D476" t="s">
        <v>976</v>
      </c>
      <c r="E476" s="9" t="s">
        <v>18</v>
      </c>
      <c r="F476" s="31">
        <v>22</v>
      </c>
      <c r="G476" s="9">
        <v>0</v>
      </c>
      <c r="H476" s="9">
        <v>0</v>
      </c>
      <c r="I476" t="s">
        <v>977</v>
      </c>
      <c r="J476">
        <v>9.8375000000000004</v>
      </c>
      <c r="K476" s="9" t="s">
        <v>15</v>
      </c>
      <c r="L476" s="9" t="s">
        <v>16</v>
      </c>
      <c r="M476" s="9">
        <f>tblTitanic[[#This Row],[SibSp]]+tblTitanic[[#This Row],[Parch]]</f>
        <v>0</v>
      </c>
      <c r="N476" s="9" t="str">
        <f>IF(tblTitanic[[#This Row],[FamilySize]]=0,"Alone", IF(tblTitanic[[#This Row],[FamilySize]]&lt;=3,"Small (1-3)", "Large (4+)"))</f>
        <v>Alone</v>
      </c>
      <c r="O476" s="9" t="str">
        <f>TRIM(MID(tblTitanic[[#This Row],[Name]], FIND(",",tblTitanic[[#This Row],[Name]])+1, FIND(".",tblTitanic[[#This Row],[Name]]) - FIND(",",tblTitanic[[#This Row],[Name]]) - 1))</f>
        <v>Miss</v>
      </c>
      <c r="P4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76" s="9" t="str">
        <f>IF(tblTitanic[[#This Row],[Cabin]]="","Unknown",LEFT(tblTitanic[[#This Row],[Cabin]],1))</f>
        <v>Unknown</v>
      </c>
      <c r="R476" s="9" t="str">
        <f>IF(tblTitanic[[#This Row],[Age]]="","Unknown", IF(tblTitanic[[#This Row],[Age]]&lt;13,"Child",IF(tblTitanic[[#This Row],[Age]]&lt;=18,"Teen", IF(tblTitanic[[#This Row],[Age]]&lt;=40,"Adult","Senior"))))</f>
        <v>Adult</v>
      </c>
      <c r="S476" s="9" t="str">
        <f>IF(tblTitanic[[#This Row],[Fare]]&lt;=$X$5,"Low",IF(tblTitanic[[#This Row],[Fare]]&lt;= $X$6,"Medium",IF(tblTitanic[[#This Row],[Fare]]&lt;= $X$7,"High","Very High")))</f>
        <v>Medium</v>
      </c>
      <c r="T476" s="9">
        <f>IF(tblTitanic[[#This Row],[Age]]="", $X$9, tblTitanic[[#This Row],[Age]])</f>
        <v>22</v>
      </c>
      <c r="U476" s="9" t="str">
        <f>IF(tblTitanic[[#This Row],[Embarked]]="", "S", tblTitanic[[#This Row],[Embarked]])</f>
        <v>S</v>
      </c>
    </row>
    <row r="477" spans="1:21">
      <c r="A477" s="9">
        <v>476</v>
      </c>
      <c r="B477" s="9">
        <v>0</v>
      </c>
      <c r="C477" s="9">
        <v>1</v>
      </c>
      <c r="D477" t="s">
        <v>978</v>
      </c>
      <c r="E477" s="9" t="s">
        <v>13</v>
      </c>
      <c r="F477" s="31"/>
      <c r="G477" s="9">
        <v>0</v>
      </c>
      <c r="H477" s="9">
        <v>0</v>
      </c>
      <c r="I477" t="s">
        <v>256</v>
      </c>
      <c r="J477">
        <v>52</v>
      </c>
      <c r="K477" s="9" t="s">
        <v>979</v>
      </c>
      <c r="L477" s="9" t="s">
        <v>16</v>
      </c>
      <c r="M477" s="9">
        <f>tblTitanic[[#This Row],[SibSp]]+tblTitanic[[#This Row],[Parch]]</f>
        <v>0</v>
      </c>
      <c r="N477" s="9" t="str">
        <f>IF(tblTitanic[[#This Row],[FamilySize]]=0,"Alone", IF(tblTitanic[[#This Row],[FamilySize]]&lt;=3,"Small (1-3)", "Large (4+)"))</f>
        <v>Alone</v>
      </c>
      <c r="O477" s="9" t="str">
        <f>TRIM(MID(tblTitanic[[#This Row],[Name]], FIND(",",tblTitanic[[#This Row],[Name]])+1, FIND(".",tblTitanic[[#This Row],[Name]]) - FIND(",",tblTitanic[[#This Row],[Name]]) - 1))</f>
        <v>Mr</v>
      </c>
      <c r="P4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7" s="9" t="str">
        <f>IF(tblTitanic[[#This Row],[Cabin]]="","Unknown",LEFT(tblTitanic[[#This Row],[Cabin]],1))</f>
        <v>A</v>
      </c>
      <c r="R477" s="9" t="str">
        <f>IF(tblTitanic[[#This Row],[Age]]="","Unknown", IF(tblTitanic[[#This Row],[Age]]&lt;13,"Child",IF(tblTitanic[[#This Row],[Age]]&lt;=18,"Teen", IF(tblTitanic[[#This Row],[Age]]&lt;=40,"Adult","Senior"))))</f>
        <v>Unknown</v>
      </c>
      <c r="S477" s="9" t="str">
        <f>IF(tblTitanic[[#This Row],[Fare]]&lt;=$X$5,"Low",IF(tblTitanic[[#This Row],[Fare]]&lt;= $X$6,"Medium",IF(tblTitanic[[#This Row],[Fare]]&lt;= $X$7,"High","Very High")))</f>
        <v>Very High</v>
      </c>
      <c r="T477" s="9">
        <f>IF(tblTitanic[[#This Row],[Age]]="", $X$9, tblTitanic[[#This Row],[Age]])</f>
        <v>28</v>
      </c>
      <c r="U477" s="9" t="str">
        <f>IF(tblTitanic[[#This Row],[Embarked]]="", "S", tblTitanic[[#This Row],[Embarked]])</f>
        <v>S</v>
      </c>
    </row>
    <row r="478" spans="1:21">
      <c r="A478" s="9">
        <v>477</v>
      </c>
      <c r="B478" s="9">
        <v>0</v>
      </c>
      <c r="C478" s="9">
        <v>2</v>
      </c>
      <c r="D478" t="s">
        <v>980</v>
      </c>
      <c r="E478" s="9" t="s">
        <v>13</v>
      </c>
      <c r="F478" s="31">
        <v>34</v>
      </c>
      <c r="G478" s="9">
        <v>1</v>
      </c>
      <c r="H478" s="9">
        <v>0</v>
      </c>
      <c r="I478" t="s">
        <v>981</v>
      </c>
      <c r="J478">
        <v>21</v>
      </c>
      <c r="K478" s="9" t="s">
        <v>15</v>
      </c>
      <c r="L478" s="9" t="s">
        <v>16</v>
      </c>
      <c r="M478" s="9">
        <f>tblTitanic[[#This Row],[SibSp]]+tblTitanic[[#This Row],[Parch]]</f>
        <v>1</v>
      </c>
      <c r="N478" s="9" t="str">
        <f>IF(tblTitanic[[#This Row],[FamilySize]]=0,"Alone", IF(tblTitanic[[#This Row],[FamilySize]]&lt;=3,"Small (1-3)", "Large (4+)"))</f>
        <v>Small (1-3)</v>
      </c>
      <c r="O478" s="9" t="str">
        <f>TRIM(MID(tblTitanic[[#This Row],[Name]], FIND(",",tblTitanic[[#This Row],[Name]])+1, FIND(".",tblTitanic[[#This Row],[Name]]) - FIND(",",tblTitanic[[#This Row],[Name]]) - 1))</f>
        <v>Mr</v>
      </c>
      <c r="P4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8" s="9" t="str">
        <f>IF(tblTitanic[[#This Row],[Cabin]]="","Unknown",LEFT(tblTitanic[[#This Row],[Cabin]],1))</f>
        <v>Unknown</v>
      </c>
      <c r="R478" s="9" t="str">
        <f>IF(tblTitanic[[#This Row],[Age]]="","Unknown", IF(tblTitanic[[#This Row],[Age]]&lt;13,"Child",IF(tblTitanic[[#This Row],[Age]]&lt;=18,"Teen", IF(tblTitanic[[#This Row],[Age]]&lt;=40,"Adult","Senior"))))</f>
        <v>Adult</v>
      </c>
      <c r="S478" s="9" t="str">
        <f>IF(tblTitanic[[#This Row],[Fare]]&lt;=$X$5,"Low",IF(tblTitanic[[#This Row],[Fare]]&lt;= $X$6,"Medium",IF(tblTitanic[[#This Row],[Fare]]&lt;= $X$7,"High","Very High")))</f>
        <v>High</v>
      </c>
      <c r="T478" s="9">
        <f>IF(tblTitanic[[#This Row],[Age]]="", $X$9, tblTitanic[[#This Row],[Age]])</f>
        <v>34</v>
      </c>
      <c r="U478" s="9" t="str">
        <f>IF(tblTitanic[[#This Row],[Embarked]]="", "S", tblTitanic[[#This Row],[Embarked]])</f>
        <v>S</v>
      </c>
    </row>
    <row r="479" spans="1:21">
      <c r="A479" s="9">
        <v>478</v>
      </c>
      <c r="B479" s="9">
        <v>0</v>
      </c>
      <c r="C479" s="9">
        <v>3</v>
      </c>
      <c r="D479" t="s">
        <v>982</v>
      </c>
      <c r="E479" s="9" t="s">
        <v>13</v>
      </c>
      <c r="F479" s="31">
        <v>29</v>
      </c>
      <c r="G479" s="9">
        <v>1</v>
      </c>
      <c r="H479" s="9">
        <v>0</v>
      </c>
      <c r="I479" t="s">
        <v>983</v>
      </c>
      <c r="J479">
        <v>7.0457999999999998</v>
      </c>
      <c r="K479" s="9" t="s">
        <v>15</v>
      </c>
      <c r="L479" s="9" t="s">
        <v>16</v>
      </c>
      <c r="M479" s="9">
        <f>tblTitanic[[#This Row],[SibSp]]+tblTitanic[[#This Row],[Parch]]</f>
        <v>1</v>
      </c>
      <c r="N479" s="9" t="str">
        <f>IF(tblTitanic[[#This Row],[FamilySize]]=0,"Alone", IF(tblTitanic[[#This Row],[FamilySize]]&lt;=3,"Small (1-3)", "Large (4+)"))</f>
        <v>Small (1-3)</v>
      </c>
      <c r="O479" s="9" t="str">
        <f>TRIM(MID(tblTitanic[[#This Row],[Name]], FIND(",",tblTitanic[[#This Row],[Name]])+1, FIND(".",tblTitanic[[#This Row],[Name]]) - FIND(",",tblTitanic[[#This Row],[Name]]) - 1))</f>
        <v>Mr</v>
      </c>
      <c r="P4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79" s="9" t="str">
        <f>IF(tblTitanic[[#This Row],[Cabin]]="","Unknown",LEFT(tblTitanic[[#This Row],[Cabin]],1))</f>
        <v>Unknown</v>
      </c>
      <c r="R479" s="9" t="str">
        <f>IF(tblTitanic[[#This Row],[Age]]="","Unknown", IF(tblTitanic[[#This Row],[Age]]&lt;13,"Child",IF(tblTitanic[[#This Row],[Age]]&lt;=18,"Teen", IF(tblTitanic[[#This Row],[Age]]&lt;=40,"Adult","Senior"))))</f>
        <v>Adult</v>
      </c>
      <c r="S479" s="9" t="str">
        <f>IF(tblTitanic[[#This Row],[Fare]]&lt;=$X$5,"Low",IF(tblTitanic[[#This Row],[Fare]]&lt;= $X$6,"Medium",IF(tblTitanic[[#This Row],[Fare]]&lt;= $X$7,"High","Very High")))</f>
        <v>Low</v>
      </c>
      <c r="T479" s="9">
        <f>IF(tblTitanic[[#This Row],[Age]]="", $X$9, tblTitanic[[#This Row],[Age]])</f>
        <v>29</v>
      </c>
      <c r="U479" s="9" t="str">
        <f>IF(tblTitanic[[#This Row],[Embarked]]="", "S", tblTitanic[[#This Row],[Embarked]])</f>
        <v>S</v>
      </c>
    </row>
    <row r="480" spans="1:21">
      <c r="A480" s="9">
        <v>479</v>
      </c>
      <c r="B480" s="9">
        <v>0</v>
      </c>
      <c r="C480" s="9">
        <v>3</v>
      </c>
      <c r="D480" t="s">
        <v>984</v>
      </c>
      <c r="E480" s="9" t="s">
        <v>13</v>
      </c>
      <c r="F480" s="31">
        <v>22</v>
      </c>
      <c r="G480" s="9">
        <v>0</v>
      </c>
      <c r="H480" s="9">
        <v>0</v>
      </c>
      <c r="I480" t="s">
        <v>985</v>
      </c>
      <c r="J480">
        <v>7.5208000000000004</v>
      </c>
      <c r="K480" s="9" t="s">
        <v>15</v>
      </c>
      <c r="L480" s="9" t="s">
        <v>16</v>
      </c>
      <c r="M480" s="9">
        <f>tblTitanic[[#This Row],[SibSp]]+tblTitanic[[#This Row],[Parch]]</f>
        <v>0</v>
      </c>
      <c r="N480" s="9" t="str">
        <f>IF(tblTitanic[[#This Row],[FamilySize]]=0,"Alone", IF(tblTitanic[[#This Row],[FamilySize]]&lt;=3,"Small (1-3)", "Large (4+)"))</f>
        <v>Alone</v>
      </c>
      <c r="O480" s="9" t="str">
        <f>TRIM(MID(tblTitanic[[#This Row],[Name]], FIND(",",tblTitanic[[#This Row],[Name]])+1, FIND(".",tblTitanic[[#This Row],[Name]]) - FIND(",",tblTitanic[[#This Row],[Name]]) - 1))</f>
        <v>Mr</v>
      </c>
      <c r="P4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0" s="9" t="str">
        <f>IF(tblTitanic[[#This Row],[Cabin]]="","Unknown",LEFT(tblTitanic[[#This Row],[Cabin]],1))</f>
        <v>Unknown</v>
      </c>
      <c r="R480" s="9" t="str">
        <f>IF(tblTitanic[[#This Row],[Age]]="","Unknown", IF(tblTitanic[[#This Row],[Age]]&lt;13,"Child",IF(tblTitanic[[#This Row],[Age]]&lt;=18,"Teen", IF(tblTitanic[[#This Row],[Age]]&lt;=40,"Adult","Senior"))))</f>
        <v>Adult</v>
      </c>
      <c r="S480" s="9" t="str">
        <f>IF(tblTitanic[[#This Row],[Fare]]&lt;=$X$5,"Low",IF(tblTitanic[[#This Row],[Fare]]&lt;= $X$6,"Medium",IF(tblTitanic[[#This Row],[Fare]]&lt;= $X$7,"High","Very High")))</f>
        <v>Low</v>
      </c>
      <c r="T480" s="9">
        <f>IF(tblTitanic[[#This Row],[Age]]="", $X$9, tblTitanic[[#This Row],[Age]])</f>
        <v>22</v>
      </c>
      <c r="U480" s="9" t="str">
        <f>IF(tblTitanic[[#This Row],[Embarked]]="", "S", tblTitanic[[#This Row],[Embarked]])</f>
        <v>S</v>
      </c>
    </row>
    <row r="481" spans="1:21">
      <c r="A481" s="9">
        <v>480</v>
      </c>
      <c r="B481" s="9">
        <v>1</v>
      </c>
      <c r="C481" s="9">
        <v>3</v>
      </c>
      <c r="D481" t="s">
        <v>986</v>
      </c>
      <c r="E481" s="9" t="s">
        <v>18</v>
      </c>
      <c r="F481" s="31">
        <v>2</v>
      </c>
      <c r="G481" s="9">
        <v>0</v>
      </c>
      <c r="H481" s="9">
        <v>1</v>
      </c>
      <c r="I481" t="s">
        <v>987</v>
      </c>
      <c r="J481">
        <v>12.2875</v>
      </c>
      <c r="K481" s="9" t="s">
        <v>15</v>
      </c>
      <c r="L481" s="9" t="s">
        <v>16</v>
      </c>
      <c r="M481" s="9">
        <f>tblTitanic[[#This Row],[SibSp]]+tblTitanic[[#This Row],[Parch]]</f>
        <v>1</v>
      </c>
      <c r="N481" s="9" t="str">
        <f>IF(tblTitanic[[#This Row],[FamilySize]]=0,"Alone", IF(tblTitanic[[#This Row],[FamilySize]]&lt;=3,"Small (1-3)", "Large (4+)"))</f>
        <v>Small (1-3)</v>
      </c>
      <c r="O481" s="9" t="str">
        <f>TRIM(MID(tblTitanic[[#This Row],[Name]], FIND(",",tblTitanic[[#This Row],[Name]])+1, FIND(".",tblTitanic[[#This Row],[Name]]) - FIND(",",tblTitanic[[#This Row],[Name]]) - 1))</f>
        <v>Miss</v>
      </c>
      <c r="P4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81" s="9" t="str">
        <f>IF(tblTitanic[[#This Row],[Cabin]]="","Unknown",LEFT(tblTitanic[[#This Row],[Cabin]],1))</f>
        <v>Unknown</v>
      </c>
      <c r="R481" s="9" t="str">
        <f>IF(tblTitanic[[#This Row],[Age]]="","Unknown", IF(tblTitanic[[#This Row],[Age]]&lt;13,"Child",IF(tblTitanic[[#This Row],[Age]]&lt;=18,"Teen", IF(tblTitanic[[#This Row],[Age]]&lt;=40,"Adult","Senior"))))</f>
        <v>Child</v>
      </c>
      <c r="S481" s="9" t="str">
        <f>IF(tblTitanic[[#This Row],[Fare]]&lt;=$X$5,"Low",IF(tblTitanic[[#This Row],[Fare]]&lt;= $X$6,"Medium",IF(tblTitanic[[#This Row],[Fare]]&lt;= $X$7,"High","Very High")))</f>
        <v>Medium</v>
      </c>
      <c r="T481" s="9">
        <f>IF(tblTitanic[[#This Row],[Age]]="", $X$9, tblTitanic[[#This Row],[Age]])</f>
        <v>2</v>
      </c>
      <c r="U481" s="9" t="str">
        <f>IF(tblTitanic[[#This Row],[Embarked]]="", "S", tblTitanic[[#This Row],[Embarked]])</f>
        <v>S</v>
      </c>
    </row>
    <row r="482" spans="1:21">
      <c r="A482" s="9">
        <v>481</v>
      </c>
      <c r="B482" s="9">
        <v>0</v>
      </c>
      <c r="C482" s="9">
        <v>3</v>
      </c>
      <c r="D482" t="s">
        <v>988</v>
      </c>
      <c r="E482" s="9" t="s">
        <v>13</v>
      </c>
      <c r="F482" s="31">
        <v>9</v>
      </c>
      <c r="G482" s="9">
        <v>5</v>
      </c>
      <c r="H482" s="9">
        <v>2</v>
      </c>
      <c r="I482" t="s">
        <v>148</v>
      </c>
      <c r="J482">
        <v>46.9</v>
      </c>
      <c r="K482" s="9" t="s">
        <v>15</v>
      </c>
      <c r="L482" s="9" t="s">
        <v>16</v>
      </c>
      <c r="M482" s="9">
        <f>tblTitanic[[#This Row],[SibSp]]+tblTitanic[[#This Row],[Parch]]</f>
        <v>7</v>
      </c>
      <c r="N482" s="9" t="str">
        <f>IF(tblTitanic[[#This Row],[FamilySize]]=0,"Alone", IF(tblTitanic[[#This Row],[FamilySize]]&lt;=3,"Small (1-3)", "Large (4+)"))</f>
        <v>Large (4+)</v>
      </c>
      <c r="O482" s="9" t="str">
        <f>TRIM(MID(tblTitanic[[#This Row],[Name]], FIND(",",tblTitanic[[#This Row],[Name]])+1, FIND(".",tblTitanic[[#This Row],[Name]]) - FIND(",",tblTitanic[[#This Row],[Name]]) - 1))</f>
        <v>Master</v>
      </c>
      <c r="P4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482" s="9" t="str">
        <f>IF(tblTitanic[[#This Row],[Cabin]]="","Unknown",LEFT(tblTitanic[[#This Row],[Cabin]],1))</f>
        <v>Unknown</v>
      </c>
      <c r="R482" s="9" t="str">
        <f>IF(tblTitanic[[#This Row],[Age]]="","Unknown", IF(tblTitanic[[#This Row],[Age]]&lt;13,"Child",IF(tblTitanic[[#This Row],[Age]]&lt;=18,"Teen", IF(tblTitanic[[#This Row],[Age]]&lt;=40,"Adult","Senior"))))</f>
        <v>Child</v>
      </c>
      <c r="S482" s="9" t="str">
        <f>IF(tblTitanic[[#This Row],[Fare]]&lt;=$X$5,"Low",IF(tblTitanic[[#This Row],[Fare]]&lt;= $X$6,"Medium",IF(tblTitanic[[#This Row],[Fare]]&lt;= $X$7,"High","Very High")))</f>
        <v>Very High</v>
      </c>
      <c r="T482" s="9">
        <f>IF(tblTitanic[[#This Row],[Age]]="", $X$9, tblTitanic[[#This Row],[Age]])</f>
        <v>9</v>
      </c>
      <c r="U482" s="9" t="str">
        <f>IF(tblTitanic[[#This Row],[Embarked]]="", "S", tblTitanic[[#This Row],[Embarked]])</f>
        <v>S</v>
      </c>
    </row>
    <row r="483" spans="1:21">
      <c r="A483" s="9">
        <v>482</v>
      </c>
      <c r="B483" s="9">
        <v>0</v>
      </c>
      <c r="C483" s="9">
        <v>2</v>
      </c>
      <c r="D483" t="s">
        <v>989</v>
      </c>
      <c r="E483" s="9" t="s">
        <v>13</v>
      </c>
      <c r="F483" s="31"/>
      <c r="G483" s="9">
        <v>0</v>
      </c>
      <c r="H483" s="9">
        <v>0</v>
      </c>
      <c r="I483" t="s">
        <v>990</v>
      </c>
      <c r="J483">
        <v>0</v>
      </c>
      <c r="K483" s="9" t="s">
        <v>15</v>
      </c>
      <c r="L483" s="9" t="s">
        <v>16</v>
      </c>
      <c r="M483" s="9">
        <f>tblTitanic[[#This Row],[SibSp]]+tblTitanic[[#This Row],[Parch]]</f>
        <v>0</v>
      </c>
      <c r="N483" s="9" t="str">
        <f>IF(tblTitanic[[#This Row],[FamilySize]]=0,"Alone", IF(tblTitanic[[#This Row],[FamilySize]]&lt;=3,"Small (1-3)", "Large (4+)"))</f>
        <v>Alone</v>
      </c>
      <c r="O483" s="9" t="str">
        <f>TRIM(MID(tblTitanic[[#This Row],[Name]], FIND(",",tblTitanic[[#This Row],[Name]])+1, FIND(".",tblTitanic[[#This Row],[Name]]) - FIND(",",tblTitanic[[#This Row],[Name]]) - 1))</f>
        <v>Mr</v>
      </c>
      <c r="P4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3" s="9" t="str">
        <f>IF(tblTitanic[[#This Row],[Cabin]]="","Unknown",LEFT(tblTitanic[[#This Row],[Cabin]],1))</f>
        <v>Unknown</v>
      </c>
      <c r="R483" s="9" t="str">
        <f>IF(tblTitanic[[#This Row],[Age]]="","Unknown", IF(tblTitanic[[#This Row],[Age]]&lt;13,"Child",IF(tblTitanic[[#This Row],[Age]]&lt;=18,"Teen", IF(tblTitanic[[#This Row],[Age]]&lt;=40,"Adult","Senior"))))</f>
        <v>Unknown</v>
      </c>
      <c r="S483" s="9" t="str">
        <f>IF(tblTitanic[[#This Row],[Fare]]&lt;=$X$5,"Low",IF(tblTitanic[[#This Row],[Fare]]&lt;= $X$6,"Medium",IF(tblTitanic[[#This Row],[Fare]]&lt;= $X$7,"High","Very High")))</f>
        <v>Low</v>
      </c>
      <c r="T483" s="9">
        <f>IF(tblTitanic[[#This Row],[Age]]="", $X$9, tblTitanic[[#This Row],[Age]])</f>
        <v>28</v>
      </c>
      <c r="U483" s="9" t="str">
        <f>IF(tblTitanic[[#This Row],[Embarked]]="", "S", tblTitanic[[#This Row],[Embarked]])</f>
        <v>S</v>
      </c>
    </row>
    <row r="484" spans="1:21">
      <c r="A484" s="9">
        <v>483</v>
      </c>
      <c r="B484" s="9">
        <v>0</v>
      </c>
      <c r="C484" s="9">
        <v>3</v>
      </c>
      <c r="D484" t="s">
        <v>991</v>
      </c>
      <c r="E484" s="9" t="s">
        <v>13</v>
      </c>
      <c r="F484" s="31">
        <v>50</v>
      </c>
      <c r="G484" s="9">
        <v>0</v>
      </c>
      <c r="H484" s="9">
        <v>0</v>
      </c>
      <c r="I484" t="s">
        <v>992</v>
      </c>
      <c r="J484">
        <v>8.0500000000000007</v>
      </c>
      <c r="K484" s="9" t="s">
        <v>15</v>
      </c>
      <c r="L484" s="9" t="s">
        <v>16</v>
      </c>
      <c r="M484" s="9">
        <f>tblTitanic[[#This Row],[SibSp]]+tblTitanic[[#This Row],[Parch]]</f>
        <v>0</v>
      </c>
      <c r="N484" s="9" t="str">
        <f>IF(tblTitanic[[#This Row],[FamilySize]]=0,"Alone", IF(tblTitanic[[#This Row],[FamilySize]]&lt;=3,"Small (1-3)", "Large (4+)"))</f>
        <v>Alone</v>
      </c>
      <c r="O484" s="9" t="str">
        <f>TRIM(MID(tblTitanic[[#This Row],[Name]], FIND(",",tblTitanic[[#This Row],[Name]])+1, FIND(".",tblTitanic[[#This Row],[Name]]) - FIND(",",tblTitanic[[#This Row],[Name]]) - 1))</f>
        <v>Mr</v>
      </c>
      <c r="P4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4" s="9" t="str">
        <f>IF(tblTitanic[[#This Row],[Cabin]]="","Unknown",LEFT(tblTitanic[[#This Row],[Cabin]],1))</f>
        <v>Unknown</v>
      </c>
      <c r="R484" s="9" t="str">
        <f>IF(tblTitanic[[#This Row],[Age]]="","Unknown", IF(tblTitanic[[#This Row],[Age]]&lt;13,"Child",IF(tblTitanic[[#This Row],[Age]]&lt;=18,"Teen", IF(tblTitanic[[#This Row],[Age]]&lt;=40,"Adult","Senior"))))</f>
        <v>Senior</v>
      </c>
      <c r="S484" s="9" t="str">
        <f>IF(tblTitanic[[#This Row],[Fare]]&lt;=$X$5,"Low",IF(tblTitanic[[#This Row],[Fare]]&lt;= $X$6,"Medium",IF(tblTitanic[[#This Row],[Fare]]&lt;= $X$7,"High","Very High")))</f>
        <v>Medium</v>
      </c>
      <c r="T484" s="9">
        <f>IF(tblTitanic[[#This Row],[Age]]="", $X$9, tblTitanic[[#This Row],[Age]])</f>
        <v>50</v>
      </c>
      <c r="U484" s="9" t="str">
        <f>IF(tblTitanic[[#This Row],[Embarked]]="", "S", tblTitanic[[#This Row],[Embarked]])</f>
        <v>S</v>
      </c>
    </row>
    <row r="485" spans="1:21">
      <c r="A485" s="9">
        <v>484</v>
      </c>
      <c r="B485" s="9">
        <v>1</v>
      </c>
      <c r="C485" s="9">
        <v>3</v>
      </c>
      <c r="D485" t="s">
        <v>993</v>
      </c>
      <c r="E485" s="9" t="s">
        <v>18</v>
      </c>
      <c r="F485" s="31">
        <v>63</v>
      </c>
      <c r="G485" s="9">
        <v>0</v>
      </c>
      <c r="H485" s="9">
        <v>0</v>
      </c>
      <c r="I485" t="s">
        <v>994</v>
      </c>
      <c r="J485">
        <v>9.5875000000000004</v>
      </c>
      <c r="K485" s="9" t="s">
        <v>15</v>
      </c>
      <c r="L485" s="9" t="s">
        <v>16</v>
      </c>
      <c r="M485" s="9">
        <f>tblTitanic[[#This Row],[SibSp]]+tblTitanic[[#This Row],[Parch]]</f>
        <v>0</v>
      </c>
      <c r="N485" s="9" t="str">
        <f>IF(tblTitanic[[#This Row],[FamilySize]]=0,"Alone", IF(tblTitanic[[#This Row],[FamilySize]]&lt;=3,"Small (1-3)", "Large (4+)"))</f>
        <v>Alone</v>
      </c>
      <c r="O485" s="9" t="str">
        <f>TRIM(MID(tblTitanic[[#This Row],[Name]], FIND(",",tblTitanic[[#This Row],[Name]])+1, FIND(".",tblTitanic[[#This Row],[Name]]) - FIND(",",tblTitanic[[#This Row],[Name]]) - 1))</f>
        <v>Mrs</v>
      </c>
      <c r="P4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85" s="9" t="str">
        <f>IF(tblTitanic[[#This Row],[Cabin]]="","Unknown",LEFT(tblTitanic[[#This Row],[Cabin]],1))</f>
        <v>Unknown</v>
      </c>
      <c r="R485" s="9" t="str">
        <f>IF(tblTitanic[[#This Row],[Age]]="","Unknown", IF(tblTitanic[[#This Row],[Age]]&lt;13,"Child",IF(tblTitanic[[#This Row],[Age]]&lt;=18,"Teen", IF(tblTitanic[[#This Row],[Age]]&lt;=40,"Adult","Senior"))))</f>
        <v>Senior</v>
      </c>
      <c r="S485" s="9" t="str">
        <f>IF(tblTitanic[[#This Row],[Fare]]&lt;=$X$5,"Low",IF(tblTitanic[[#This Row],[Fare]]&lt;= $X$6,"Medium",IF(tblTitanic[[#This Row],[Fare]]&lt;= $X$7,"High","Very High")))</f>
        <v>Medium</v>
      </c>
      <c r="T485" s="9">
        <f>IF(tblTitanic[[#This Row],[Age]]="", $X$9, tblTitanic[[#This Row],[Age]])</f>
        <v>63</v>
      </c>
      <c r="U485" s="9" t="str">
        <f>IF(tblTitanic[[#This Row],[Embarked]]="", "S", tblTitanic[[#This Row],[Embarked]])</f>
        <v>S</v>
      </c>
    </row>
    <row r="486" spans="1:21">
      <c r="A486" s="9">
        <v>485</v>
      </c>
      <c r="B486" s="9">
        <v>1</v>
      </c>
      <c r="C486" s="9">
        <v>1</v>
      </c>
      <c r="D486" t="s">
        <v>995</v>
      </c>
      <c r="E486" s="9" t="s">
        <v>13</v>
      </c>
      <c r="F486" s="31">
        <v>25</v>
      </c>
      <c r="G486" s="9">
        <v>1</v>
      </c>
      <c r="H486" s="9">
        <v>0</v>
      </c>
      <c r="I486" t="s">
        <v>621</v>
      </c>
      <c r="J486">
        <v>91.0792</v>
      </c>
      <c r="K486" s="9" t="s">
        <v>622</v>
      </c>
      <c r="L486" s="9" t="s">
        <v>21</v>
      </c>
      <c r="M486" s="9">
        <f>tblTitanic[[#This Row],[SibSp]]+tblTitanic[[#This Row],[Parch]]</f>
        <v>1</v>
      </c>
      <c r="N486" s="9" t="str">
        <f>IF(tblTitanic[[#This Row],[FamilySize]]=0,"Alone", IF(tblTitanic[[#This Row],[FamilySize]]&lt;=3,"Small (1-3)", "Large (4+)"))</f>
        <v>Small (1-3)</v>
      </c>
      <c r="O486" s="9" t="str">
        <f>TRIM(MID(tblTitanic[[#This Row],[Name]], FIND(",",tblTitanic[[#This Row],[Name]])+1, FIND(".",tblTitanic[[#This Row],[Name]]) - FIND(",",tblTitanic[[#This Row],[Name]]) - 1))</f>
        <v>Mr</v>
      </c>
      <c r="P4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6" s="9" t="str">
        <f>IF(tblTitanic[[#This Row],[Cabin]]="","Unknown",LEFT(tblTitanic[[#This Row],[Cabin]],1))</f>
        <v>B</v>
      </c>
      <c r="R486" s="9" t="str">
        <f>IF(tblTitanic[[#This Row],[Age]]="","Unknown", IF(tblTitanic[[#This Row],[Age]]&lt;13,"Child",IF(tblTitanic[[#This Row],[Age]]&lt;=18,"Teen", IF(tblTitanic[[#This Row],[Age]]&lt;=40,"Adult","Senior"))))</f>
        <v>Adult</v>
      </c>
      <c r="S486" s="9" t="str">
        <f>IF(tblTitanic[[#This Row],[Fare]]&lt;=$X$5,"Low",IF(tblTitanic[[#This Row],[Fare]]&lt;= $X$6,"Medium",IF(tblTitanic[[#This Row],[Fare]]&lt;= $X$7,"High","Very High")))</f>
        <v>Very High</v>
      </c>
      <c r="T486" s="9">
        <f>IF(tblTitanic[[#This Row],[Age]]="", $X$9, tblTitanic[[#This Row],[Age]])</f>
        <v>25</v>
      </c>
      <c r="U486" s="9" t="str">
        <f>IF(tblTitanic[[#This Row],[Embarked]]="", "S", tblTitanic[[#This Row],[Embarked]])</f>
        <v>C</v>
      </c>
    </row>
    <row r="487" spans="1:21">
      <c r="A487" s="9">
        <v>486</v>
      </c>
      <c r="B487" s="9">
        <v>0</v>
      </c>
      <c r="C487" s="9">
        <v>3</v>
      </c>
      <c r="D487" t="s">
        <v>996</v>
      </c>
      <c r="E487" s="9" t="s">
        <v>18</v>
      </c>
      <c r="F487" s="31"/>
      <c r="G487" s="9">
        <v>3</v>
      </c>
      <c r="H487" s="9">
        <v>1</v>
      </c>
      <c r="I487" t="s">
        <v>386</v>
      </c>
      <c r="J487">
        <v>25.466699999999999</v>
      </c>
      <c r="K487" s="9" t="s">
        <v>15</v>
      </c>
      <c r="L487" s="9" t="s">
        <v>16</v>
      </c>
      <c r="M487" s="9">
        <f>tblTitanic[[#This Row],[SibSp]]+tblTitanic[[#This Row],[Parch]]</f>
        <v>4</v>
      </c>
      <c r="N487" s="9" t="str">
        <f>IF(tblTitanic[[#This Row],[FamilySize]]=0,"Alone", IF(tblTitanic[[#This Row],[FamilySize]]&lt;=3,"Small (1-3)", "Large (4+)"))</f>
        <v>Large (4+)</v>
      </c>
      <c r="O487" s="9" t="str">
        <f>TRIM(MID(tblTitanic[[#This Row],[Name]], FIND(",",tblTitanic[[#This Row],[Name]])+1, FIND(".",tblTitanic[[#This Row],[Name]]) - FIND(",",tblTitanic[[#This Row],[Name]]) - 1))</f>
        <v>Miss</v>
      </c>
      <c r="P4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87" s="9" t="str">
        <f>IF(tblTitanic[[#This Row],[Cabin]]="","Unknown",LEFT(tblTitanic[[#This Row],[Cabin]],1))</f>
        <v>Unknown</v>
      </c>
      <c r="R487" s="9" t="str">
        <f>IF(tblTitanic[[#This Row],[Age]]="","Unknown", IF(tblTitanic[[#This Row],[Age]]&lt;13,"Child",IF(tblTitanic[[#This Row],[Age]]&lt;=18,"Teen", IF(tblTitanic[[#This Row],[Age]]&lt;=40,"Adult","Senior"))))</f>
        <v>Unknown</v>
      </c>
      <c r="S487" s="9" t="str">
        <f>IF(tblTitanic[[#This Row],[Fare]]&lt;=$X$5,"Low",IF(tblTitanic[[#This Row],[Fare]]&lt;= $X$6,"Medium",IF(tblTitanic[[#This Row],[Fare]]&lt;= $X$7,"High","Very High")))</f>
        <v>High</v>
      </c>
      <c r="T487" s="9">
        <f>IF(tblTitanic[[#This Row],[Age]]="", $X$9, tblTitanic[[#This Row],[Age]])</f>
        <v>28</v>
      </c>
      <c r="U487" s="9" t="str">
        <f>IF(tblTitanic[[#This Row],[Embarked]]="", "S", tblTitanic[[#This Row],[Embarked]])</f>
        <v>S</v>
      </c>
    </row>
    <row r="488" spans="1:21">
      <c r="A488" s="9">
        <v>487</v>
      </c>
      <c r="B488" s="9">
        <v>1</v>
      </c>
      <c r="C488" s="9">
        <v>1</v>
      </c>
      <c r="D488" t="s">
        <v>997</v>
      </c>
      <c r="E488" s="9" t="s">
        <v>18</v>
      </c>
      <c r="F488" s="31">
        <v>35</v>
      </c>
      <c r="G488" s="9">
        <v>1</v>
      </c>
      <c r="H488" s="9">
        <v>0</v>
      </c>
      <c r="I488" t="s">
        <v>484</v>
      </c>
      <c r="J488">
        <v>90</v>
      </c>
      <c r="K488" s="9" t="s">
        <v>485</v>
      </c>
      <c r="L488" s="9" t="s">
        <v>16</v>
      </c>
      <c r="M488" s="9">
        <f>tblTitanic[[#This Row],[SibSp]]+tblTitanic[[#This Row],[Parch]]</f>
        <v>1</v>
      </c>
      <c r="N488" s="9" t="str">
        <f>IF(tblTitanic[[#This Row],[FamilySize]]=0,"Alone", IF(tblTitanic[[#This Row],[FamilySize]]&lt;=3,"Small (1-3)", "Large (4+)"))</f>
        <v>Small (1-3)</v>
      </c>
      <c r="O488" s="9" t="str">
        <f>TRIM(MID(tblTitanic[[#This Row],[Name]], FIND(",",tblTitanic[[#This Row],[Name]])+1, FIND(".",tblTitanic[[#This Row],[Name]]) - FIND(",",tblTitanic[[#This Row],[Name]]) - 1))</f>
        <v>Mrs</v>
      </c>
      <c r="P4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488" s="9" t="str">
        <f>IF(tblTitanic[[#This Row],[Cabin]]="","Unknown",LEFT(tblTitanic[[#This Row],[Cabin]],1))</f>
        <v>C</v>
      </c>
      <c r="R488" s="9" t="str">
        <f>IF(tblTitanic[[#This Row],[Age]]="","Unknown", IF(tblTitanic[[#This Row],[Age]]&lt;13,"Child",IF(tblTitanic[[#This Row],[Age]]&lt;=18,"Teen", IF(tblTitanic[[#This Row],[Age]]&lt;=40,"Adult","Senior"))))</f>
        <v>Adult</v>
      </c>
      <c r="S488" s="9" t="str">
        <f>IF(tblTitanic[[#This Row],[Fare]]&lt;=$X$5,"Low",IF(tblTitanic[[#This Row],[Fare]]&lt;= $X$6,"Medium",IF(tblTitanic[[#This Row],[Fare]]&lt;= $X$7,"High","Very High")))</f>
        <v>Very High</v>
      </c>
      <c r="T488" s="9">
        <f>IF(tblTitanic[[#This Row],[Age]]="", $X$9, tblTitanic[[#This Row],[Age]])</f>
        <v>35</v>
      </c>
      <c r="U488" s="9" t="str">
        <f>IF(tblTitanic[[#This Row],[Embarked]]="", "S", tblTitanic[[#This Row],[Embarked]])</f>
        <v>S</v>
      </c>
    </row>
    <row r="489" spans="1:21">
      <c r="A489" s="9">
        <v>488</v>
      </c>
      <c r="B489" s="9">
        <v>0</v>
      </c>
      <c r="C489" s="9">
        <v>1</v>
      </c>
      <c r="D489" t="s">
        <v>998</v>
      </c>
      <c r="E489" s="9" t="s">
        <v>13</v>
      </c>
      <c r="F489" s="31">
        <v>58</v>
      </c>
      <c r="G489" s="9">
        <v>0</v>
      </c>
      <c r="H489" s="9">
        <v>0</v>
      </c>
      <c r="I489" t="s">
        <v>999</v>
      </c>
      <c r="J489">
        <v>29.7</v>
      </c>
      <c r="K489" s="9" t="s">
        <v>1000</v>
      </c>
      <c r="L489" s="9" t="s">
        <v>21</v>
      </c>
      <c r="M489" s="9">
        <f>tblTitanic[[#This Row],[SibSp]]+tblTitanic[[#This Row],[Parch]]</f>
        <v>0</v>
      </c>
      <c r="N489" s="9" t="str">
        <f>IF(tblTitanic[[#This Row],[FamilySize]]=0,"Alone", IF(tblTitanic[[#This Row],[FamilySize]]&lt;=3,"Small (1-3)", "Large (4+)"))</f>
        <v>Alone</v>
      </c>
      <c r="O489" s="9" t="str">
        <f>TRIM(MID(tblTitanic[[#This Row],[Name]], FIND(",",tblTitanic[[#This Row],[Name]])+1, FIND(".",tblTitanic[[#This Row],[Name]]) - FIND(",",tblTitanic[[#This Row],[Name]]) - 1))</f>
        <v>Mr</v>
      </c>
      <c r="P4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89" s="9" t="str">
        <f>IF(tblTitanic[[#This Row],[Cabin]]="","Unknown",LEFT(tblTitanic[[#This Row],[Cabin]],1))</f>
        <v>B</v>
      </c>
      <c r="R489" s="9" t="str">
        <f>IF(tblTitanic[[#This Row],[Age]]="","Unknown", IF(tblTitanic[[#This Row],[Age]]&lt;13,"Child",IF(tblTitanic[[#This Row],[Age]]&lt;=18,"Teen", IF(tblTitanic[[#This Row],[Age]]&lt;=40,"Adult","Senior"))))</f>
        <v>Senior</v>
      </c>
      <c r="S489" s="9" t="str">
        <f>IF(tblTitanic[[#This Row],[Fare]]&lt;=$X$5,"Low",IF(tblTitanic[[#This Row],[Fare]]&lt;= $X$6,"Medium",IF(tblTitanic[[#This Row],[Fare]]&lt;= $X$7,"High","Very High")))</f>
        <v>High</v>
      </c>
      <c r="T489" s="9">
        <f>IF(tblTitanic[[#This Row],[Age]]="", $X$9, tblTitanic[[#This Row],[Age]])</f>
        <v>58</v>
      </c>
      <c r="U489" s="9" t="str">
        <f>IF(tblTitanic[[#This Row],[Embarked]]="", "S", tblTitanic[[#This Row],[Embarked]])</f>
        <v>C</v>
      </c>
    </row>
    <row r="490" spans="1:21">
      <c r="A490" s="9">
        <v>489</v>
      </c>
      <c r="B490" s="9">
        <v>0</v>
      </c>
      <c r="C490" s="9">
        <v>3</v>
      </c>
      <c r="D490" t="s">
        <v>1001</v>
      </c>
      <c r="E490" s="9" t="s">
        <v>13</v>
      </c>
      <c r="F490" s="31">
        <v>30</v>
      </c>
      <c r="G490" s="9">
        <v>0</v>
      </c>
      <c r="H490" s="9">
        <v>0</v>
      </c>
      <c r="I490" t="s">
        <v>1002</v>
      </c>
      <c r="J490">
        <v>8.0500000000000007</v>
      </c>
      <c r="K490" s="9" t="s">
        <v>15</v>
      </c>
      <c r="L490" s="9" t="s">
        <v>16</v>
      </c>
      <c r="M490" s="9">
        <f>tblTitanic[[#This Row],[SibSp]]+tblTitanic[[#This Row],[Parch]]</f>
        <v>0</v>
      </c>
      <c r="N490" s="9" t="str">
        <f>IF(tblTitanic[[#This Row],[FamilySize]]=0,"Alone", IF(tblTitanic[[#This Row],[FamilySize]]&lt;=3,"Small (1-3)", "Large (4+)"))</f>
        <v>Alone</v>
      </c>
      <c r="O490" s="9" t="str">
        <f>TRIM(MID(tblTitanic[[#This Row],[Name]], FIND(",",tblTitanic[[#This Row],[Name]])+1, FIND(".",tblTitanic[[#This Row],[Name]]) - FIND(",",tblTitanic[[#This Row],[Name]]) - 1))</f>
        <v>Mr</v>
      </c>
      <c r="P4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0" s="9" t="str">
        <f>IF(tblTitanic[[#This Row],[Cabin]]="","Unknown",LEFT(tblTitanic[[#This Row],[Cabin]],1))</f>
        <v>Unknown</v>
      </c>
      <c r="R490" s="9" t="str">
        <f>IF(tblTitanic[[#This Row],[Age]]="","Unknown", IF(tblTitanic[[#This Row],[Age]]&lt;13,"Child",IF(tblTitanic[[#This Row],[Age]]&lt;=18,"Teen", IF(tblTitanic[[#This Row],[Age]]&lt;=40,"Adult","Senior"))))</f>
        <v>Adult</v>
      </c>
      <c r="S490" s="9" t="str">
        <f>IF(tblTitanic[[#This Row],[Fare]]&lt;=$X$5,"Low",IF(tblTitanic[[#This Row],[Fare]]&lt;= $X$6,"Medium",IF(tblTitanic[[#This Row],[Fare]]&lt;= $X$7,"High","Very High")))</f>
        <v>Medium</v>
      </c>
      <c r="T490" s="9">
        <f>IF(tblTitanic[[#This Row],[Age]]="", $X$9, tblTitanic[[#This Row],[Age]])</f>
        <v>30</v>
      </c>
      <c r="U490" s="9" t="str">
        <f>IF(tblTitanic[[#This Row],[Embarked]]="", "S", tblTitanic[[#This Row],[Embarked]])</f>
        <v>S</v>
      </c>
    </row>
    <row r="491" spans="1:21">
      <c r="A491" s="9">
        <v>490</v>
      </c>
      <c r="B491" s="9">
        <v>1</v>
      </c>
      <c r="C491" s="9">
        <v>3</v>
      </c>
      <c r="D491" t="s">
        <v>1003</v>
      </c>
      <c r="E491" s="9" t="s">
        <v>13</v>
      </c>
      <c r="F491" s="31">
        <v>9</v>
      </c>
      <c r="G491" s="9">
        <v>1</v>
      </c>
      <c r="H491" s="9">
        <v>1</v>
      </c>
      <c r="I491" t="s">
        <v>736</v>
      </c>
      <c r="J491">
        <v>15.9</v>
      </c>
      <c r="K491" s="9" t="s">
        <v>15</v>
      </c>
      <c r="L491" s="9" t="s">
        <v>16</v>
      </c>
      <c r="M491" s="9">
        <f>tblTitanic[[#This Row],[SibSp]]+tblTitanic[[#This Row],[Parch]]</f>
        <v>2</v>
      </c>
      <c r="N491" s="9" t="str">
        <f>IF(tblTitanic[[#This Row],[FamilySize]]=0,"Alone", IF(tblTitanic[[#This Row],[FamilySize]]&lt;=3,"Small (1-3)", "Large (4+)"))</f>
        <v>Small (1-3)</v>
      </c>
      <c r="O491" s="9" t="str">
        <f>TRIM(MID(tblTitanic[[#This Row],[Name]], FIND(",",tblTitanic[[#This Row],[Name]])+1, FIND(".",tblTitanic[[#This Row],[Name]]) - FIND(",",tblTitanic[[#This Row],[Name]]) - 1))</f>
        <v>Master</v>
      </c>
      <c r="P4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491" s="9" t="str">
        <f>IF(tblTitanic[[#This Row],[Cabin]]="","Unknown",LEFT(tblTitanic[[#This Row],[Cabin]],1))</f>
        <v>Unknown</v>
      </c>
      <c r="R491" s="9" t="str">
        <f>IF(tblTitanic[[#This Row],[Age]]="","Unknown", IF(tblTitanic[[#This Row],[Age]]&lt;13,"Child",IF(tblTitanic[[#This Row],[Age]]&lt;=18,"Teen", IF(tblTitanic[[#This Row],[Age]]&lt;=40,"Adult","Senior"))))</f>
        <v>Child</v>
      </c>
      <c r="S491" s="9" t="str">
        <f>IF(tblTitanic[[#This Row],[Fare]]&lt;=$X$5,"Low",IF(tblTitanic[[#This Row],[Fare]]&lt;= $X$6,"Medium",IF(tblTitanic[[#This Row],[Fare]]&lt;= $X$7,"High","Very High")))</f>
        <v>High</v>
      </c>
      <c r="T491" s="9">
        <f>IF(tblTitanic[[#This Row],[Age]]="", $X$9, tblTitanic[[#This Row],[Age]])</f>
        <v>9</v>
      </c>
      <c r="U491" s="9" t="str">
        <f>IF(tblTitanic[[#This Row],[Embarked]]="", "S", tblTitanic[[#This Row],[Embarked]])</f>
        <v>S</v>
      </c>
    </row>
    <row r="492" spans="1:21">
      <c r="A492" s="9">
        <v>491</v>
      </c>
      <c r="B492" s="9">
        <v>0</v>
      </c>
      <c r="C492" s="9">
        <v>3</v>
      </c>
      <c r="D492" t="s">
        <v>1004</v>
      </c>
      <c r="E492" s="9" t="s">
        <v>13</v>
      </c>
      <c r="F492" s="31"/>
      <c r="G492" s="9">
        <v>1</v>
      </c>
      <c r="H492" s="9">
        <v>0</v>
      </c>
      <c r="I492" t="s">
        <v>1005</v>
      </c>
      <c r="J492">
        <v>19.966699999999999</v>
      </c>
      <c r="K492" s="9" t="s">
        <v>15</v>
      </c>
      <c r="L492" s="9" t="s">
        <v>16</v>
      </c>
      <c r="M492" s="9">
        <f>tblTitanic[[#This Row],[SibSp]]+tblTitanic[[#This Row],[Parch]]</f>
        <v>1</v>
      </c>
      <c r="N492" s="9" t="str">
        <f>IF(tblTitanic[[#This Row],[FamilySize]]=0,"Alone", IF(tblTitanic[[#This Row],[FamilySize]]&lt;=3,"Small (1-3)", "Large (4+)"))</f>
        <v>Small (1-3)</v>
      </c>
      <c r="O492" s="9" t="str">
        <f>TRIM(MID(tblTitanic[[#This Row],[Name]], FIND(",",tblTitanic[[#This Row],[Name]])+1, FIND(".",tblTitanic[[#This Row],[Name]]) - FIND(",",tblTitanic[[#This Row],[Name]]) - 1))</f>
        <v>Mr</v>
      </c>
      <c r="P4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2" s="9" t="str">
        <f>IF(tblTitanic[[#This Row],[Cabin]]="","Unknown",LEFT(tblTitanic[[#This Row],[Cabin]],1))</f>
        <v>Unknown</v>
      </c>
      <c r="R492" s="9" t="str">
        <f>IF(tblTitanic[[#This Row],[Age]]="","Unknown", IF(tblTitanic[[#This Row],[Age]]&lt;13,"Child",IF(tblTitanic[[#This Row],[Age]]&lt;=18,"Teen", IF(tblTitanic[[#This Row],[Age]]&lt;=40,"Adult","Senior"))))</f>
        <v>Unknown</v>
      </c>
      <c r="S492" s="9" t="str">
        <f>IF(tblTitanic[[#This Row],[Fare]]&lt;=$X$5,"Low",IF(tblTitanic[[#This Row],[Fare]]&lt;= $X$6,"Medium",IF(tblTitanic[[#This Row],[Fare]]&lt;= $X$7,"High","Very High")))</f>
        <v>High</v>
      </c>
      <c r="T492" s="9">
        <f>IF(tblTitanic[[#This Row],[Age]]="", $X$9, tblTitanic[[#This Row],[Age]])</f>
        <v>28</v>
      </c>
      <c r="U492" s="9" t="str">
        <f>IF(tblTitanic[[#This Row],[Embarked]]="", "S", tblTitanic[[#This Row],[Embarked]])</f>
        <v>S</v>
      </c>
    </row>
    <row r="493" spans="1:21">
      <c r="A493" s="9">
        <v>492</v>
      </c>
      <c r="B493" s="9">
        <v>0</v>
      </c>
      <c r="C493" s="9">
        <v>3</v>
      </c>
      <c r="D493" t="s">
        <v>1006</v>
      </c>
      <c r="E493" s="9" t="s">
        <v>13</v>
      </c>
      <c r="F493" s="31">
        <v>21</v>
      </c>
      <c r="G493" s="9">
        <v>0</v>
      </c>
      <c r="H493" s="9">
        <v>0</v>
      </c>
      <c r="I493" t="s">
        <v>1007</v>
      </c>
      <c r="J493">
        <v>7.25</v>
      </c>
      <c r="K493" s="9" t="s">
        <v>15</v>
      </c>
      <c r="L493" s="9" t="s">
        <v>16</v>
      </c>
      <c r="M493" s="9">
        <f>tblTitanic[[#This Row],[SibSp]]+tblTitanic[[#This Row],[Parch]]</f>
        <v>0</v>
      </c>
      <c r="N493" s="9" t="str">
        <f>IF(tblTitanic[[#This Row],[FamilySize]]=0,"Alone", IF(tblTitanic[[#This Row],[FamilySize]]&lt;=3,"Small (1-3)", "Large (4+)"))</f>
        <v>Alone</v>
      </c>
      <c r="O493" s="9" t="str">
        <f>TRIM(MID(tblTitanic[[#This Row],[Name]], FIND(",",tblTitanic[[#This Row],[Name]])+1, FIND(".",tblTitanic[[#This Row],[Name]]) - FIND(",",tblTitanic[[#This Row],[Name]]) - 1))</f>
        <v>Mr</v>
      </c>
      <c r="P4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3" s="9" t="str">
        <f>IF(tblTitanic[[#This Row],[Cabin]]="","Unknown",LEFT(tblTitanic[[#This Row],[Cabin]],1))</f>
        <v>Unknown</v>
      </c>
      <c r="R493" s="9" t="str">
        <f>IF(tblTitanic[[#This Row],[Age]]="","Unknown", IF(tblTitanic[[#This Row],[Age]]&lt;13,"Child",IF(tblTitanic[[#This Row],[Age]]&lt;=18,"Teen", IF(tblTitanic[[#This Row],[Age]]&lt;=40,"Adult","Senior"))))</f>
        <v>Adult</v>
      </c>
      <c r="S493" s="9" t="str">
        <f>IF(tblTitanic[[#This Row],[Fare]]&lt;=$X$5,"Low",IF(tblTitanic[[#This Row],[Fare]]&lt;= $X$6,"Medium",IF(tblTitanic[[#This Row],[Fare]]&lt;= $X$7,"High","Very High")))</f>
        <v>Low</v>
      </c>
      <c r="T493" s="9">
        <f>IF(tblTitanic[[#This Row],[Age]]="", $X$9, tblTitanic[[#This Row],[Age]])</f>
        <v>21</v>
      </c>
      <c r="U493" s="9" t="str">
        <f>IF(tblTitanic[[#This Row],[Embarked]]="", "S", tblTitanic[[#This Row],[Embarked]])</f>
        <v>S</v>
      </c>
    </row>
    <row r="494" spans="1:21">
      <c r="A494" s="9">
        <v>493</v>
      </c>
      <c r="B494" s="9">
        <v>0</v>
      </c>
      <c r="C494" s="9">
        <v>1</v>
      </c>
      <c r="D494" t="s">
        <v>1008</v>
      </c>
      <c r="E494" s="9" t="s">
        <v>13</v>
      </c>
      <c r="F494" s="31">
        <v>55</v>
      </c>
      <c r="G494" s="9">
        <v>0</v>
      </c>
      <c r="H494" s="9">
        <v>0</v>
      </c>
      <c r="I494" t="s">
        <v>1009</v>
      </c>
      <c r="J494">
        <v>30.5</v>
      </c>
      <c r="K494" s="9" t="s">
        <v>1010</v>
      </c>
      <c r="L494" s="9" t="s">
        <v>16</v>
      </c>
      <c r="M494" s="9">
        <f>tblTitanic[[#This Row],[SibSp]]+tblTitanic[[#This Row],[Parch]]</f>
        <v>0</v>
      </c>
      <c r="N494" s="9" t="str">
        <f>IF(tblTitanic[[#This Row],[FamilySize]]=0,"Alone", IF(tblTitanic[[#This Row],[FamilySize]]&lt;=3,"Small (1-3)", "Large (4+)"))</f>
        <v>Alone</v>
      </c>
      <c r="O494" s="9" t="str">
        <f>TRIM(MID(tblTitanic[[#This Row],[Name]], FIND(",",tblTitanic[[#This Row],[Name]])+1, FIND(".",tblTitanic[[#This Row],[Name]]) - FIND(",",tblTitanic[[#This Row],[Name]]) - 1))</f>
        <v>Mr</v>
      </c>
      <c r="P4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4" s="9" t="str">
        <f>IF(tblTitanic[[#This Row],[Cabin]]="","Unknown",LEFT(tblTitanic[[#This Row],[Cabin]],1))</f>
        <v>C</v>
      </c>
      <c r="R494" s="9" t="str">
        <f>IF(tblTitanic[[#This Row],[Age]]="","Unknown", IF(tblTitanic[[#This Row],[Age]]&lt;13,"Child",IF(tblTitanic[[#This Row],[Age]]&lt;=18,"Teen", IF(tblTitanic[[#This Row],[Age]]&lt;=40,"Adult","Senior"))))</f>
        <v>Senior</v>
      </c>
      <c r="S494" s="9" t="str">
        <f>IF(tblTitanic[[#This Row],[Fare]]&lt;=$X$5,"Low",IF(tblTitanic[[#This Row],[Fare]]&lt;= $X$6,"Medium",IF(tblTitanic[[#This Row],[Fare]]&lt;= $X$7,"High","Very High")))</f>
        <v>High</v>
      </c>
      <c r="T494" s="9">
        <f>IF(tblTitanic[[#This Row],[Age]]="", $X$9, tblTitanic[[#This Row],[Age]])</f>
        <v>55</v>
      </c>
      <c r="U494" s="9" t="str">
        <f>IF(tblTitanic[[#This Row],[Embarked]]="", "S", tblTitanic[[#This Row],[Embarked]])</f>
        <v>S</v>
      </c>
    </row>
    <row r="495" spans="1:21">
      <c r="A495" s="9">
        <v>494</v>
      </c>
      <c r="B495" s="9">
        <v>0</v>
      </c>
      <c r="C495" s="9">
        <v>1</v>
      </c>
      <c r="D495" t="s">
        <v>1011</v>
      </c>
      <c r="E495" s="9" t="s">
        <v>13</v>
      </c>
      <c r="F495" s="31">
        <v>71</v>
      </c>
      <c r="G495" s="9">
        <v>0</v>
      </c>
      <c r="H495" s="9">
        <v>0</v>
      </c>
      <c r="I495" t="s">
        <v>1012</v>
      </c>
      <c r="J495">
        <v>49.504199999999997</v>
      </c>
      <c r="K495" s="9" t="s">
        <v>15</v>
      </c>
      <c r="L495" s="9" t="s">
        <v>21</v>
      </c>
      <c r="M495" s="9">
        <f>tblTitanic[[#This Row],[SibSp]]+tblTitanic[[#This Row],[Parch]]</f>
        <v>0</v>
      </c>
      <c r="N495" s="9" t="str">
        <f>IF(tblTitanic[[#This Row],[FamilySize]]=0,"Alone", IF(tblTitanic[[#This Row],[FamilySize]]&lt;=3,"Small (1-3)", "Large (4+)"))</f>
        <v>Alone</v>
      </c>
      <c r="O495" s="9" t="str">
        <f>TRIM(MID(tblTitanic[[#This Row],[Name]], FIND(",",tblTitanic[[#This Row],[Name]])+1, FIND(".",tblTitanic[[#This Row],[Name]]) - FIND(",",tblTitanic[[#This Row],[Name]]) - 1))</f>
        <v>Mr</v>
      </c>
      <c r="P4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5" s="9" t="str">
        <f>IF(tblTitanic[[#This Row],[Cabin]]="","Unknown",LEFT(tblTitanic[[#This Row],[Cabin]],1))</f>
        <v>Unknown</v>
      </c>
      <c r="R495" s="9" t="str">
        <f>IF(tblTitanic[[#This Row],[Age]]="","Unknown", IF(tblTitanic[[#This Row],[Age]]&lt;13,"Child",IF(tblTitanic[[#This Row],[Age]]&lt;=18,"Teen", IF(tblTitanic[[#This Row],[Age]]&lt;=40,"Adult","Senior"))))</f>
        <v>Senior</v>
      </c>
      <c r="S495" s="9" t="str">
        <f>IF(tblTitanic[[#This Row],[Fare]]&lt;=$X$5,"Low",IF(tblTitanic[[#This Row],[Fare]]&lt;= $X$6,"Medium",IF(tblTitanic[[#This Row],[Fare]]&lt;= $X$7,"High","Very High")))</f>
        <v>Very High</v>
      </c>
      <c r="T495" s="9">
        <f>IF(tblTitanic[[#This Row],[Age]]="", $X$9, tblTitanic[[#This Row],[Age]])</f>
        <v>71</v>
      </c>
      <c r="U495" s="9" t="str">
        <f>IF(tblTitanic[[#This Row],[Embarked]]="", "S", tblTitanic[[#This Row],[Embarked]])</f>
        <v>C</v>
      </c>
    </row>
    <row r="496" spans="1:21">
      <c r="A496" s="9">
        <v>495</v>
      </c>
      <c r="B496" s="9">
        <v>0</v>
      </c>
      <c r="C496" s="9">
        <v>3</v>
      </c>
      <c r="D496" t="s">
        <v>1013</v>
      </c>
      <c r="E496" s="9" t="s">
        <v>13</v>
      </c>
      <c r="F496" s="31">
        <v>21</v>
      </c>
      <c r="G496" s="9">
        <v>0</v>
      </c>
      <c r="H496" s="9">
        <v>0</v>
      </c>
      <c r="I496" t="s">
        <v>1014</v>
      </c>
      <c r="J496">
        <v>8.0500000000000007</v>
      </c>
      <c r="K496" s="9" t="s">
        <v>15</v>
      </c>
      <c r="L496" s="9" t="s">
        <v>16</v>
      </c>
      <c r="M496" s="9">
        <f>tblTitanic[[#This Row],[SibSp]]+tblTitanic[[#This Row],[Parch]]</f>
        <v>0</v>
      </c>
      <c r="N496" s="9" t="str">
        <f>IF(tblTitanic[[#This Row],[FamilySize]]=0,"Alone", IF(tblTitanic[[#This Row],[FamilySize]]&lt;=3,"Small (1-3)", "Large (4+)"))</f>
        <v>Alone</v>
      </c>
      <c r="O496" s="9" t="str">
        <f>TRIM(MID(tblTitanic[[#This Row],[Name]], FIND(",",tblTitanic[[#This Row],[Name]])+1, FIND(".",tblTitanic[[#This Row],[Name]]) - FIND(",",tblTitanic[[#This Row],[Name]]) - 1))</f>
        <v>Mr</v>
      </c>
      <c r="P4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6" s="9" t="str">
        <f>IF(tblTitanic[[#This Row],[Cabin]]="","Unknown",LEFT(tblTitanic[[#This Row],[Cabin]],1))</f>
        <v>Unknown</v>
      </c>
      <c r="R496" s="9" t="str">
        <f>IF(tblTitanic[[#This Row],[Age]]="","Unknown", IF(tblTitanic[[#This Row],[Age]]&lt;13,"Child",IF(tblTitanic[[#This Row],[Age]]&lt;=18,"Teen", IF(tblTitanic[[#This Row],[Age]]&lt;=40,"Adult","Senior"))))</f>
        <v>Adult</v>
      </c>
      <c r="S496" s="9" t="str">
        <f>IF(tblTitanic[[#This Row],[Fare]]&lt;=$X$5,"Low",IF(tblTitanic[[#This Row],[Fare]]&lt;= $X$6,"Medium",IF(tblTitanic[[#This Row],[Fare]]&lt;= $X$7,"High","Very High")))</f>
        <v>Medium</v>
      </c>
      <c r="T496" s="9">
        <f>IF(tblTitanic[[#This Row],[Age]]="", $X$9, tblTitanic[[#This Row],[Age]])</f>
        <v>21</v>
      </c>
      <c r="U496" s="9" t="str">
        <f>IF(tblTitanic[[#This Row],[Embarked]]="", "S", tblTitanic[[#This Row],[Embarked]])</f>
        <v>S</v>
      </c>
    </row>
    <row r="497" spans="1:21">
      <c r="A497" s="9">
        <v>496</v>
      </c>
      <c r="B497" s="9">
        <v>0</v>
      </c>
      <c r="C497" s="9">
        <v>3</v>
      </c>
      <c r="D497" t="s">
        <v>1015</v>
      </c>
      <c r="E497" s="9" t="s">
        <v>13</v>
      </c>
      <c r="F497" s="31"/>
      <c r="G497" s="9">
        <v>0</v>
      </c>
      <c r="H497" s="9">
        <v>0</v>
      </c>
      <c r="I497" t="s">
        <v>265</v>
      </c>
      <c r="J497">
        <v>14.458299999999999</v>
      </c>
      <c r="K497" s="9" t="s">
        <v>15</v>
      </c>
      <c r="L497" s="9" t="s">
        <v>21</v>
      </c>
      <c r="M497" s="9">
        <f>tblTitanic[[#This Row],[SibSp]]+tblTitanic[[#This Row],[Parch]]</f>
        <v>0</v>
      </c>
      <c r="N497" s="9" t="str">
        <f>IF(tblTitanic[[#This Row],[FamilySize]]=0,"Alone", IF(tblTitanic[[#This Row],[FamilySize]]&lt;=3,"Small (1-3)", "Large (4+)"))</f>
        <v>Alone</v>
      </c>
      <c r="O497" s="9" t="str">
        <f>TRIM(MID(tblTitanic[[#This Row],[Name]], FIND(",",tblTitanic[[#This Row],[Name]])+1, FIND(".",tblTitanic[[#This Row],[Name]]) - FIND(",",tblTitanic[[#This Row],[Name]]) - 1))</f>
        <v>Mr</v>
      </c>
      <c r="P4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7" s="9" t="str">
        <f>IF(tblTitanic[[#This Row],[Cabin]]="","Unknown",LEFT(tblTitanic[[#This Row],[Cabin]],1))</f>
        <v>Unknown</v>
      </c>
      <c r="R497" s="9" t="str">
        <f>IF(tblTitanic[[#This Row],[Age]]="","Unknown", IF(tblTitanic[[#This Row],[Age]]&lt;13,"Child",IF(tblTitanic[[#This Row],[Age]]&lt;=18,"Teen", IF(tblTitanic[[#This Row],[Age]]&lt;=40,"Adult","Senior"))))</f>
        <v>Unknown</v>
      </c>
      <c r="S497" s="9" t="str">
        <f>IF(tblTitanic[[#This Row],[Fare]]&lt;=$X$5,"Low",IF(tblTitanic[[#This Row],[Fare]]&lt;= $X$6,"Medium",IF(tblTitanic[[#This Row],[Fare]]&lt;= $X$7,"High","Very High")))</f>
        <v>High</v>
      </c>
      <c r="T497" s="9">
        <f>IF(tblTitanic[[#This Row],[Age]]="", $X$9, tblTitanic[[#This Row],[Age]])</f>
        <v>28</v>
      </c>
      <c r="U497" s="9" t="str">
        <f>IF(tblTitanic[[#This Row],[Embarked]]="", "S", tblTitanic[[#This Row],[Embarked]])</f>
        <v>C</v>
      </c>
    </row>
    <row r="498" spans="1:21">
      <c r="A498" s="9">
        <v>497</v>
      </c>
      <c r="B498" s="9">
        <v>1</v>
      </c>
      <c r="C498" s="9">
        <v>1</v>
      </c>
      <c r="D498" t="s">
        <v>1016</v>
      </c>
      <c r="E498" s="9" t="s">
        <v>18</v>
      </c>
      <c r="F498" s="31">
        <v>54</v>
      </c>
      <c r="G498" s="9">
        <v>1</v>
      </c>
      <c r="H498" s="9">
        <v>0</v>
      </c>
      <c r="I498" t="s">
        <v>1017</v>
      </c>
      <c r="J498">
        <v>78.2667</v>
      </c>
      <c r="K498" s="9" t="s">
        <v>1018</v>
      </c>
      <c r="L498" s="9" t="s">
        <v>21</v>
      </c>
      <c r="M498" s="9">
        <f>tblTitanic[[#This Row],[SibSp]]+tblTitanic[[#This Row],[Parch]]</f>
        <v>1</v>
      </c>
      <c r="N498" s="9" t="str">
        <f>IF(tblTitanic[[#This Row],[FamilySize]]=0,"Alone", IF(tblTitanic[[#This Row],[FamilySize]]&lt;=3,"Small (1-3)", "Large (4+)"))</f>
        <v>Small (1-3)</v>
      </c>
      <c r="O498" s="9" t="str">
        <f>TRIM(MID(tblTitanic[[#This Row],[Name]], FIND(",",tblTitanic[[#This Row],[Name]])+1, FIND(".",tblTitanic[[#This Row],[Name]]) - FIND(",",tblTitanic[[#This Row],[Name]]) - 1))</f>
        <v>Miss</v>
      </c>
      <c r="P4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498" s="9" t="str">
        <f>IF(tblTitanic[[#This Row],[Cabin]]="","Unknown",LEFT(tblTitanic[[#This Row],[Cabin]],1))</f>
        <v>D</v>
      </c>
      <c r="R498" s="9" t="str">
        <f>IF(tblTitanic[[#This Row],[Age]]="","Unknown", IF(tblTitanic[[#This Row],[Age]]&lt;13,"Child",IF(tblTitanic[[#This Row],[Age]]&lt;=18,"Teen", IF(tblTitanic[[#This Row],[Age]]&lt;=40,"Adult","Senior"))))</f>
        <v>Senior</v>
      </c>
      <c r="S498" s="9" t="str">
        <f>IF(tblTitanic[[#This Row],[Fare]]&lt;=$X$5,"Low",IF(tblTitanic[[#This Row],[Fare]]&lt;= $X$6,"Medium",IF(tblTitanic[[#This Row],[Fare]]&lt;= $X$7,"High","Very High")))</f>
        <v>Very High</v>
      </c>
      <c r="T498" s="9">
        <f>IF(tblTitanic[[#This Row],[Age]]="", $X$9, tblTitanic[[#This Row],[Age]])</f>
        <v>54</v>
      </c>
      <c r="U498" s="9" t="str">
        <f>IF(tblTitanic[[#This Row],[Embarked]]="", "S", tblTitanic[[#This Row],[Embarked]])</f>
        <v>C</v>
      </c>
    </row>
    <row r="499" spans="1:21">
      <c r="A499" s="9">
        <v>498</v>
      </c>
      <c r="B499" s="9">
        <v>0</v>
      </c>
      <c r="C499" s="9">
        <v>3</v>
      </c>
      <c r="D499" t="s">
        <v>1019</v>
      </c>
      <c r="E499" s="9" t="s">
        <v>13</v>
      </c>
      <c r="F499" s="31"/>
      <c r="G499" s="9">
        <v>0</v>
      </c>
      <c r="H499" s="9">
        <v>0</v>
      </c>
      <c r="I499" t="s">
        <v>1020</v>
      </c>
      <c r="J499">
        <v>15.1</v>
      </c>
      <c r="K499" s="9" t="s">
        <v>15</v>
      </c>
      <c r="L499" s="9" t="s">
        <v>16</v>
      </c>
      <c r="M499" s="9">
        <f>tblTitanic[[#This Row],[SibSp]]+tblTitanic[[#This Row],[Parch]]</f>
        <v>0</v>
      </c>
      <c r="N499" s="9" t="str">
        <f>IF(tblTitanic[[#This Row],[FamilySize]]=0,"Alone", IF(tblTitanic[[#This Row],[FamilySize]]&lt;=3,"Small (1-3)", "Large (4+)"))</f>
        <v>Alone</v>
      </c>
      <c r="O499" s="9" t="str">
        <f>TRIM(MID(tblTitanic[[#This Row],[Name]], FIND(",",tblTitanic[[#This Row],[Name]])+1, FIND(".",tblTitanic[[#This Row],[Name]]) - FIND(",",tblTitanic[[#This Row],[Name]]) - 1))</f>
        <v>Mr</v>
      </c>
      <c r="P4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499" s="9" t="str">
        <f>IF(tblTitanic[[#This Row],[Cabin]]="","Unknown",LEFT(tblTitanic[[#This Row],[Cabin]],1))</f>
        <v>Unknown</v>
      </c>
      <c r="R499" s="9" t="str">
        <f>IF(tblTitanic[[#This Row],[Age]]="","Unknown", IF(tblTitanic[[#This Row],[Age]]&lt;13,"Child",IF(tblTitanic[[#This Row],[Age]]&lt;=18,"Teen", IF(tblTitanic[[#This Row],[Age]]&lt;=40,"Adult","Senior"))))</f>
        <v>Unknown</v>
      </c>
      <c r="S499" s="9" t="str">
        <f>IF(tblTitanic[[#This Row],[Fare]]&lt;=$X$5,"Low",IF(tblTitanic[[#This Row],[Fare]]&lt;= $X$6,"Medium",IF(tblTitanic[[#This Row],[Fare]]&lt;= $X$7,"High","Very High")))</f>
        <v>High</v>
      </c>
      <c r="T499" s="9">
        <f>IF(tblTitanic[[#This Row],[Age]]="", $X$9, tblTitanic[[#This Row],[Age]])</f>
        <v>28</v>
      </c>
      <c r="U499" s="9" t="str">
        <f>IF(tblTitanic[[#This Row],[Embarked]]="", "S", tblTitanic[[#This Row],[Embarked]])</f>
        <v>S</v>
      </c>
    </row>
    <row r="500" spans="1:21">
      <c r="A500" s="9">
        <v>499</v>
      </c>
      <c r="B500" s="9">
        <v>0</v>
      </c>
      <c r="C500" s="9">
        <v>1</v>
      </c>
      <c r="D500" t="s">
        <v>1021</v>
      </c>
      <c r="E500" s="9" t="s">
        <v>18</v>
      </c>
      <c r="F500" s="31">
        <v>25</v>
      </c>
      <c r="G500" s="9">
        <v>1</v>
      </c>
      <c r="H500" s="9">
        <v>2</v>
      </c>
      <c r="I500" t="s">
        <v>635</v>
      </c>
      <c r="J500">
        <v>151.55000000000001</v>
      </c>
      <c r="K500" s="9" t="s">
        <v>636</v>
      </c>
      <c r="L500" s="9" t="s">
        <v>16</v>
      </c>
      <c r="M500" s="9">
        <f>tblTitanic[[#This Row],[SibSp]]+tblTitanic[[#This Row],[Parch]]</f>
        <v>3</v>
      </c>
      <c r="N500" s="9" t="str">
        <f>IF(tblTitanic[[#This Row],[FamilySize]]=0,"Alone", IF(tblTitanic[[#This Row],[FamilySize]]&lt;=3,"Small (1-3)", "Large (4+)"))</f>
        <v>Small (1-3)</v>
      </c>
      <c r="O500" s="9" t="str">
        <f>TRIM(MID(tblTitanic[[#This Row],[Name]], FIND(",",tblTitanic[[#This Row],[Name]])+1, FIND(".",tblTitanic[[#This Row],[Name]]) - FIND(",",tblTitanic[[#This Row],[Name]]) - 1))</f>
        <v>Mrs</v>
      </c>
      <c r="P5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00" s="9" t="str">
        <f>IF(tblTitanic[[#This Row],[Cabin]]="","Unknown",LEFT(tblTitanic[[#This Row],[Cabin]],1))</f>
        <v>C</v>
      </c>
      <c r="R500" s="9" t="str">
        <f>IF(tblTitanic[[#This Row],[Age]]="","Unknown", IF(tblTitanic[[#This Row],[Age]]&lt;13,"Child",IF(tblTitanic[[#This Row],[Age]]&lt;=18,"Teen", IF(tblTitanic[[#This Row],[Age]]&lt;=40,"Adult","Senior"))))</f>
        <v>Adult</v>
      </c>
      <c r="S500" s="9" t="str">
        <f>IF(tblTitanic[[#This Row],[Fare]]&lt;=$X$5,"Low",IF(tblTitanic[[#This Row],[Fare]]&lt;= $X$6,"Medium",IF(tblTitanic[[#This Row],[Fare]]&lt;= $X$7,"High","Very High")))</f>
        <v>Very High</v>
      </c>
      <c r="T500" s="9">
        <f>IF(tblTitanic[[#This Row],[Age]]="", $X$9, tblTitanic[[#This Row],[Age]])</f>
        <v>25</v>
      </c>
      <c r="U500" s="9" t="str">
        <f>IF(tblTitanic[[#This Row],[Embarked]]="", "S", tblTitanic[[#This Row],[Embarked]])</f>
        <v>S</v>
      </c>
    </row>
    <row r="501" spans="1:21">
      <c r="A501" s="9">
        <v>500</v>
      </c>
      <c r="B501" s="9">
        <v>0</v>
      </c>
      <c r="C501" s="9">
        <v>3</v>
      </c>
      <c r="D501" t="s">
        <v>1022</v>
      </c>
      <c r="E501" s="9" t="s">
        <v>13</v>
      </c>
      <c r="F501" s="31">
        <v>24</v>
      </c>
      <c r="G501" s="9">
        <v>0</v>
      </c>
      <c r="H501" s="9">
        <v>0</v>
      </c>
      <c r="I501" t="s">
        <v>1023</v>
      </c>
      <c r="J501">
        <v>7.7957999999999998</v>
      </c>
      <c r="K501" s="9" t="s">
        <v>15</v>
      </c>
      <c r="L501" s="9" t="s">
        <v>16</v>
      </c>
      <c r="M501" s="9">
        <f>tblTitanic[[#This Row],[SibSp]]+tblTitanic[[#This Row],[Parch]]</f>
        <v>0</v>
      </c>
      <c r="N501" s="9" t="str">
        <f>IF(tblTitanic[[#This Row],[FamilySize]]=0,"Alone", IF(tblTitanic[[#This Row],[FamilySize]]&lt;=3,"Small (1-3)", "Large (4+)"))</f>
        <v>Alone</v>
      </c>
      <c r="O501" s="9" t="str">
        <f>TRIM(MID(tblTitanic[[#This Row],[Name]], FIND(",",tblTitanic[[#This Row],[Name]])+1, FIND(".",tblTitanic[[#This Row],[Name]]) - FIND(",",tblTitanic[[#This Row],[Name]]) - 1))</f>
        <v>Mr</v>
      </c>
      <c r="P5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01" s="9" t="str">
        <f>IF(tblTitanic[[#This Row],[Cabin]]="","Unknown",LEFT(tblTitanic[[#This Row],[Cabin]],1))</f>
        <v>Unknown</v>
      </c>
      <c r="R501" s="9" t="str">
        <f>IF(tblTitanic[[#This Row],[Age]]="","Unknown", IF(tblTitanic[[#This Row],[Age]]&lt;13,"Child",IF(tblTitanic[[#This Row],[Age]]&lt;=18,"Teen", IF(tblTitanic[[#This Row],[Age]]&lt;=40,"Adult","Senior"))))</f>
        <v>Adult</v>
      </c>
      <c r="S501" s="9" t="str">
        <f>IF(tblTitanic[[#This Row],[Fare]]&lt;=$X$5,"Low",IF(tblTitanic[[#This Row],[Fare]]&lt;= $X$6,"Medium",IF(tblTitanic[[#This Row],[Fare]]&lt;= $X$7,"High","Very High")))</f>
        <v>Low</v>
      </c>
      <c r="T501" s="9">
        <f>IF(tblTitanic[[#This Row],[Age]]="", $X$9, tblTitanic[[#This Row],[Age]])</f>
        <v>24</v>
      </c>
      <c r="U501" s="9" t="str">
        <f>IF(tblTitanic[[#This Row],[Embarked]]="", "S", tblTitanic[[#This Row],[Embarked]])</f>
        <v>S</v>
      </c>
    </row>
    <row r="502" spans="1:21">
      <c r="A502" s="9">
        <v>501</v>
      </c>
      <c r="B502" s="9">
        <v>0</v>
      </c>
      <c r="C502" s="9">
        <v>3</v>
      </c>
      <c r="D502" t="s">
        <v>1024</v>
      </c>
      <c r="E502" s="9" t="s">
        <v>13</v>
      </c>
      <c r="F502" s="31">
        <v>17</v>
      </c>
      <c r="G502" s="9">
        <v>0</v>
      </c>
      <c r="H502" s="9">
        <v>0</v>
      </c>
      <c r="I502" t="s">
        <v>1025</v>
      </c>
      <c r="J502">
        <v>8.6624999999999996</v>
      </c>
      <c r="K502" s="9" t="s">
        <v>15</v>
      </c>
      <c r="L502" s="9" t="s">
        <v>16</v>
      </c>
      <c r="M502" s="9">
        <f>tblTitanic[[#This Row],[SibSp]]+tblTitanic[[#This Row],[Parch]]</f>
        <v>0</v>
      </c>
      <c r="N502" s="9" t="str">
        <f>IF(tblTitanic[[#This Row],[FamilySize]]=0,"Alone", IF(tblTitanic[[#This Row],[FamilySize]]&lt;=3,"Small (1-3)", "Large (4+)"))</f>
        <v>Alone</v>
      </c>
      <c r="O502" s="9" t="str">
        <f>TRIM(MID(tblTitanic[[#This Row],[Name]], FIND(",",tblTitanic[[#This Row],[Name]])+1, FIND(".",tblTitanic[[#This Row],[Name]]) - FIND(",",tblTitanic[[#This Row],[Name]]) - 1))</f>
        <v>Mr</v>
      </c>
      <c r="P5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02" s="9" t="str">
        <f>IF(tblTitanic[[#This Row],[Cabin]]="","Unknown",LEFT(tblTitanic[[#This Row],[Cabin]],1))</f>
        <v>Unknown</v>
      </c>
      <c r="R502" s="9" t="str">
        <f>IF(tblTitanic[[#This Row],[Age]]="","Unknown", IF(tblTitanic[[#This Row],[Age]]&lt;13,"Child",IF(tblTitanic[[#This Row],[Age]]&lt;=18,"Teen", IF(tblTitanic[[#This Row],[Age]]&lt;=40,"Adult","Senior"))))</f>
        <v>Teen</v>
      </c>
      <c r="S502" s="9" t="str">
        <f>IF(tblTitanic[[#This Row],[Fare]]&lt;=$X$5,"Low",IF(tblTitanic[[#This Row],[Fare]]&lt;= $X$6,"Medium",IF(tblTitanic[[#This Row],[Fare]]&lt;= $X$7,"High","Very High")))</f>
        <v>Medium</v>
      </c>
      <c r="T502" s="9">
        <f>IF(tblTitanic[[#This Row],[Age]]="", $X$9, tblTitanic[[#This Row],[Age]])</f>
        <v>17</v>
      </c>
      <c r="U502" s="9" t="str">
        <f>IF(tblTitanic[[#This Row],[Embarked]]="", "S", tblTitanic[[#This Row],[Embarked]])</f>
        <v>S</v>
      </c>
    </row>
    <row r="503" spans="1:21">
      <c r="A503" s="9">
        <v>502</v>
      </c>
      <c r="B503" s="9">
        <v>0</v>
      </c>
      <c r="C503" s="9">
        <v>3</v>
      </c>
      <c r="D503" t="s">
        <v>1026</v>
      </c>
      <c r="E503" s="9" t="s">
        <v>18</v>
      </c>
      <c r="F503" s="31">
        <v>21</v>
      </c>
      <c r="G503" s="9">
        <v>0</v>
      </c>
      <c r="H503" s="9">
        <v>0</v>
      </c>
      <c r="I503" t="s">
        <v>1027</v>
      </c>
      <c r="J503">
        <v>7.75</v>
      </c>
      <c r="K503" s="9" t="s">
        <v>15</v>
      </c>
      <c r="L503" s="9" t="s">
        <v>31</v>
      </c>
      <c r="M503" s="9">
        <f>tblTitanic[[#This Row],[SibSp]]+tblTitanic[[#This Row],[Parch]]</f>
        <v>0</v>
      </c>
      <c r="N503" s="9" t="str">
        <f>IF(tblTitanic[[#This Row],[FamilySize]]=0,"Alone", IF(tblTitanic[[#This Row],[FamilySize]]&lt;=3,"Small (1-3)", "Large (4+)"))</f>
        <v>Alone</v>
      </c>
      <c r="O503" s="9" t="str">
        <f>TRIM(MID(tblTitanic[[#This Row],[Name]], FIND(",",tblTitanic[[#This Row],[Name]])+1, FIND(".",tblTitanic[[#This Row],[Name]]) - FIND(",",tblTitanic[[#This Row],[Name]]) - 1))</f>
        <v>Miss</v>
      </c>
      <c r="P5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03" s="9" t="str">
        <f>IF(tblTitanic[[#This Row],[Cabin]]="","Unknown",LEFT(tblTitanic[[#This Row],[Cabin]],1))</f>
        <v>Unknown</v>
      </c>
      <c r="R503" s="9" t="str">
        <f>IF(tblTitanic[[#This Row],[Age]]="","Unknown", IF(tblTitanic[[#This Row],[Age]]&lt;13,"Child",IF(tblTitanic[[#This Row],[Age]]&lt;=18,"Teen", IF(tblTitanic[[#This Row],[Age]]&lt;=40,"Adult","Senior"))))</f>
        <v>Adult</v>
      </c>
      <c r="S503" s="9" t="str">
        <f>IF(tblTitanic[[#This Row],[Fare]]&lt;=$X$5,"Low",IF(tblTitanic[[#This Row],[Fare]]&lt;= $X$6,"Medium",IF(tblTitanic[[#This Row],[Fare]]&lt;= $X$7,"High","Very High")))</f>
        <v>Low</v>
      </c>
      <c r="T503" s="9">
        <f>IF(tblTitanic[[#This Row],[Age]]="", $X$9, tblTitanic[[#This Row],[Age]])</f>
        <v>21</v>
      </c>
      <c r="U503" s="9" t="str">
        <f>IF(tblTitanic[[#This Row],[Embarked]]="", "S", tblTitanic[[#This Row],[Embarked]])</f>
        <v>Q</v>
      </c>
    </row>
    <row r="504" spans="1:21">
      <c r="A504" s="9">
        <v>503</v>
      </c>
      <c r="B504" s="9">
        <v>0</v>
      </c>
      <c r="C504" s="9">
        <v>3</v>
      </c>
      <c r="D504" t="s">
        <v>1028</v>
      </c>
      <c r="E504" s="9" t="s">
        <v>18</v>
      </c>
      <c r="F504" s="31"/>
      <c r="G504" s="9">
        <v>0</v>
      </c>
      <c r="H504" s="9">
        <v>0</v>
      </c>
      <c r="I504" t="s">
        <v>1029</v>
      </c>
      <c r="J504">
        <v>7.6292</v>
      </c>
      <c r="K504" s="9" t="s">
        <v>15</v>
      </c>
      <c r="L504" s="9" t="s">
        <v>31</v>
      </c>
      <c r="M504" s="9">
        <f>tblTitanic[[#This Row],[SibSp]]+tblTitanic[[#This Row],[Parch]]</f>
        <v>0</v>
      </c>
      <c r="N504" s="9" t="str">
        <f>IF(tblTitanic[[#This Row],[FamilySize]]=0,"Alone", IF(tblTitanic[[#This Row],[FamilySize]]&lt;=3,"Small (1-3)", "Large (4+)"))</f>
        <v>Alone</v>
      </c>
      <c r="O504" s="9" t="str">
        <f>TRIM(MID(tblTitanic[[#This Row],[Name]], FIND(",",tblTitanic[[#This Row],[Name]])+1, FIND(".",tblTitanic[[#This Row],[Name]]) - FIND(",",tblTitanic[[#This Row],[Name]]) - 1))</f>
        <v>Miss</v>
      </c>
      <c r="P5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04" s="9" t="str">
        <f>IF(tblTitanic[[#This Row],[Cabin]]="","Unknown",LEFT(tblTitanic[[#This Row],[Cabin]],1))</f>
        <v>Unknown</v>
      </c>
      <c r="R504" s="9" t="str">
        <f>IF(tblTitanic[[#This Row],[Age]]="","Unknown", IF(tblTitanic[[#This Row],[Age]]&lt;13,"Child",IF(tblTitanic[[#This Row],[Age]]&lt;=18,"Teen", IF(tblTitanic[[#This Row],[Age]]&lt;=40,"Adult","Senior"))))</f>
        <v>Unknown</v>
      </c>
      <c r="S504" s="9" t="str">
        <f>IF(tblTitanic[[#This Row],[Fare]]&lt;=$X$5,"Low",IF(tblTitanic[[#This Row],[Fare]]&lt;= $X$6,"Medium",IF(tblTitanic[[#This Row],[Fare]]&lt;= $X$7,"High","Very High")))</f>
        <v>Low</v>
      </c>
      <c r="T504" s="9">
        <f>IF(tblTitanic[[#This Row],[Age]]="", $X$9, tblTitanic[[#This Row],[Age]])</f>
        <v>28</v>
      </c>
      <c r="U504" s="9" t="str">
        <f>IF(tblTitanic[[#This Row],[Embarked]]="", "S", tblTitanic[[#This Row],[Embarked]])</f>
        <v>Q</v>
      </c>
    </row>
    <row r="505" spans="1:21">
      <c r="A505" s="9">
        <v>504</v>
      </c>
      <c r="B505" s="9">
        <v>0</v>
      </c>
      <c r="C505" s="9">
        <v>3</v>
      </c>
      <c r="D505" t="s">
        <v>1030</v>
      </c>
      <c r="E505" s="9" t="s">
        <v>18</v>
      </c>
      <c r="F505" s="31">
        <v>37</v>
      </c>
      <c r="G505" s="9">
        <v>0</v>
      </c>
      <c r="H505" s="9">
        <v>0</v>
      </c>
      <c r="I505" t="s">
        <v>1031</v>
      </c>
      <c r="J505">
        <v>9.5875000000000004</v>
      </c>
      <c r="K505" s="9" t="s">
        <v>15</v>
      </c>
      <c r="L505" s="9" t="s">
        <v>16</v>
      </c>
      <c r="M505" s="9">
        <f>tblTitanic[[#This Row],[SibSp]]+tblTitanic[[#This Row],[Parch]]</f>
        <v>0</v>
      </c>
      <c r="N505" s="9" t="str">
        <f>IF(tblTitanic[[#This Row],[FamilySize]]=0,"Alone", IF(tblTitanic[[#This Row],[FamilySize]]&lt;=3,"Small (1-3)", "Large (4+)"))</f>
        <v>Alone</v>
      </c>
      <c r="O505" s="9" t="str">
        <f>TRIM(MID(tblTitanic[[#This Row],[Name]], FIND(",",tblTitanic[[#This Row],[Name]])+1, FIND(".",tblTitanic[[#This Row],[Name]]) - FIND(",",tblTitanic[[#This Row],[Name]]) - 1))</f>
        <v>Miss</v>
      </c>
      <c r="P5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05" s="9" t="str">
        <f>IF(tblTitanic[[#This Row],[Cabin]]="","Unknown",LEFT(tblTitanic[[#This Row],[Cabin]],1))</f>
        <v>Unknown</v>
      </c>
      <c r="R505" s="9" t="str">
        <f>IF(tblTitanic[[#This Row],[Age]]="","Unknown", IF(tblTitanic[[#This Row],[Age]]&lt;13,"Child",IF(tblTitanic[[#This Row],[Age]]&lt;=18,"Teen", IF(tblTitanic[[#This Row],[Age]]&lt;=40,"Adult","Senior"))))</f>
        <v>Adult</v>
      </c>
      <c r="S505" s="9" t="str">
        <f>IF(tblTitanic[[#This Row],[Fare]]&lt;=$X$5,"Low",IF(tblTitanic[[#This Row],[Fare]]&lt;= $X$6,"Medium",IF(tblTitanic[[#This Row],[Fare]]&lt;= $X$7,"High","Very High")))</f>
        <v>Medium</v>
      </c>
      <c r="T505" s="9">
        <f>IF(tblTitanic[[#This Row],[Age]]="", $X$9, tblTitanic[[#This Row],[Age]])</f>
        <v>37</v>
      </c>
      <c r="U505" s="9" t="str">
        <f>IF(tblTitanic[[#This Row],[Embarked]]="", "S", tblTitanic[[#This Row],[Embarked]])</f>
        <v>S</v>
      </c>
    </row>
    <row r="506" spans="1:21">
      <c r="A506" s="9">
        <v>505</v>
      </c>
      <c r="B506" s="9">
        <v>1</v>
      </c>
      <c r="C506" s="9">
        <v>1</v>
      </c>
      <c r="D506" t="s">
        <v>1032</v>
      </c>
      <c r="E506" s="9" t="s">
        <v>18</v>
      </c>
      <c r="F506" s="31">
        <v>16</v>
      </c>
      <c r="G506" s="9">
        <v>0</v>
      </c>
      <c r="H506" s="9">
        <v>0</v>
      </c>
      <c r="I506" t="s">
        <v>549</v>
      </c>
      <c r="J506">
        <v>86.5</v>
      </c>
      <c r="K506" s="9" t="s">
        <v>1033</v>
      </c>
      <c r="L506" s="9" t="s">
        <v>16</v>
      </c>
      <c r="M506" s="9">
        <f>tblTitanic[[#This Row],[SibSp]]+tblTitanic[[#This Row],[Parch]]</f>
        <v>0</v>
      </c>
      <c r="N506" s="9" t="str">
        <f>IF(tblTitanic[[#This Row],[FamilySize]]=0,"Alone", IF(tblTitanic[[#This Row],[FamilySize]]&lt;=3,"Small (1-3)", "Large (4+)"))</f>
        <v>Alone</v>
      </c>
      <c r="O506" s="9" t="str">
        <f>TRIM(MID(tblTitanic[[#This Row],[Name]], FIND(",",tblTitanic[[#This Row],[Name]])+1, FIND(".",tblTitanic[[#This Row],[Name]]) - FIND(",",tblTitanic[[#This Row],[Name]]) - 1))</f>
        <v>Miss</v>
      </c>
      <c r="P5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06" s="9" t="str">
        <f>IF(tblTitanic[[#This Row],[Cabin]]="","Unknown",LEFT(tblTitanic[[#This Row],[Cabin]],1))</f>
        <v>B</v>
      </c>
      <c r="R506" s="9" t="str">
        <f>IF(tblTitanic[[#This Row],[Age]]="","Unknown", IF(tblTitanic[[#This Row],[Age]]&lt;13,"Child",IF(tblTitanic[[#This Row],[Age]]&lt;=18,"Teen", IF(tblTitanic[[#This Row],[Age]]&lt;=40,"Adult","Senior"))))</f>
        <v>Teen</v>
      </c>
      <c r="S506" s="9" t="str">
        <f>IF(tblTitanic[[#This Row],[Fare]]&lt;=$X$5,"Low",IF(tblTitanic[[#This Row],[Fare]]&lt;= $X$6,"Medium",IF(tblTitanic[[#This Row],[Fare]]&lt;= $X$7,"High","Very High")))</f>
        <v>Very High</v>
      </c>
      <c r="T506" s="9">
        <f>IF(tblTitanic[[#This Row],[Age]]="", $X$9, tblTitanic[[#This Row],[Age]])</f>
        <v>16</v>
      </c>
      <c r="U506" s="9" t="str">
        <f>IF(tblTitanic[[#This Row],[Embarked]]="", "S", tblTitanic[[#This Row],[Embarked]])</f>
        <v>S</v>
      </c>
    </row>
    <row r="507" spans="1:21">
      <c r="A507" s="9">
        <v>506</v>
      </c>
      <c r="B507" s="9">
        <v>0</v>
      </c>
      <c r="C507" s="9">
        <v>1</v>
      </c>
      <c r="D507" t="s">
        <v>1034</v>
      </c>
      <c r="E507" s="9" t="s">
        <v>13</v>
      </c>
      <c r="F507" s="31">
        <v>18</v>
      </c>
      <c r="G507" s="9">
        <v>1</v>
      </c>
      <c r="H507" s="9">
        <v>0</v>
      </c>
      <c r="I507" t="s">
        <v>654</v>
      </c>
      <c r="J507">
        <v>108.9</v>
      </c>
      <c r="K507" s="9" t="s">
        <v>655</v>
      </c>
      <c r="L507" s="9" t="s">
        <v>21</v>
      </c>
      <c r="M507" s="9">
        <f>tblTitanic[[#This Row],[SibSp]]+tblTitanic[[#This Row],[Parch]]</f>
        <v>1</v>
      </c>
      <c r="N507" s="9" t="str">
        <f>IF(tblTitanic[[#This Row],[FamilySize]]=0,"Alone", IF(tblTitanic[[#This Row],[FamilySize]]&lt;=3,"Small (1-3)", "Large (4+)"))</f>
        <v>Small (1-3)</v>
      </c>
      <c r="O507" s="9" t="str">
        <f>TRIM(MID(tblTitanic[[#This Row],[Name]], FIND(",",tblTitanic[[#This Row],[Name]])+1, FIND(".",tblTitanic[[#This Row],[Name]]) - FIND(",",tblTitanic[[#This Row],[Name]]) - 1))</f>
        <v>Mr</v>
      </c>
      <c r="P5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07" s="9" t="str">
        <f>IF(tblTitanic[[#This Row],[Cabin]]="","Unknown",LEFT(tblTitanic[[#This Row],[Cabin]],1))</f>
        <v>C</v>
      </c>
      <c r="R507" s="9" t="str">
        <f>IF(tblTitanic[[#This Row],[Age]]="","Unknown", IF(tblTitanic[[#This Row],[Age]]&lt;13,"Child",IF(tblTitanic[[#This Row],[Age]]&lt;=18,"Teen", IF(tblTitanic[[#This Row],[Age]]&lt;=40,"Adult","Senior"))))</f>
        <v>Teen</v>
      </c>
      <c r="S507" s="9" t="str">
        <f>IF(tblTitanic[[#This Row],[Fare]]&lt;=$X$5,"Low",IF(tblTitanic[[#This Row],[Fare]]&lt;= $X$6,"Medium",IF(tblTitanic[[#This Row],[Fare]]&lt;= $X$7,"High","Very High")))</f>
        <v>Very High</v>
      </c>
      <c r="T507" s="9">
        <f>IF(tblTitanic[[#This Row],[Age]]="", $X$9, tblTitanic[[#This Row],[Age]])</f>
        <v>18</v>
      </c>
      <c r="U507" s="9" t="str">
        <f>IF(tblTitanic[[#This Row],[Embarked]]="", "S", tblTitanic[[#This Row],[Embarked]])</f>
        <v>C</v>
      </c>
    </row>
    <row r="508" spans="1:21">
      <c r="A508" s="9">
        <v>507</v>
      </c>
      <c r="B508" s="9">
        <v>1</v>
      </c>
      <c r="C508" s="9">
        <v>2</v>
      </c>
      <c r="D508" t="s">
        <v>1035</v>
      </c>
      <c r="E508" s="9" t="s">
        <v>18</v>
      </c>
      <c r="F508" s="31">
        <v>33</v>
      </c>
      <c r="G508" s="9">
        <v>0</v>
      </c>
      <c r="H508" s="9">
        <v>2</v>
      </c>
      <c r="I508" t="s">
        <v>1036</v>
      </c>
      <c r="J508">
        <v>26</v>
      </c>
      <c r="K508" s="9" t="s">
        <v>15</v>
      </c>
      <c r="L508" s="9" t="s">
        <v>16</v>
      </c>
      <c r="M508" s="9">
        <f>tblTitanic[[#This Row],[SibSp]]+tblTitanic[[#This Row],[Parch]]</f>
        <v>2</v>
      </c>
      <c r="N508" s="9" t="str">
        <f>IF(tblTitanic[[#This Row],[FamilySize]]=0,"Alone", IF(tblTitanic[[#This Row],[FamilySize]]&lt;=3,"Small (1-3)", "Large (4+)"))</f>
        <v>Small (1-3)</v>
      </c>
      <c r="O508" s="9" t="str">
        <f>TRIM(MID(tblTitanic[[#This Row],[Name]], FIND(",",tblTitanic[[#This Row],[Name]])+1, FIND(".",tblTitanic[[#This Row],[Name]]) - FIND(",",tblTitanic[[#This Row],[Name]]) - 1))</f>
        <v>Mrs</v>
      </c>
      <c r="P5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08" s="9" t="str">
        <f>IF(tblTitanic[[#This Row],[Cabin]]="","Unknown",LEFT(tblTitanic[[#This Row],[Cabin]],1))</f>
        <v>Unknown</v>
      </c>
      <c r="R508" s="9" t="str">
        <f>IF(tblTitanic[[#This Row],[Age]]="","Unknown", IF(tblTitanic[[#This Row],[Age]]&lt;13,"Child",IF(tblTitanic[[#This Row],[Age]]&lt;=18,"Teen", IF(tblTitanic[[#This Row],[Age]]&lt;=40,"Adult","Senior"))))</f>
        <v>Adult</v>
      </c>
      <c r="S508" s="9" t="str">
        <f>IF(tblTitanic[[#This Row],[Fare]]&lt;=$X$5,"Low",IF(tblTitanic[[#This Row],[Fare]]&lt;= $X$6,"Medium",IF(tblTitanic[[#This Row],[Fare]]&lt;= $X$7,"High","Very High")))</f>
        <v>High</v>
      </c>
      <c r="T508" s="9">
        <f>IF(tblTitanic[[#This Row],[Age]]="", $X$9, tblTitanic[[#This Row],[Age]])</f>
        <v>33</v>
      </c>
      <c r="U508" s="9" t="str">
        <f>IF(tblTitanic[[#This Row],[Embarked]]="", "S", tblTitanic[[#This Row],[Embarked]])</f>
        <v>S</v>
      </c>
    </row>
    <row r="509" spans="1:21">
      <c r="A509" s="9">
        <v>508</v>
      </c>
      <c r="B509" s="9">
        <v>1</v>
      </c>
      <c r="C509" s="9">
        <v>1</v>
      </c>
      <c r="D509" t="s">
        <v>1037</v>
      </c>
      <c r="E509" s="9" t="s">
        <v>13</v>
      </c>
      <c r="F509" s="31"/>
      <c r="G509" s="9">
        <v>0</v>
      </c>
      <c r="H509" s="9">
        <v>0</v>
      </c>
      <c r="I509" t="s">
        <v>1038</v>
      </c>
      <c r="J509">
        <v>26.55</v>
      </c>
      <c r="K509" s="9" t="s">
        <v>15</v>
      </c>
      <c r="L509" s="9" t="s">
        <v>16</v>
      </c>
      <c r="M509" s="9">
        <f>tblTitanic[[#This Row],[SibSp]]+tblTitanic[[#This Row],[Parch]]</f>
        <v>0</v>
      </c>
      <c r="N509" s="9" t="str">
        <f>IF(tblTitanic[[#This Row],[FamilySize]]=0,"Alone", IF(tblTitanic[[#This Row],[FamilySize]]&lt;=3,"Small (1-3)", "Large (4+)"))</f>
        <v>Alone</v>
      </c>
      <c r="O509" s="9" t="str">
        <f>TRIM(MID(tblTitanic[[#This Row],[Name]], FIND(",",tblTitanic[[#This Row],[Name]])+1, FIND(".",tblTitanic[[#This Row],[Name]]) - FIND(",",tblTitanic[[#This Row],[Name]]) - 1))</f>
        <v>Mr</v>
      </c>
      <c r="P5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09" s="9" t="str">
        <f>IF(tblTitanic[[#This Row],[Cabin]]="","Unknown",LEFT(tblTitanic[[#This Row],[Cabin]],1))</f>
        <v>Unknown</v>
      </c>
      <c r="R509" s="9" t="str">
        <f>IF(tblTitanic[[#This Row],[Age]]="","Unknown", IF(tblTitanic[[#This Row],[Age]]&lt;13,"Child",IF(tblTitanic[[#This Row],[Age]]&lt;=18,"Teen", IF(tblTitanic[[#This Row],[Age]]&lt;=40,"Adult","Senior"))))</f>
        <v>Unknown</v>
      </c>
      <c r="S509" s="9" t="str">
        <f>IF(tblTitanic[[#This Row],[Fare]]&lt;=$X$5,"Low",IF(tblTitanic[[#This Row],[Fare]]&lt;= $X$6,"Medium",IF(tblTitanic[[#This Row],[Fare]]&lt;= $X$7,"High","Very High")))</f>
        <v>High</v>
      </c>
      <c r="T509" s="9">
        <f>IF(tblTitanic[[#This Row],[Age]]="", $X$9, tblTitanic[[#This Row],[Age]])</f>
        <v>28</v>
      </c>
      <c r="U509" s="9" t="str">
        <f>IF(tblTitanic[[#This Row],[Embarked]]="", "S", tblTitanic[[#This Row],[Embarked]])</f>
        <v>S</v>
      </c>
    </row>
    <row r="510" spans="1:21">
      <c r="A510" s="9">
        <v>509</v>
      </c>
      <c r="B510" s="9">
        <v>0</v>
      </c>
      <c r="C510" s="9">
        <v>3</v>
      </c>
      <c r="D510" t="s">
        <v>1039</v>
      </c>
      <c r="E510" s="9" t="s">
        <v>13</v>
      </c>
      <c r="F510" s="31">
        <v>28</v>
      </c>
      <c r="G510" s="9">
        <v>0</v>
      </c>
      <c r="H510" s="9">
        <v>0</v>
      </c>
      <c r="I510" t="s">
        <v>1040</v>
      </c>
      <c r="J510">
        <v>22.524999999999999</v>
      </c>
      <c r="K510" s="9" t="s">
        <v>15</v>
      </c>
      <c r="L510" s="9" t="s">
        <v>16</v>
      </c>
      <c r="M510" s="9">
        <f>tblTitanic[[#This Row],[SibSp]]+tblTitanic[[#This Row],[Parch]]</f>
        <v>0</v>
      </c>
      <c r="N510" s="9" t="str">
        <f>IF(tblTitanic[[#This Row],[FamilySize]]=0,"Alone", IF(tblTitanic[[#This Row],[FamilySize]]&lt;=3,"Small (1-3)", "Large (4+)"))</f>
        <v>Alone</v>
      </c>
      <c r="O510" s="9" t="str">
        <f>TRIM(MID(tblTitanic[[#This Row],[Name]], FIND(",",tblTitanic[[#This Row],[Name]])+1, FIND(".",tblTitanic[[#This Row],[Name]]) - FIND(",",tblTitanic[[#This Row],[Name]]) - 1))</f>
        <v>Mr</v>
      </c>
      <c r="P5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0" s="9" t="str">
        <f>IF(tblTitanic[[#This Row],[Cabin]]="","Unknown",LEFT(tblTitanic[[#This Row],[Cabin]],1))</f>
        <v>Unknown</v>
      </c>
      <c r="R510" s="9" t="str">
        <f>IF(tblTitanic[[#This Row],[Age]]="","Unknown", IF(tblTitanic[[#This Row],[Age]]&lt;13,"Child",IF(tblTitanic[[#This Row],[Age]]&lt;=18,"Teen", IF(tblTitanic[[#This Row],[Age]]&lt;=40,"Adult","Senior"))))</f>
        <v>Adult</v>
      </c>
      <c r="S510" s="9" t="str">
        <f>IF(tblTitanic[[#This Row],[Fare]]&lt;=$X$5,"Low",IF(tblTitanic[[#This Row],[Fare]]&lt;= $X$6,"Medium",IF(tblTitanic[[#This Row],[Fare]]&lt;= $X$7,"High","Very High")))</f>
        <v>High</v>
      </c>
      <c r="T510" s="9">
        <f>IF(tblTitanic[[#This Row],[Age]]="", $X$9, tblTitanic[[#This Row],[Age]])</f>
        <v>28</v>
      </c>
      <c r="U510" s="9" t="str">
        <f>IF(tblTitanic[[#This Row],[Embarked]]="", "S", tblTitanic[[#This Row],[Embarked]])</f>
        <v>S</v>
      </c>
    </row>
    <row r="511" spans="1:21">
      <c r="A511" s="9">
        <v>510</v>
      </c>
      <c r="B511" s="9">
        <v>1</v>
      </c>
      <c r="C511" s="9">
        <v>3</v>
      </c>
      <c r="D511" t="s">
        <v>1041</v>
      </c>
      <c r="E511" s="9" t="s">
        <v>13</v>
      </c>
      <c r="F511" s="31">
        <v>26</v>
      </c>
      <c r="G511" s="9">
        <v>0</v>
      </c>
      <c r="H511" s="9">
        <v>0</v>
      </c>
      <c r="I511" t="s">
        <v>180</v>
      </c>
      <c r="J511">
        <v>56.495800000000003</v>
      </c>
      <c r="K511" s="9" t="s">
        <v>15</v>
      </c>
      <c r="L511" s="9" t="s">
        <v>16</v>
      </c>
      <c r="M511" s="9">
        <f>tblTitanic[[#This Row],[SibSp]]+tblTitanic[[#This Row],[Parch]]</f>
        <v>0</v>
      </c>
      <c r="N511" s="9" t="str">
        <f>IF(tblTitanic[[#This Row],[FamilySize]]=0,"Alone", IF(tblTitanic[[#This Row],[FamilySize]]&lt;=3,"Small (1-3)", "Large (4+)"))</f>
        <v>Alone</v>
      </c>
      <c r="O511" s="9" t="str">
        <f>TRIM(MID(tblTitanic[[#This Row],[Name]], FIND(",",tblTitanic[[#This Row],[Name]])+1, FIND(".",tblTitanic[[#This Row],[Name]]) - FIND(",",tblTitanic[[#This Row],[Name]]) - 1))</f>
        <v>Mr</v>
      </c>
      <c r="P5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1" s="9" t="str">
        <f>IF(tblTitanic[[#This Row],[Cabin]]="","Unknown",LEFT(tblTitanic[[#This Row],[Cabin]],1))</f>
        <v>Unknown</v>
      </c>
      <c r="R511" s="9" t="str">
        <f>IF(tblTitanic[[#This Row],[Age]]="","Unknown", IF(tblTitanic[[#This Row],[Age]]&lt;13,"Child",IF(tblTitanic[[#This Row],[Age]]&lt;=18,"Teen", IF(tblTitanic[[#This Row],[Age]]&lt;=40,"Adult","Senior"))))</f>
        <v>Adult</v>
      </c>
      <c r="S511" s="9" t="str">
        <f>IF(tblTitanic[[#This Row],[Fare]]&lt;=$X$5,"Low",IF(tblTitanic[[#This Row],[Fare]]&lt;= $X$6,"Medium",IF(tblTitanic[[#This Row],[Fare]]&lt;= $X$7,"High","Very High")))</f>
        <v>Very High</v>
      </c>
      <c r="T511" s="9">
        <f>IF(tblTitanic[[#This Row],[Age]]="", $X$9, tblTitanic[[#This Row],[Age]])</f>
        <v>26</v>
      </c>
      <c r="U511" s="9" t="str">
        <f>IF(tblTitanic[[#This Row],[Embarked]]="", "S", tblTitanic[[#This Row],[Embarked]])</f>
        <v>S</v>
      </c>
    </row>
    <row r="512" spans="1:21">
      <c r="A512" s="9">
        <v>511</v>
      </c>
      <c r="B512" s="9">
        <v>1</v>
      </c>
      <c r="C512" s="9">
        <v>3</v>
      </c>
      <c r="D512" t="s">
        <v>1042</v>
      </c>
      <c r="E512" s="9" t="s">
        <v>13</v>
      </c>
      <c r="F512" s="31">
        <v>29</v>
      </c>
      <c r="G512" s="9">
        <v>0</v>
      </c>
      <c r="H512" s="9">
        <v>0</v>
      </c>
      <c r="I512" t="s">
        <v>1043</v>
      </c>
      <c r="J512">
        <v>7.75</v>
      </c>
      <c r="K512" s="9" t="s">
        <v>15</v>
      </c>
      <c r="L512" s="9" t="s">
        <v>31</v>
      </c>
      <c r="M512" s="9">
        <f>tblTitanic[[#This Row],[SibSp]]+tblTitanic[[#This Row],[Parch]]</f>
        <v>0</v>
      </c>
      <c r="N512" s="9" t="str">
        <f>IF(tblTitanic[[#This Row],[FamilySize]]=0,"Alone", IF(tblTitanic[[#This Row],[FamilySize]]&lt;=3,"Small (1-3)", "Large (4+)"))</f>
        <v>Alone</v>
      </c>
      <c r="O512" s="9" t="str">
        <f>TRIM(MID(tblTitanic[[#This Row],[Name]], FIND(",",tblTitanic[[#This Row],[Name]])+1, FIND(".",tblTitanic[[#This Row],[Name]]) - FIND(",",tblTitanic[[#This Row],[Name]]) - 1))</f>
        <v>Mr</v>
      </c>
      <c r="P5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2" s="9" t="str">
        <f>IF(tblTitanic[[#This Row],[Cabin]]="","Unknown",LEFT(tblTitanic[[#This Row],[Cabin]],1))</f>
        <v>Unknown</v>
      </c>
      <c r="R512" s="9" t="str">
        <f>IF(tblTitanic[[#This Row],[Age]]="","Unknown", IF(tblTitanic[[#This Row],[Age]]&lt;13,"Child",IF(tblTitanic[[#This Row],[Age]]&lt;=18,"Teen", IF(tblTitanic[[#This Row],[Age]]&lt;=40,"Adult","Senior"))))</f>
        <v>Adult</v>
      </c>
      <c r="S512" s="9" t="str">
        <f>IF(tblTitanic[[#This Row],[Fare]]&lt;=$X$5,"Low",IF(tblTitanic[[#This Row],[Fare]]&lt;= $X$6,"Medium",IF(tblTitanic[[#This Row],[Fare]]&lt;= $X$7,"High","Very High")))</f>
        <v>Low</v>
      </c>
      <c r="T512" s="9">
        <f>IF(tblTitanic[[#This Row],[Age]]="", $X$9, tblTitanic[[#This Row],[Age]])</f>
        <v>29</v>
      </c>
      <c r="U512" s="9" t="str">
        <f>IF(tblTitanic[[#This Row],[Embarked]]="", "S", tblTitanic[[#This Row],[Embarked]])</f>
        <v>Q</v>
      </c>
    </row>
    <row r="513" spans="1:21">
      <c r="A513" s="9">
        <v>512</v>
      </c>
      <c r="B513" s="9">
        <v>0</v>
      </c>
      <c r="C513" s="9">
        <v>3</v>
      </c>
      <c r="D513" t="s">
        <v>1044</v>
      </c>
      <c r="E513" s="9" t="s">
        <v>13</v>
      </c>
      <c r="F513" s="31"/>
      <c r="G513" s="9">
        <v>0</v>
      </c>
      <c r="H513" s="9">
        <v>0</v>
      </c>
      <c r="I513" t="s">
        <v>1045</v>
      </c>
      <c r="J513">
        <v>8.0500000000000007</v>
      </c>
      <c r="K513" s="9" t="s">
        <v>15</v>
      </c>
      <c r="L513" s="9" t="s">
        <v>16</v>
      </c>
      <c r="M513" s="9">
        <f>tblTitanic[[#This Row],[SibSp]]+tblTitanic[[#This Row],[Parch]]</f>
        <v>0</v>
      </c>
      <c r="N513" s="9" t="str">
        <f>IF(tblTitanic[[#This Row],[FamilySize]]=0,"Alone", IF(tblTitanic[[#This Row],[FamilySize]]&lt;=3,"Small (1-3)", "Large (4+)"))</f>
        <v>Alone</v>
      </c>
      <c r="O513" s="9" t="str">
        <f>TRIM(MID(tblTitanic[[#This Row],[Name]], FIND(",",tblTitanic[[#This Row],[Name]])+1, FIND(".",tblTitanic[[#This Row],[Name]]) - FIND(",",tblTitanic[[#This Row],[Name]]) - 1))</f>
        <v>Mr</v>
      </c>
      <c r="P5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3" s="9" t="str">
        <f>IF(tblTitanic[[#This Row],[Cabin]]="","Unknown",LEFT(tblTitanic[[#This Row],[Cabin]],1))</f>
        <v>Unknown</v>
      </c>
      <c r="R513" s="9" t="str">
        <f>IF(tblTitanic[[#This Row],[Age]]="","Unknown", IF(tblTitanic[[#This Row],[Age]]&lt;13,"Child",IF(tblTitanic[[#This Row],[Age]]&lt;=18,"Teen", IF(tblTitanic[[#This Row],[Age]]&lt;=40,"Adult","Senior"))))</f>
        <v>Unknown</v>
      </c>
      <c r="S513" s="9" t="str">
        <f>IF(tblTitanic[[#This Row],[Fare]]&lt;=$X$5,"Low",IF(tblTitanic[[#This Row],[Fare]]&lt;= $X$6,"Medium",IF(tblTitanic[[#This Row],[Fare]]&lt;= $X$7,"High","Very High")))</f>
        <v>Medium</v>
      </c>
      <c r="T513" s="9">
        <f>IF(tblTitanic[[#This Row],[Age]]="", $X$9, tblTitanic[[#This Row],[Age]])</f>
        <v>28</v>
      </c>
      <c r="U513" s="9" t="str">
        <f>IF(tblTitanic[[#This Row],[Embarked]]="", "S", tblTitanic[[#This Row],[Embarked]])</f>
        <v>S</v>
      </c>
    </row>
    <row r="514" spans="1:21">
      <c r="A514" s="9">
        <v>513</v>
      </c>
      <c r="B514" s="9">
        <v>1</v>
      </c>
      <c r="C514" s="9">
        <v>1</v>
      </c>
      <c r="D514" t="s">
        <v>1046</v>
      </c>
      <c r="E514" s="9" t="s">
        <v>13</v>
      </c>
      <c r="F514" s="31">
        <v>36</v>
      </c>
      <c r="G514" s="9">
        <v>0</v>
      </c>
      <c r="H514" s="9">
        <v>0</v>
      </c>
      <c r="I514" t="s">
        <v>1047</v>
      </c>
      <c r="J514">
        <v>26.287500000000001</v>
      </c>
      <c r="K514" s="9" t="s">
        <v>1048</v>
      </c>
      <c r="L514" s="9" t="s">
        <v>16</v>
      </c>
      <c r="M514" s="9">
        <f>tblTitanic[[#This Row],[SibSp]]+tblTitanic[[#This Row],[Parch]]</f>
        <v>0</v>
      </c>
      <c r="N514" s="9" t="str">
        <f>IF(tblTitanic[[#This Row],[FamilySize]]=0,"Alone", IF(tblTitanic[[#This Row],[FamilySize]]&lt;=3,"Small (1-3)", "Large (4+)"))</f>
        <v>Alone</v>
      </c>
      <c r="O514" s="9" t="str">
        <f>TRIM(MID(tblTitanic[[#This Row],[Name]], FIND(",",tblTitanic[[#This Row],[Name]])+1, FIND(".",tblTitanic[[#This Row],[Name]]) - FIND(",",tblTitanic[[#This Row],[Name]]) - 1))</f>
        <v>Mr</v>
      </c>
      <c r="P5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4" s="9" t="str">
        <f>IF(tblTitanic[[#This Row],[Cabin]]="","Unknown",LEFT(tblTitanic[[#This Row],[Cabin]],1))</f>
        <v>E</v>
      </c>
      <c r="R514" s="9" t="str">
        <f>IF(tblTitanic[[#This Row],[Age]]="","Unknown", IF(tblTitanic[[#This Row],[Age]]&lt;13,"Child",IF(tblTitanic[[#This Row],[Age]]&lt;=18,"Teen", IF(tblTitanic[[#This Row],[Age]]&lt;=40,"Adult","Senior"))))</f>
        <v>Adult</v>
      </c>
      <c r="S514" s="9" t="str">
        <f>IF(tblTitanic[[#This Row],[Fare]]&lt;=$X$5,"Low",IF(tblTitanic[[#This Row],[Fare]]&lt;= $X$6,"Medium",IF(tblTitanic[[#This Row],[Fare]]&lt;= $X$7,"High","Very High")))</f>
        <v>High</v>
      </c>
      <c r="T514" s="9">
        <f>IF(tblTitanic[[#This Row],[Age]]="", $X$9, tblTitanic[[#This Row],[Age]])</f>
        <v>36</v>
      </c>
      <c r="U514" s="9" t="str">
        <f>IF(tblTitanic[[#This Row],[Embarked]]="", "S", tblTitanic[[#This Row],[Embarked]])</f>
        <v>S</v>
      </c>
    </row>
    <row r="515" spans="1:21">
      <c r="A515" s="9">
        <v>514</v>
      </c>
      <c r="B515" s="9">
        <v>1</v>
      </c>
      <c r="C515" s="9">
        <v>1</v>
      </c>
      <c r="D515" t="s">
        <v>1049</v>
      </c>
      <c r="E515" s="9" t="s">
        <v>18</v>
      </c>
      <c r="F515" s="31">
        <v>54</v>
      </c>
      <c r="G515" s="9">
        <v>1</v>
      </c>
      <c r="H515" s="9">
        <v>0</v>
      </c>
      <c r="I515" t="s">
        <v>1050</v>
      </c>
      <c r="J515">
        <v>59.4</v>
      </c>
      <c r="K515" s="9" t="s">
        <v>15</v>
      </c>
      <c r="L515" s="9" t="s">
        <v>21</v>
      </c>
      <c r="M515" s="9">
        <f>tblTitanic[[#This Row],[SibSp]]+tblTitanic[[#This Row],[Parch]]</f>
        <v>1</v>
      </c>
      <c r="N515" s="9" t="str">
        <f>IF(tblTitanic[[#This Row],[FamilySize]]=0,"Alone", IF(tblTitanic[[#This Row],[FamilySize]]&lt;=3,"Small (1-3)", "Large (4+)"))</f>
        <v>Small (1-3)</v>
      </c>
      <c r="O515" s="9" t="str">
        <f>TRIM(MID(tblTitanic[[#This Row],[Name]], FIND(",",tblTitanic[[#This Row],[Name]])+1, FIND(".",tblTitanic[[#This Row],[Name]]) - FIND(",",tblTitanic[[#This Row],[Name]]) - 1))</f>
        <v>Mrs</v>
      </c>
      <c r="P5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15" s="9" t="str">
        <f>IF(tblTitanic[[#This Row],[Cabin]]="","Unknown",LEFT(tblTitanic[[#This Row],[Cabin]],1))</f>
        <v>Unknown</v>
      </c>
      <c r="R515" s="9" t="str">
        <f>IF(tblTitanic[[#This Row],[Age]]="","Unknown", IF(tblTitanic[[#This Row],[Age]]&lt;13,"Child",IF(tblTitanic[[#This Row],[Age]]&lt;=18,"Teen", IF(tblTitanic[[#This Row],[Age]]&lt;=40,"Adult","Senior"))))</f>
        <v>Senior</v>
      </c>
      <c r="S515" s="9" t="str">
        <f>IF(tblTitanic[[#This Row],[Fare]]&lt;=$X$5,"Low",IF(tblTitanic[[#This Row],[Fare]]&lt;= $X$6,"Medium",IF(tblTitanic[[#This Row],[Fare]]&lt;= $X$7,"High","Very High")))</f>
        <v>Very High</v>
      </c>
      <c r="T515" s="9">
        <f>IF(tblTitanic[[#This Row],[Age]]="", $X$9, tblTitanic[[#This Row],[Age]])</f>
        <v>54</v>
      </c>
      <c r="U515" s="9" t="str">
        <f>IF(tblTitanic[[#This Row],[Embarked]]="", "S", tblTitanic[[#This Row],[Embarked]])</f>
        <v>C</v>
      </c>
    </row>
    <row r="516" spans="1:21">
      <c r="A516" s="9">
        <v>515</v>
      </c>
      <c r="B516" s="9">
        <v>0</v>
      </c>
      <c r="C516" s="9">
        <v>3</v>
      </c>
      <c r="D516" t="s">
        <v>1051</v>
      </c>
      <c r="E516" s="9" t="s">
        <v>13</v>
      </c>
      <c r="F516" s="31">
        <v>24</v>
      </c>
      <c r="G516" s="9">
        <v>0</v>
      </c>
      <c r="H516" s="9">
        <v>0</v>
      </c>
      <c r="I516" t="s">
        <v>1052</v>
      </c>
      <c r="J516">
        <v>7.4958</v>
      </c>
      <c r="K516" s="9" t="s">
        <v>15</v>
      </c>
      <c r="L516" s="9" t="s">
        <v>16</v>
      </c>
      <c r="M516" s="9">
        <f>tblTitanic[[#This Row],[SibSp]]+tblTitanic[[#This Row],[Parch]]</f>
        <v>0</v>
      </c>
      <c r="N516" s="9" t="str">
        <f>IF(tblTitanic[[#This Row],[FamilySize]]=0,"Alone", IF(tblTitanic[[#This Row],[FamilySize]]&lt;=3,"Small (1-3)", "Large (4+)"))</f>
        <v>Alone</v>
      </c>
      <c r="O516" s="9" t="str">
        <f>TRIM(MID(tblTitanic[[#This Row],[Name]], FIND(",",tblTitanic[[#This Row],[Name]])+1, FIND(".",tblTitanic[[#This Row],[Name]]) - FIND(",",tblTitanic[[#This Row],[Name]]) - 1))</f>
        <v>Mr</v>
      </c>
      <c r="P5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6" s="9" t="str">
        <f>IF(tblTitanic[[#This Row],[Cabin]]="","Unknown",LEFT(tblTitanic[[#This Row],[Cabin]],1))</f>
        <v>Unknown</v>
      </c>
      <c r="R516" s="9" t="str">
        <f>IF(tblTitanic[[#This Row],[Age]]="","Unknown", IF(tblTitanic[[#This Row],[Age]]&lt;13,"Child",IF(tblTitanic[[#This Row],[Age]]&lt;=18,"Teen", IF(tblTitanic[[#This Row],[Age]]&lt;=40,"Adult","Senior"))))</f>
        <v>Adult</v>
      </c>
      <c r="S516" s="9" t="str">
        <f>IF(tblTitanic[[#This Row],[Fare]]&lt;=$X$5,"Low",IF(tblTitanic[[#This Row],[Fare]]&lt;= $X$6,"Medium",IF(tblTitanic[[#This Row],[Fare]]&lt;= $X$7,"High","Very High")))</f>
        <v>Low</v>
      </c>
      <c r="T516" s="9">
        <f>IF(tblTitanic[[#This Row],[Age]]="", $X$9, tblTitanic[[#This Row],[Age]])</f>
        <v>24</v>
      </c>
      <c r="U516" s="9" t="str">
        <f>IF(tblTitanic[[#This Row],[Embarked]]="", "S", tblTitanic[[#This Row],[Embarked]])</f>
        <v>S</v>
      </c>
    </row>
    <row r="517" spans="1:21">
      <c r="A517" s="9">
        <v>516</v>
      </c>
      <c r="B517" s="9">
        <v>0</v>
      </c>
      <c r="C517" s="9">
        <v>1</v>
      </c>
      <c r="D517" t="s">
        <v>1053</v>
      </c>
      <c r="E517" s="9" t="s">
        <v>13</v>
      </c>
      <c r="F517" s="31">
        <v>47</v>
      </c>
      <c r="G517" s="9">
        <v>0</v>
      </c>
      <c r="H517" s="9">
        <v>0</v>
      </c>
      <c r="I517" t="s">
        <v>1054</v>
      </c>
      <c r="J517">
        <v>34.020800000000001</v>
      </c>
      <c r="K517" s="9" t="s">
        <v>1055</v>
      </c>
      <c r="L517" s="9" t="s">
        <v>16</v>
      </c>
      <c r="M517" s="9">
        <f>tblTitanic[[#This Row],[SibSp]]+tblTitanic[[#This Row],[Parch]]</f>
        <v>0</v>
      </c>
      <c r="N517" s="9" t="str">
        <f>IF(tblTitanic[[#This Row],[FamilySize]]=0,"Alone", IF(tblTitanic[[#This Row],[FamilySize]]&lt;=3,"Small (1-3)", "Large (4+)"))</f>
        <v>Alone</v>
      </c>
      <c r="O517" s="9" t="str">
        <f>TRIM(MID(tblTitanic[[#This Row],[Name]], FIND(",",tblTitanic[[#This Row],[Name]])+1, FIND(".",tblTitanic[[#This Row],[Name]]) - FIND(",",tblTitanic[[#This Row],[Name]]) - 1))</f>
        <v>Mr</v>
      </c>
      <c r="P5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7" s="9" t="str">
        <f>IF(tblTitanic[[#This Row],[Cabin]]="","Unknown",LEFT(tblTitanic[[#This Row],[Cabin]],1))</f>
        <v>D</v>
      </c>
      <c r="R517" s="9" t="str">
        <f>IF(tblTitanic[[#This Row],[Age]]="","Unknown", IF(tblTitanic[[#This Row],[Age]]&lt;13,"Child",IF(tblTitanic[[#This Row],[Age]]&lt;=18,"Teen", IF(tblTitanic[[#This Row],[Age]]&lt;=40,"Adult","Senior"))))</f>
        <v>Senior</v>
      </c>
      <c r="S517" s="9" t="str">
        <f>IF(tblTitanic[[#This Row],[Fare]]&lt;=$X$5,"Low",IF(tblTitanic[[#This Row],[Fare]]&lt;= $X$6,"Medium",IF(tblTitanic[[#This Row],[Fare]]&lt;= $X$7,"High","Very High")))</f>
        <v>Very High</v>
      </c>
      <c r="T517" s="9">
        <f>IF(tblTitanic[[#This Row],[Age]]="", $X$9, tblTitanic[[#This Row],[Age]])</f>
        <v>47</v>
      </c>
      <c r="U517" s="9" t="str">
        <f>IF(tblTitanic[[#This Row],[Embarked]]="", "S", tblTitanic[[#This Row],[Embarked]])</f>
        <v>S</v>
      </c>
    </row>
    <row r="518" spans="1:21">
      <c r="A518" s="9">
        <v>517</v>
      </c>
      <c r="B518" s="9">
        <v>1</v>
      </c>
      <c r="C518" s="9">
        <v>2</v>
      </c>
      <c r="D518" t="s">
        <v>1056</v>
      </c>
      <c r="E518" s="9" t="s">
        <v>18</v>
      </c>
      <c r="F518" s="31">
        <v>34</v>
      </c>
      <c r="G518" s="9">
        <v>0</v>
      </c>
      <c r="H518" s="9">
        <v>0</v>
      </c>
      <c r="I518" t="s">
        <v>1057</v>
      </c>
      <c r="J518">
        <v>10.5</v>
      </c>
      <c r="K518" s="9" t="s">
        <v>165</v>
      </c>
      <c r="L518" s="9" t="s">
        <v>16</v>
      </c>
      <c r="M518" s="9">
        <f>tblTitanic[[#This Row],[SibSp]]+tblTitanic[[#This Row],[Parch]]</f>
        <v>0</v>
      </c>
      <c r="N518" s="9" t="str">
        <f>IF(tblTitanic[[#This Row],[FamilySize]]=0,"Alone", IF(tblTitanic[[#This Row],[FamilySize]]&lt;=3,"Small (1-3)", "Large (4+)"))</f>
        <v>Alone</v>
      </c>
      <c r="O518" s="9" t="str">
        <f>TRIM(MID(tblTitanic[[#This Row],[Name]], FIND(",",tblTitanic[[#This Row],[Name]])+1, FIND(".",tblTitanic[[#This Row],[Name]]) - FIND(",",tblTitanic[[#This Row],[Name]]) - 1))</f>
        <v>Mrs</v>
      </c>
      <c r="P5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18" s="9" t="str">
        <f>IF(tblTitanic[[#This Row],[Cabin]]="","Unknown",LEFT(tblTitanic[[#This Row],[Cabin]],1))</f>
        <v>F</v>
      </c>
      <c r="R518" s="9" t="str">
        <f>IF(tblTitanic[[#This Row],[Age]]="","Unknown", IF(tblTitanic[[#This Row],[Age]]&lt;13,"Child",IF(tblTitanic[[#This Row],[Age]]&lt;=18,"Teen", IF(tblTitanic[[#This Row],[Age]]&lt;=40,"Adult","Senior"))))</f>
        <v>Adult</v>
      </c>
      <c r="S518" s="9" t="str">
        <f>IF(tblTitanic[[#This Row],[Fare]]&lt;=$X$5,"Low",IF(tblTitanic[[#This Row],[Fare]]&lt;= $X$6,"Medium",IF(tblTitanic[[#This Row],[Fare]]&lt;= $X$7,"High","Very High")))</f>
        <v>Medium</v>
      </c>
      <c r="T518" s="9">
        <f>IF(tblTitanic[[#This Row],[Age]]="", $X$9, tblTitanic[[#This Row],[Age]])</f>
        <v>34</v>
      </c>
      <c r="U518" s="9" t="str">
        <f>IF(tblTitanic[[#This Row],[Embarked]]="", "S", tblTitanic[[#This Row],[Embarked]])</f>
        <v>S</v>
      </c>
    </row>
    <row r="519" spans="1:21">
      <c r="A519" s="9">
        <v>518</v>
      </c>
      <c r="B519" s="9">
        <v>0</v>
      </c>
      <c r="C519" s="9">
        <v>3</v>
      </c>
      <c r="D519" t="s">
        <v>1058</v>
      </c>
      <c r="E519" s="9" t="s">
        <v>13</v>
      </c>
      <c r="F519" s="31"/>
      <c r="G519" s="9">
        <v>0</v>
      </c>
      <c r="H519" s="9">
        <v>0</v>
      </c>
      <c r="I519" t="s">
        <v>254</v>
      </c>
      <c r="J519">
        <v>24.15</v>
      </c>
      <c r="K519" s="9" t="s">
        <v>15</v>
      </c>
      <c r="L519" s="9" t="s">
        <v>31</v>
      </c>
      <c r="M519" s="9">
        <f>tblTitanic[[#This Row],[SibSp]]+tblTitanic[[#This Row],[Parch]]</f>
        <v>0</v>
      </c>
      <c r="N519" s="9" t="str">
        <f>IF(tblTitanic[[#This Row],[FamilySize]]=0,"Alone", IF(tblTitanic[[#This Row],[FamilySize]]&lt;=3,"Small (1-3)", "Large (4+)"))</f>
        <v>Alone</v>
      </c>
      <c r="O519" s="9" t="str">
        <f>TRIM(MID(tblTitanic[[#This Row],[Name]], FIND(",",tblTitanic[[#This Row],[Name]])+1, FIND(".",tblTitanic[[#This Row],[Name]]) - FIND(",",tblTitanic[[#This Row],[Name]]) - 1))</f>
        <v>Mr</v>
      </c>
      <c r="P5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19" s="9" t="str">
        <f>IF(tblTitanic[[#This Row],[Cabin]]="","Unknown",LEFT(tblTitanic[[#This Row],[Cabin]],1))</f>
        <v>Unknown</v>
      </c>
      <c r="R519" s="9" t="str">
        <f>IF(tblTitanic[[#This Row],[Age]]="","Unknown", IF(tblTitanic[[#This Row],[Age]]&lt;13,"Child",IF(tblTitanic[[#This Row],[Age]]&lt;=18,"Teen", IF(tblTitanic[[#This Row],[Age]]&lt;=40,"Adult","Senior"))))</f>
        <v>Unknown</v>
      </c>
      <c r="S519" s="9" t="str">
        <f>IF(tblTitanic[[#This Row],[Fare]]&lt;=$X$5,"Low",IF(tblTitanic[[#This Row],[Fare]]&lt;= $X$6,"Medium",IF(tblTitanic[[#This Row],[Fare]]&lt;= $X$7,"High","Very High")))</f>
        <v>High</v>
      </c>
      <c r="T519" s="9">
        <f>IF(tblTitanic[[#This Row],[Age]]="", $X$9, tblTitanic[[#This Row],[Age]])</f>
        <v>28</v>
      </c>
      <c r="U519" s="9" t="str">
        <f>IF(tblTitanic[[#This Row],[Embarked]]="", "S", tblTitanic[[#This Row],[Embarked]])</f>
        <v>Q</v>
      </c>
    </row>
    <row r="520" spans="1:21">
      <c r="A520" s="9">
        <v>519</v>
      </c>
      <c r="B520" s="9">
        <v>1</v>
      </c>
      <c r="C520" s="9">
        <v>2</v>
      </c>
      <c r="D520" t="s">
        <v>1059</v>
      </c>
      <c r="E520" s="9" t="s">
        <v>18</v>
      </c>
      <c r="F520" s="31">
        <v>36</v>
      </c>
      <c r="G520" s="9">
        <v>1</v>
      </c>
      <c r="H520" s="9">
        <v>0</v>
      </c>
      <c r="I520" t="s">
        <v>1060</v>
      </c>
      <c r="J520">
        <v>26</v>
      </c>
      <c r="K520" s="9" t="s">
        <v>15</v>
      </c>
      <c r="L520" s="9" t="s">
        <v>16</v>
      </c>
      <c r="M520" s="9">
        <f>tblTitanic[[#This Row],[SibSp]]+tblTitanic[[#This Row],[Parch]]</f>
        <v>1</v>
      </c>
      <c r="N520" s="9" t="str">
        <f>IF(tblTitanic[[#This Row],[FamilySize]]=0,"Alone", IF(tblTitanic[[#This Row],[FamilySize]]&lt;=3,"Small (1-3)", "Large (4+)"))</f>
        <v>Small (1-3)</v>
      </c>
      <c r="O520" s="9" t="str">
        <f>TRIM(MID(tblTitanic[[#This Row],[Name]], FIND(",",tblTitanic[[#This Row],[Name]])+1, FIND(".",tblTitanic[[#This Row],[Name]]) - FIND(",",tblTitanic[[#This Row],[Name]]) - 1))</f>
        <v>Mrs</v>
      </c>
      <c r="P5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20" s="9" t="str">
        <f>IF(tblTitanic[[#This Row],[Cabin]]="","Unknown",LEFT(tblTitanic[[#This Row],[Cabin]],1))</f>
        <v>Unknown</v>
      </c>
      <c r="R520" s="9" t="str">
        <f>IF(tblTitanic[[#This Row],[Age]]="","Unknown", IF(tblTitanic[[#This Row],[Age]]&lt;13,"Child",IF(tblTitanic[[#This Row],[Age]]&lt;=18,"Teen", IF(tblTitanic[[#This Row],[Age]]&lt;=40,"Adult","Senior"))))</f>
        <v>Adult</v>
      </c>
      <c r="S520" s="9" t="str">
        <f>IF(tblTitanic[[#This Row],[Fare]]&lt;=$X$5,"Low",IF(tblTitanic[[#This Row],[Fare]]&lt;= $X$6,"Medium",IF(tblTitanic[[#This Row],[Fare]]&lt;= $X$7,"High","Very High")))</f>
        <v>High</v>
      </c>
      <c r="T520" s="9">
        <f>IF(tblTitanic[[#This Row],[Age]]="", $X$9, tblTitanic[[#This Row],[Age]])</f>
        <v>36</v>
      </c>
      <c r="U520" s="9" t="str">
        <f>IF(tblTitanic[[#This Row],[Embarked]]="", "S", tblTitanic[[#This Row],[Embarked]])</f>
        <v>S</v>
      </c>
    </row>
    <row r="521" spans="1:21">
      <c r="A521" s="9">
        <v>520</v>
      </c>
      <c r="B521" s="9">
        <v>0</v>
      </c>
      <c r="C521" s="9">
        <v>3</v>
      </c>
      <c r="D521" t="s">
        <v>1061</v>
      </c>
      <c r="E521" s="9" t="s">
        <v>13</v>
      </c>
      <c r="F521" s="31">
        <v>32</v>
      </c>
      <c r="G521" s="9">
        <v>0</v>
      </c>
      <c r="H521" s="9">
        <v>0</v>
      </c>
      <c r="I521" t="s">
        <v>1062</v>
      </c>
      <c r="J521">
        <v>7.8958000000000004</v>
      </c>
      <c r="K521" s="9" t="s">
        <v>15</v>
      </c>
      <c r="L521" s="9" t="s">
        <v>16</v>
      </c>
      <c r="M521" s="9">
        <f>tblTitanic[[#This Row],[SibSp]]+tblTitanic[[#This Row],[Parch]]</f>
        <v>0</v>
      </c>
      <c r="N521" s="9" t="str">
        <f>IF(tblTitanic[[#This Row],[FamilySize]]=0,"Alone", IF(tblTitanic[[#This Row],[FamilySize]]&lt;=3,"Small (1-3)", "Large (4+)"))</f>
        <v>Alone</v>
      </c>
      <c r="O521" s="9" t="str">
        <f>TRIM(MID(tblTitanic[[#This Row],[Name]], FIND(",",tblTitanic[[#This Row],[Name]])+1, FIND(".",tblTitanic[[#This Row],[Name]]) - FIND(",",tblTitanic[[#This Row],[Name]]) - 1))</f>
        <v>Mr</v>
      </c>
      <c r="P5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1" s="9" t="str">
        <f>IF(tblTitanic[[#This Row],[Cabin]]="","Unknown",LEFT(tblTitanic[[#This Row],[Cabin]],1))</f>
        <v>Unknown</v>
      </c>
      <c r="R521" s="9" t="str">
        <f>IF(tblTitanic[[#This Row],[Age]]="","Unknown", IF(tblTitanic[[#This Row],[Age]]&lt;13,"Child",IF(tblTitanic[[#This Row],[Age]]&lt;=18,"Teen", IF(tblTitanic[[#This Row],[Age]]&lt;=40,"Adult","Senior"))))</f>
        <v>Adult</v>
      </c>
      <c r="S521" s="9" t="str">
        <f>IF(tblTitanic[[#This Row],[Fare]]&lt;=$X$5,"Low",IF(tblTitanic[[#This Row],[Fare]]&lt;= $X$6,"Medium",IF(tblTitanic[[#This Row],[Fare]]&lt;= $X$7,"High","Very High")))</f>
        <v>Low</v>
      </c>
      <c r="T521" s="9">
        <f>IF(tblTitanic[[#This Row],[Age]]="", $X$9, tblTitanic[[#This Row],[Age]])</f>
        <v>32</v>
      </c>
      <c r="U521" s="9" t="str">
        <f>IF(tblTitanic[[#This Row],[Embarked]]="", "S", tblTitanic[[#This Row],[Embarked]])</f>
        <v>S</v>
      </c>
    </row>
    <row r="522" spans="1:21">
      <c r="A522" s="9">
        <v>521</v>
      </c>
      <c r="B522" s="9">
        <v>1</v>
      </c>
      <c r="C522" s="9">
        <v>1</v>
      </c>
      <c r="D522" t="s">
        <v>1063</v>
      </c>
      <c r="E522" s="9" t="s">
        <v>18</v>
      </c>
      <c r="F522" s="31">
        <v>30</v>
      </c>
      <c r="G522" s="9">
        <v>0</v>
      </c>
      <c r="H522" s="9">
        <v>0</v>
      </c>
      <c r="I522" t="s">
        <v>1064</v>
      </c>
      <c r="J522">
        <v>93.5</v>
      </c>
      <c r="K522" s="9" t="s">
        <v>1065</v>
      </c>
      <c r="L522" s="9" t="s">
        <v>16</v>
      </c>
      <c r="M522" s="9">
        <f>tblTitanic[[#This Row],[SibSp]]+tblTitanic[[#This Row],[Parch]]</f>
        <v>0</v>
      </c>
      <c r="N522" s="9" t="str">
        <f>IF(tblTitanic[[#This Row],[FamilySize]]=0,"Alone", IF(tblTitanic[[#This Row],[FamilySize]]&lt;=3,"Small (1-3)", "Large (4+)"))</f>
        <v>Alone</v>
      </c>
      <c r="O522" s="9" t="str">
        <f>TRIM(MID(tblTitanic[[#This Row],[Name]], FIND(",",tblTitanic[[#This Row],[Name]])+1, FIND(".",tblTitanic[[#This Row],[Name]]) - FIND(",",tblTitanic[[#This Row],[Name]]) - 1))</f>
        <v>Miss</v>
      </c>
      <c r="P5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22" s="9" t="str">
        <f>IF(tblTitanic[[#This Row],[Cabin]]="","Unknown",LEFT(tblTitanic[[#This Row],[Cabin]],1))</f>
        <v>B</v>
      </c>
      <c r="R522" s="9" t="str">
        <f>IF(tblTitanic[[#This Row],[Age]]="","Unknown", IF(tblTitanic[[#This Row],[Age]]&lt;13,"Child",IF(tblTitanic[[#This Row],[Age]]&lt;=18,"Teen", IF(tblTitanic[[#This Row],[Age]]&lt;=40,"Adult","Senior"))))</f>
        <v>Adult</v>
      </c>
      <c r="S522" s="9" t="str">
        <f>IF(tblTitanic[[#This Row],[Fare]]&lt;=$X$5,"Low",IF(tblTitanic[[#This Row],[Fare]]&lt;= $X$6,"Medium",IF(tblTitanic[[#This Row],[Fare]]&lt;= $X$7,"High","Very High")))</f>
        <v>Very High</v>
      </c>
      <c r="T522" s="9">
        <f>IF(tblTitanic[[#This Row],[Age]]="", $X$9, tblTitanic[[#This Row],[Age]])</f>
        <v>30</v>
      </c>
      <c r="U522" s="9" t="str">
        <f>IF(tblTitanic[[#This Row],[Embarked]]="", "S", tblTitanic[[#This Row],[Embarked]])</f>
        <v>S</v>
      </c>
    </row>
    <row r="523" spans="1:21">
      <c r="A523" s="9">
        <v>522</v>
      </c>
      <c r="B523" s="9">
        <v>0</v>
      </c>
      <c r="C523" s="9">
        <v>3</v>
      </c>
      <c r="D523" t="s">
        <v>1066</v>
      </c>
      <c r="E523" s="9" t="s">
        <v>13</v>
      </c>
      <c r="F523" s="31">
        <v>22</v>
      </c>
      <c r="G523" s="9">
        <v>0</v>
      </c>
      <c r="H523" s="9">
        <v>0</v>
      </c>
      <c r="I523" t="s">
        <v>1067</v>
      </c>
      <c r="J523">
        <v>7.8958000000000004</v>
      </c>
      <c r="K523" s="9" t="s">
        <v>15</v>
      </c>
      <c r="L523" s="9" t="s">
        <v>16</v>
      </c>
      <c r="M523" s="9">
        <f>tblTitanic[[#This Row],[SibSp]]+tblTitanic[[#This Row],[Parch]]</f>
        <v>0</v>
      </c>
      <c r="N523" s="9" t="str">
        <f>IF(tblTitanic[[#This Row],[FamilySize]]=0,"Alone", IF(tblTitanic[[#This Row],[FamilySize]]&lt;=3,"Small (1-3)", "Large (4+)"))</f>
        <v>Alone</v>
      </c>
      <c r="O523" s="9" t="str">
        <f>TRIM(MID(tblTitanic[[#This Row],[Name]], FIND(",",tblTitanic[[#This Row],[Name]])+1, FIND(".",tblTitanic[[#This Row],[Name]]) - FIND(",",tblTitanic[[#This Row],[Name]]) - 1))</f>
        <v>Mr</v>
      </c>
      <c r="P5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3" s="9" t="str">
        <f>IF(tblTitanic[[#This Row],[Cabin]]="","Unknown",LEFT(tblTitanic[[#This Row],[Cabin]],1))</f>
        <v>Unknown</v>
      </c>
      <c r="R523" s="9" t="str">
        <f>IF(tblTitanic[[#This Row],[Age]]="","Unknown", IF(tblTitanic[[#This Row],[Age]]&lt;13,"Child",IF(tblTitanic[[#This Row],[Age]]&lt;=18,"Teen", IF(tblTitanic[[#This Row],[Age]]&lt;=40,"Adult","Senior"))))</f>
        <v>Adult</v>
      </c>
      <c r="S523" s="9" t="str">
        <f>IF(tblTitanic[[#This Row],[Fare]]&lt;=$X$5,"Low",IF(tblTitanic[[#This Row],[Fare]]&lt;= $X$6,"Medium",IF(tblTitanic[[#This Row],[Fare]]&lt;= $X$7,"High","Very High")))</f>
        <v>Low</v>
      </c>
      <c r="T523" s="9">
        <f>IF(tblTitanic[[#This Row],[Age]]="", $X$9, tblTitanic[[#This Row],[Age]])</f>
        <v>22</v>
      </c>
      <c r="U523" s="9" t="str">
        <f>IF(tblTitanic[[#This Row],[Embarked]]="", "S", tblTitanic[[#This Row],[Embarked]])</f>
        <v>S</v>
      </c>
    </row>
    <row r="524" spans="1:21">
      <c r="A524" s="9">
        <v>523</v>
      </c>
      <c r="B524" s="9">
        <v>0</v>
      </c>
      <c r="C524" s="9">
        <v>3</v>
      </c>
      <c r="D524" t="s">
        <v>1068</v>
      </c>
      <c r="E524" s="9" t="s">
        <v>13</v>
      </c>
      <c r="F524" s="31"/>
      <c r="G524" s="9">
        <v>0</v>
      </c>
      <c r="H524" s="9">
        <v>0</v>
      </c>
      <c r="I524" t="s">
        <v>1069</v>
      </c>
      <c r="J524">
        <v>7.2249999999999996</v>
      </c>
      <c r="K524" s="9" t="s">
        <v>15</v>
      </c>
      <c r="L524" s="9" t="s">
        <v>21</v>
      </c>
      <c r="M524" s="9">
        <f>tblTitanic[[#This Row],[SibSp]]+tblTitanic[[#This Row],[Parch]]</f>
        <v>0</v>
      </c>
      <c r="N524" s="9" t="str">
        <f>IF(tblTitanic[[#This Row],[FamilySize]]=0,"Alone", IF(tblTitanic[[#This Row],[FamilySize]]&lt;=3,"Small (1-3)", "Large (4+)"))</f>
        <v>Alone</v>
      </c>
      <c r="O524" s="9" t="str">
        <f>TRIM(MID(tblTitanic[[#This Row],[Name]], FIND(",",tblTitanic[[#This Row],[Name]])+1, FIND(".",tblTitanic[[#This Row],[Name]]) - FIND(",",tblTitanic[[#This Row],[Name]]) - 1))</f>
        <v>Mr</v>
      </c>
      <c r="P5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4" s="9" t="str">
        <f>IF(tblTitanic[[#This Row],[Cabin]]="","Unknown",LEFT(tblTitanic[[#This Row],[Cabin]],1))</f>
        <v>Unknown</v>
      </c>
      <c r="R524" s="9" t="str">
        <f>IF(tblTitanic[[#This Row],[Age]]="","Unknown", IF(tblTitanic[[#This Row],[Age]]&lt;13,"Child",IF(tblTitanic[[#This Row],[Age]]&lt;=18,"Teen", IF(tblTitanic[[#This Row],[Age]]&lt;=40,"Adult","Senior"))))</f>
        <v>Unknown</v>
      </c>
      <c r="S524" s="9" t="str">
        <f>IF(tblTitanic[[#This Row],[Fare]]&lt;=$X$5,"Low",IF(tblTitanic[[#This Row],[Fare]]&lt;= $X$6,"Medium",IF(tblTitanic[[#This Row],[Fare]]&lt;= $X$7,"High","Very High")))</f>
        <v>Low</v>
      </c>
      <c r="T524" s="9">
        <f>IF(tblTitanic[[#This Row],[Age]]="", $X$9, tblTitanic[[#This Row],[Age]])</f>
        <v>28</v>
      </c>
      <c r="U524" s="9" t="str">
        <f>IF(tblTitanic[[#This Row],[Embarked]]="", "S", tblTitanic[[#This Row],[Embarked]])</f>
        <v>C</v>
      </c>
    </row>
    <row r="525" spans="1:21">
      <c r="A525" s="9">
        <v>524</v>
      </c>
      <c r="B525" s="9">
        <v>1</v>
      </c>
      <c r="C525" s="9">
        <v>1</v>
      </c>
      <c r="D525" t="s">
        <v>1070</v>
      </c>
      <c r="E525" s="9" t="s">
        <v>18</v>
      </c>
      <c r="F525" s="31">
        <v>44</v>
      </c>
      <c r="G525" s="9">
        <v>0</v>
      </c>
      <c r="H525" s="9">
        <v>1</v>
      </c>
      <c r="I525" t="s">
        <v>700</v>
      </c>
      <c r="J525">
        <v>57.979199999999999</v>
      </c>
      <c r="K525" s="9" t="s">
        <v>701</v>
      </c>
      <c r="L525" s="9" t="s">
        <v>21</v>
      </c>
      <c r="M525" s="9">
        <f>tblTitanic[[#This Row],[SibSp]]+tblTitanic[[#This Row],[Parch]]</f>
        <v>1</v>
      </c>
      <c r="N525" s="9" t="str">
        <f>IF(tblTitanic[[#This Row],[FamilySize]]=0,"Alone", IF(tblTitanic[[#This Row],[FamilySize]]&lt;=3,"Small (1-3)", "Large (4+)"))</f>
        <v>Small (1-3)</v>
      </c>
      <c r="O525" s="9" t="str">
        <f>TRIM(MID(tblTitanic[[#This Row],[Name]], FIND(",",tblTitanic[[#This Row],[Name]])+1, FIND(".",tblTitanic[[#This Row],[Name]]) - FIND(",",tblTitanic[[#This Row],[Name]]) - 1))</f>
        <v>Mrs</v>
      </c>
      <c r="P5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25" s="9" t="str">
        <f>IF(tblTitanic[[#This Row],[Cabin]]="","Unknown",LEFT(tblTitanic[[#This Row],[Cabin]],1))</f>
        <v>B</v>
      </c>
      <c r="R525" s="9" t="str">
        <f>IF(tblTitanic[[#This Row],[Age]]="","Unknown", IF(tblTitanic[[#This Row],[Age]]&lt;13,"Child",IF(tblTitanic[[#This Row],[Age]]&lt;=18,"Teen", IF(tblTitanic[[#This Row],[Age]]&lt;=40,"Adult","Senior"))))</f>
        <v>Senior</v>
      </c>
      <c r="S525" s="9" t="str">
        <f>IF(tblTitanic[[#This Row],[Fare]]&lt;=$X$5,"Low",IF(tblTitanic[[#This Row],[Fare]]&lt;= $X$6,"Medium",IF(tblTitanic[[#This Row],[Fare]]&lt;= $X$7,"High","Very High")))</f>
        <v>Very High</v>
      </c>
      <c r="T525" s="9">
        <f>IF(tblTitanic[[#This Row],[Age]]="", $X$9, tblTitanic[[#This Row],[Age]])</f>
        <v>44</v>
      </c>
      <c r="U525" s="9" t="str">
        <f>IF(tblTitanic[[#This Row],[Embarked]]="", "S", tblTitanic[[#This Row],[Embarked]])</f>
        <v>C</v>
      </c>
    </row>
    <row r="526" spans="1:21">
      <c r="A526" s="9">
        <v>525</v>
      </c>
      <c r="B526" s="9">
        <v>0</v>
      </c>
      <c r="C526" s="9">
        <v>3</v>
      </c>
      <c r="D526" t="s">
        <v>1071</v>
      </c>
      <c r="E526" s="9" t="s">
        <v>13</v>
      </c>
      <c r="F526" s="31"/>
      <c r="G526" s="9">
        <v>0</v>
      </c>
      <c r="H526" s="9">
        <v>0</v>
      </c>
      <c r="I526" t="s">
        <v>1072</v>
      </c>
      <c r="J526">
        <v>7.2291999999999996</v>
      </c>
      <c r="K526" s="9" t="s">
        <v>15</v>
      </c>
      <c r="L526" s="9" t="s">
        <v>21</v>
      </c>
      <c r="M526" s="9">
        <f>tblTitanic[[#This Row],[SibSp]]+tblTitanic[[#This Row],[Parch]]</f>
        <v>0</v>
      </c>
      <c r="N526" s="9" t="str">
        <f>IF(tblTitanic[[#This Row],[FamilySize]]=0,"Alone", IF(tblTitanic[[#This Row],[FamilySize]]&lt;=3,"Small (1-3)", "Large (4+)"))</f>
        <v>Alone</v>
      </c>
      <c r="O526" s="9" t="str">
        <f>TRIM(MID(tblTitanic[[#This Row],[Name]], FIND(",",tblTitanic[[#This Row],[Name]])+1, FIND(".",tblTitanic[[#This Row],[Name]]) - FIND(",",tblTitanic[[#This Row],[Name]]) - 1))</f>
        <v>Mr</v>
      </c>
      <c r="P5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6" s="9" t="str">
        <f>IF(tblTitanic[[#This Row],[Cabin]]="","Unknown",LEFT(tblTitanic[[#This Row],[Cabin]],1))</f>
        <v>Unknown</v>
      </c>
      <c r="R526" s="9" t="str">
        <f>IF(tblTitanic[[#This Row],[Age]]="","Unknown", IF(tblTitanic[[#This Row],[Age]]&lt;13,"Child",IF(tblTitanic[[#This Row],[Age]]&lt;=18,"Teen", IF(tblTitanic[[#This Row],[Age]]&lt;=40,"Adult","Senior"))))</f>
        <v>Unknown</v>
      </c>
      <c r="S526" s="9" t="str">
        <f>IF(tblTitanic[[#This Row],[Fare]]&lt;=$X$5,"Low",IF(tblTitanic[[#This Row],[Fare]]&lt;= $X$6,"Medium",IF(tblTitanic[[#This Row],[Fare]]&lt;= $X$7,"High","Very High")))</f>
        <v>Low</v>
      </c>
      <c r="T526" s="9">
        <f>IF(tblTitanic[[#This Row],[Age]]="", $X$9, tblTitanic[[#This Row],[Age]])</f>
        <v>28</v>
      </c>
      <c r="U526" s="9" t="str">
        <f>IF(tblTitanic[[#This Row],[Embarked]]="", "S", tblTitanic[[#This Row],[Embarked]])</f>
        <v>C</v>
      </c>
    </row>
    <row r="527" spans="1:21">
      <c r="A527" s="9">
        <v>526</v>
      </c>
      <c r="B527" s="9">
        <v>0</v>
      </c>
      <c r="C527" s="9">
        <v>3</v>
      </c>
      <c r="D527" t="s">
        <v>1073</v>
      </c>
      <c r="E527" s="9" t="s">
        <v>13</v>
      </c>
      <c r="F527" s="31">
        <v>40.5</v>
      </c>
      <c r="G527" s="9">
        <v>0</v>
      </c>
      <c r="H527" s="9">
        <v>0</v>
      </c>
      <c r="I527" t="s">
        <v>1074</v>
      </c>
      <c r="J527">
        <v>7.75</v>
      </c>
      <c r="K527" s="9" t="s">
        <v>15</v>
      </c>
      <c r="L527" s="9" t="s">
        <v>31</v>
      </c>
      <c r="M527" s="9">
        <f>tblTitanic[[#This Row],[SibSp]]+tblTitanic[[#This Row],[Parch]]</f>
        <v>0</v>
      </c>
      <c r="N527" s="9" t="str">
        <f>IF(tblTitanic[[#This Row],[FamilySize]]=0,"Alone", IF(tblTitanic[[#This Row],[FamilySize]]&lt;=3,"Small (1-3)", "Large (4+)"))</f>
        <v>Alone</v>
      </c>
      <c r="O527" s="9" t="str">
        <f>TRIM(MID(tblTitanic[[#This Row],[Name]], FIND(",",tblTitanic[[#This Row],[Name]])+1, FIND(".",tblTitanic[[#This Row],[Name]]) - FIND(",",tblTitanic[[#This Row],[Name]]) - 1))</f>
        <v>Mr</v>
      </c>
      <c r="P5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7" s="9" t="str">
        <f>IF(tblTitanic[[#This Row],[Cabin]]="","Unknown",LEFT(tblTitanic[[#This Row],[Cabin]],1))</f>
        <v>Unknown</v>
      </c>
      <c r="R527" s="9" t="str">
        <f>IF(tblTitanic[[#This Row],[Age]]="","Unknown", IF(tblTitanic[[#This Row],[Age]]&lt;13,"Child",IF(tblTitanic[[#This Row],[Age]]&lt;=18,"Teen", IF(tblTitanic[[#This Row],[Age]]&lt;=40,"Adult","Senior"))))</f>
        <v>Senior</v>
      </c>
      <c r="S527" s="9" t="str">
        <f>IF(tblTitanic[[#This Row],[Fare]]&lt;=$X$5,"Low",IF(tblTitanic[[#This Row],[Fare]]&lt;= $X$6,"Medium",IF(tblTitanic[[#This Row],[Fare]]&lt;= $X$7,"High","Very High")))</f>
        <v>Low</v>
      </c>
      <c r="T527" s="9">
        <f>IF(tblTitanic[[#This Row],[Age]]="", $X$9, tblTitanic[[#This Row],[Age]])</f>
        <v>40.5</v>
      </c>
      <c r="U527" s="9" t="str">
        <f>IF(tblTitanic[[#This Row],[Embarked]]="", "S", tblTitanic[[#This Row],[Embarked]])</f>
        <v>Q</v>
      </c>
    </row>
    <row r="528" spans="1:21">
      <c r="A528" s="9">
        <v>527</v>
      </c>
      <c r="B528" s="9">
        <v>1</v>
      </c>
      <c r="C528" s="9">
        <v>2</v>
      </c>
      <c r="D528" t="s">
        <v>1075</v>
      </c>
      <c r="E528" s="9" t="s">
        <v>18</v>
      </c>
      <c r="F528" s="31">
        <v>50</v>
      </c>
      <c r="G528" s="9">
        <v>0</v>
      </c>
      <c r="H528" s="9">
        <v>0</v>
      </c>
      <c r="I528" t="s">
        <v>1076</v>
      </c>
      <c r="J528">
        <v>10.5</v>
      </c>
      <c r="K528" s="9" t="s">
        <v>15</v>
      </c>
      <c r="L528" s="9" t="s">
        <v>16</v>
      </c>
      <c r="M528" s="9">
        <f>tblTitanic[[#This Row],[SibSp]]+tblTitanic[[#This Row],[Parch]]</f>
        <v>0</v>
      </c>
      <c r="N528" s="9" t="str">
        <f>IF(tblTitanic[[#This Row],[FamilySize]]=0,"Alone", IF(tblTitanic[[#This Row],[FamilySize]]&lt;=3,"Small (1-3)", "Large (4+)"))</f>
        <v>Alone</v>
      </c>
      <c r="O528" s="9" t="str">
        <f>TRIM(MID(tblTitanic[[#This Row],[Name]], FIND(",",tblTitanic[[#This Row],[Name]])+1, FIND(".",tblTitanic[[#This Row],[Name]]) - FIND(",",tblTitanic[[#This Row],[Name]]) - 1))</f>
        <v>Miss</v>
      </c>
      <c r="P5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28" s="9" t="str">
        <f>IF(tblTitanic[[#This Row],[Cabin]]="","Unknown",LEFT(tblTitanic[[#This Row],[Cabin]],1))</f>
        <v>Unknown</v>
      </c>
      <c r="R528" s="9" t="str">
        <f>IF(tblTitanic[[#This Row],[Age]]="","Unknown", IF(tblTitanic[[#This Row],[Age]]&lt;13,"Child",IF(tblTitanic[[#This Row],[Age]]&lt;=18,"Teen", IF(tblTitanic[[#This Row],[Age]]&lt;=40,"Adult","Senior"))))</f>
        <v>Senior</v>
      </c>
      <c r="S528" s="9" t="str">
        <f>IF(tblTitanic[[#This Row],[Fare]]&lt;=$X$5,"Low",IF(tblTitanic[[#This Row],[Fare]]&lt;= $X$6,"Medium",IF(tblTitanic[[#This Row],[Fare]]&lt;= $X$7,"High","Very High")))</f>
        <v>Medium</v>
      </c>
      <c r="T528" s="9">
        <f>IF(tblTitanic[[#This Row],[Age]]="", $X$9, tblTitanic[[#This Row],[Age]])</f>
        <v>50</v>
      </c>
      <c r="U528" s="9" t="str">
        <f>IF(tblTitanic[[#This Row],[Embarked]]="", "S", tblTitanic[[#This Row],[Embarked]])</f>
        <v>S</v>
      </c>
    </row>
    <row r="529" spans="1:21">
      <c r="A529" s="9">
        <v>528</v>
      </c>
      <c r="B529" s="9">
        <v>0</v>
      </c>
      <c r="C529" s="9">
        <v>1</v>
      </c>
      <c r="D529" t="s">
        <v>1077</v>
      </c>
      <c r="E529" s="9" t="s">
        <v>13</v>
      </c>
      <c r="F529" s="31"/>
      <c r="G529" s="9">
        <v>0</v>
      </c>
      <c r="H529" s="9">
        <v>0</v>
      </c>
      <c r="I529" t="s">
        <v>1078</v>
      </c>
      <c r="J529">
        <v>221.7792</v>
      </c>
      <c r="K529" s="9" t="s">
        <v>1079</v>
      </c>
      <c r="L529" s="9" t="s">
        <v>16</v>
      </c>
      <c r="M529" s="9">
        <f>tblTitanic[[#This Row],[SibSp]]+tblTitanic[[#This Row],[Parch]]</f>
        <v>0</v>
      </c>
      <c r="N529" s="9" t="str">
        <f>IF(tblTitanic[[#This Row],[FamilySize]]=0,"Alone", IF(tblTitanic[[#This Row],[FamilySize]]&lt;=3,"Small (1-3)", "Large (4+)"))</f>
        <v>Alone</v>
      </c>
      <c r="O529" s="9" t="str">
        <f>TRIM(MID(tblTitanic[[#This Row],[Name]], FIND(",",tblTitanic[[#This Row],[Name]])+1, FIND(".",tblTitanic[[#This Row],[Name]]) - FIND(",",tblTitanic[[#This Row],[Name]]) - 1))</f>
        <v>Mr</v>
      </c>
      <c r="P5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29" s="9" t="str">
        <f>IF(tblTitanic[[#This Row],[Cabin]]="","Unknown",LEFT(tblTitanic[[#This Row],[Cabin]],1))</f>
        <v>C</v>
      </c>
      <c r="R529" s="9" t="str">
        <f>IF(tblTitanic[[#This Row],[Age]]="","Unknown", IF(tblTitanic[[#This Row],[Age]]&lt;13,"Child",IF(tblTitanic[[#This Row],[Age]]&lt;=18,"Teen", IF(tblTitanic[[#This Row],[Age]]&lt;=40,"Adult","Senior"))))</f>
        <v>Unknown</v>
      </c>
      <c r="S529" s="9" t="str">
        <f>IF(tblTitanic[[#This Row],[Fare]]&lt;=$X$5,"Low",IF(tblTitanic[[#This Row],[Fare]]&lt;= $X$6,"Medium",IF(tblTitanic[[#This Row],[Fare]]&lt;= $X$7,"High","Very High")))</f>
        <v>Very High</v>
      </c>
      <c r="T529" s="9">
        <f>IF(tblTitanic[[#This Row],[Age]]="", $X$9, tblTitanic[[#This Row],[Age]])</f>
        <v>28</v>
      </c>
      <c r="U529" s="9" t="str">
        <f>IF(tblTitanic[[#This Row],[Embarked]]="", "S", tblTitanic[[#This Row],[Embarked]])</f>
        <v>S</v>
      </c>
    </row>
    <row r="530" spans="1:21">
      <c r="A530" s="9">
        <v>529</v>
      </c>
      <c r="B530" s="9">
        <v>0</v>
      </c>
      <c r="C530" s="9">
        <v>3</v>
      </c>
      <c r="D530" t="s">
        <v>1080</v>
      </c>
      <c r="E530" s="9" t="s">
        <v>13</v>
      </c>
      <c r="F530" s="31">
        <v>39</v>
      </c>
      <c r="G530" s="9">
        <v>0</v>
      </c>
      <c r="H530" s="9">
        <v>0</v>
      </c>
      <c r="I530" t="s">
        <v>1081</v>
      </c>
      <c r="J530">
        <v>7.9249999999999998</v>
      </c>
      <c r="K530" s="9" t="s">
        <v>15</v>
      </c>
      <c r="L530" s="9" t="s">
        <v>16</v>
      </c>
      <c r="M530" s="9">
        <f>tblTitanic[[#This Row],[SibSp]]+tblTitanic[[#This Row],[Parch]]</f>
        <v>0</v>
      </c>
      <c r="N530" s="9" t="str">
        <f>IF(tblTitanic[[#This Row],[FamilySize]]=0,"Alone", IF(tblTitanic[[#This Row],[FamilySize]]&lt;=3,"Small (1-3)", "Large (4+)"))</f>
        <v>Alone</v>
      </c>
      <c r="O530" s="9" t="str">
        <f>TRIM(MID(tblTitanic[[#This Row],[Name]], FIND(",",tblTitanic[[#This Row],[Name]])+1, FIND(".",tblTitanic[[#This Row],[Name]]) - FIND(",",tblTitanic[[#This Row],[Name]]) - 1))</f>
        <v>Mr</v>
      </c>
      <c r="P5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30" s="9" t="str">
        <f>IF(tblTitanic[[#This Row],[Cabin]]="","Unknown",LEFT(tblTitanic[[#This Row],[Cabin]],1))</f>
        <v>Unknown</v>
      </c>
      <c r="R530" s="9" t="str">
        <f>IF(tblTitanic[[#This Row],[Age]]="","Unknown", IF(tblTitanic[[#This Row],[Age]]&lt;13,"Child",IF(tblTitanic[[#This Row],[Age]]&lt;=18,"Teen", IF(tblTitanic[[#This Row],[Age]]&lt;=40,"Adult","Senior"))))</f>
        <v>Adult</v>
      </c>
      <c r="S530" s="9" t="str">
        <f>IF(tblTitanic[[#This Row],[Fare]]&lt;=$X$5,"Low",IF(tblTitanic[[#This Row],[Fare]]&lt;= $X$6,"Medium",IF(tblTitanic[[#This Row],[Fare]]&lt;= $X$7,"High","Very High")))</f>
        <v>Medium</v>
      </c>
      <c r="T530" s="9">
        <f>IF(tblTitanic[[#This Row],[Age]]="", $X$9, tblTitanic[[#This Row],[Age]])</f>
        <v>39</v>
      </c>
      <c r="U530" s="9" t="str">
        <f>IF(tblTitanic[[#This Row],[Embarked]]="", "S", tblTitanic[[#This Row],[Embarked]])</f>
        <v>S</v>
      </c>
    </row>
    <row r="531" spans="1:21">
      <c r="A531" s="9">
        <v>530</v>
      </c>
      <c r="B531" s="9">
        <v>0</v>
      </c>
      <c r="C531" s="9">
        <v>2</v>
      </c>
      <c r="D531" t="s">
        <v>1082</v>
      </c>
      <c r="E531" s="9" t="s">
        <v>13</v>
      </c>
      <c r="F531" s="31">
        <v>23</v>
      </c>
      <c r="G531" s="9">
        <v>2</v>
      </c>
      <c r="H531" s="9">
        <v>1</v>
      </c>
      <c r="I531" t="s">
        <v>1083</v>
      </c>
      <c r="J531">
        <v>11.5</v>
      </c>
      <c r="K531" s="9" t="s">
        <v>15</v>
      </c>
      <c r="L531" s="9" t="s">
        <v>16</v>
      </c>
      <c r="M531" s="9">
        <f>tblTitanic[[#This Row],[SibSp]]+tblTitanic[[#This Row],[Parch]]</f>
        <v>3</v>
      </c>
      <c r="N531" s="9" t="str">
        <f>IF(tblTitanic[[#This Row],[FamilySize]]=0,"Alone", IF(tblTitanic[[#This Row],[FamilySize]]&lt;=3,"Small (1-3)", "Large (4+)"))</f>
        <v>Small (1-3)</v>
      </c>
      <c r="O531" s="9" t="str">
        <f>TRIM(MID(tblTitanic[[#This Row],[Name]], FIND(",",tblTitanic[[#This Row],[Name]])+1, FIND(".",tblTitanic[[#This Row],[Name]]) - FIND(",",tblTitanic[[#This Row],[Name]]) - 1))</f>
        <v>Mr</v>
      </c>
      <c r="P5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31" s="9" t="str">
        <f>IF(tblTitanic[[#This Row],[Cabin]]="","Unknown",LEFT(tblTitanic[[#This Row],[Cabin]],1))</f>
        <v>Unknown</v>
      </c>
      <c r="R531" s="9" t="str">
        <f>IF(tblTitanic[[#This Row],[Age]]="","Unknown", IF(tblTitanic[[#This Row],[Age]]&lt;13,"Child",IF(tblTitanic[[#This Row],[Age]]&lt;=18,"Teen", IF(tblTitanic[[#This Row],[Age]]&lt;=40,"Adult","Senior"))))</f>
        <v>Adult</v>
      </c>
      <c r="S531" s="9" t="str">
        <f>IF(tblTitanic[[#This Row],[Fare]]&lt;=$X$5,"Low",IF(tblTitanic[[#This Row],[Fare]]&lt;= $X$6,"Medium",IF(tblTitanic[[#This Row],[Fare]]&lt;= $X$7,"High","Very High")))</f>
        <v>Medium</v>
      </c>
      <c r="T531" s="9">
        <f>IF(tblTitanic[[#This Row],[Age]]="", $X$9, tblTitanic[[#This Row],[Age]])</f>
        <v>23</v>
      </c>
      <c r="U531" s="9" t="str">
        <f>IF(tblTitanic[[#This Row],[Embarked]]="", "S", tblTitanic[[#This Row],[Embarked]])</f>
        <v>S</v>
      </c>
    </row>
    <row r="532" spans="1:21">
      <c r="A532" s="9">
        <v>531</v>
      </c>
      <c r="B532" s="9">
        <v>1</v>
      </c>
      <c r="C532" s="9">
        <v>2</v>
      </c>
      <c r="D532" t="s">
        <v>1084</v>
      </c>
      <c r="E532" s="9" t="s">
        <v>18</v>
      </c>
      <c r="F532" s="31">
        <v>2</v>
      </c>
      <c r="G532" s="9">
        <v>1</v>
      </c>
      <c r="H532" s="9">
        <v>1</v>
      </c>
      <c r="I532" t="s">
        <v>1036</v>
      </c>
      <c r="J532">
        <v>26</v>
      </c>
      <c r="K532" s="9" t="s">
        <v>15</v>
      </c>
      <c r="L532" s="9" t="s">
        <v>16</v>
      </c>
      <c r="M532" s="9">
        <f>tblTitanic[[#This Row],[SibSp]]+tblTitanic[[#This Row],[Parch]]</f>
        <v>2</v>
      </c>
      <c r="N532" s="9" t="str">
        <f>IF(tblTitanic[[#This Row],[FamilySize]]=0,"Alone", IF(tblTitanic[[#This Row],[FamilySize]]&lt;=3,"Small (1-3)", "Large (4+)"))</f>
        <v>Small (1-3)</v>
      </c>
      <c r="O532" s="9" t="str">
        <f>TRIM(MID(tblTitanic[[#This Row],[Name]], FIND(",",tblTitanic[[#This Row],[Name]])+1, FIND(".",tblTitanic[[#This Row],[Name]]) - FIND(",",tblTitanic[[#This Row],[Name]]) - 1))</f>
        <v>Miss</v>
      </c>
      <c r="P5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32" s="9" t="str">
        <f>IF(tblTitanic[[#This Row],[Cabin]]="","Unknown",LEFT(tblTitanic[[#This Row],[Cabin]],1))</f>
        <v>Unknown</v>
      </c>
      <c r="R532" s="9" t="str">
        <f>IF(tblTitanic[[#This Row],[Age]]="","Unknown", IF(tblTitanic[[#This Row],[Age]]&lt;13,"Child",IF(tblTitanic[[#This Row],[Age]]&lt;=18,"Teen", IF(tblTitanic[[#This Row],[Age]]&lt;=40,"Adult","Senior"))))</f>
        <v>Child</v>
      </c>
      <c r="S532" s="9" t="str">
        <f>IF(tblTitanic[[#This Row],[Fare]]&lt;=$X$5,"Low",IF(tblTitanic[[#This Row],[Fare]]&lt;= $X$6,"Medium",IF(tblTitanic[[#This Row],[Fare]]&lt;= $X$7,"High","Very High")))</f>
        <v>High</v>
      </c>
      <c r="T532" s="9">
        <f>IF(tblTitanic[[#This Row],[Age]]="", $X$9, tblTitanic[[#This Row],[Age]])</f>
        <v>2</v>
      </c>
      <c r="U532" s="9" t="str">
        <f>IF(tblTitanic[[#This Row],[Embarked]]="", "S", tblTitanic[[#This Row],[Embarked]])</f>
        <v>S</v>
      </c>
    </row>
    <row r="533" spans="1:21">
      <c r="A533" s="9">
        <v>532</v>
      </c>
      <c r="B533" s="9">
        <v>0</v>
      </c>
      <c r="C533" s="9">
        <v>3</v>
      </c>
      <c r="D533" t="s">
        <v>1085</v>
      </c>
      <c r="E533" s="9" t="s">
        <v>13</v>
      </c>
      <c r="F533" s="31"/>
      <c r="G533" s="9">
        <v>0</v>
      </c>
      <c r="H533" s="9">
        <v>0</v>
      </c>
      <c r="I533" t="s">
        <v>1086</v>
      </c>
      <c r="J533">
        <v>7.2291999999999996</v>
      </c>
      <c r="K533" s="9" t="s">
        <v>15</v>
      </c>
      <c r="L533" s="9" t="s">
        <v>21</v>
      </c>
      <c r="M533" s="9">
        <f>tblTitanic[[#This Row],[SibSp]]+tblTitanic[[#This Row],[Parch]]</f>
        <v>0</v>
      </c>
      <c r="N533" s="9" t="str">
        <f>IF(tblTitanic[[#This Row],[FamilySize]]=0,"Alone", IF(tblTitanic[[#This Row],[FamilySize]]&lt;=3,"Small (1-3)", "Large (4+)"))</f>
        <v>Alone</v>
      </c>
      <c r="O533" s="9" t="str">
        <f>TRIM(MID(tblTitanic[[#This Row],[Name]], FIND(",",tblTitanic[[#This Row],[Name]])+1, FIND(".",tblTitanic[[#This Row],[Name]]) - FIND(",",tblTitanic[[#This Row],[Name]]) - 1))</f>
        <v>Mr</v>
      </c>
      <c r="P5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33" s="9" t="str">
        <f>IF(tblTitanic[[#This Row],[Cabin]]="","Unknown",LEFT(tblTitanic[[#This Row],[Cabin]],1))</f>
        <v>Unknown</v>
      </c>
      <c r="R533" s="9" t="str">
        <f>IF(tblTitanic[[#This Row],[Age]]="","Unknown", IF(tblTitanic[[#This Row],[Age]]&lt;13,"Child",IF(tblTitanic[[#This Row],[Age]]&lt;=18,"Teen", IF(tblTitanic[[#This Row],[Age]]&lt;=40,"Adult","Senior"))))</f>
        <v>Unknown</v>
      </c>
      <c r="S533" s="9" t="str">
        <f>IF(tblTitanic[[#This Row],[Fare]]&lt;=$X$5,"Low",IF(tblTitanic[[#This Row],[Fare]]&lt;= $X$6,"Medium",IF(tblTitanic[[#This Row],[Fare]]&lt;= $X$7,"High","Very High")))</f>
        <v>Low</v>
      </c>
      <c r="T533" s="9">
        <f>IF(tblTitanic[[#This Row],[Age]]="", $X$9, tblTitanic[[#This Row],[Age]])</f>
        <v>28</v>
      </c>
      <c r="U533" s="9" t="str">
        <f>IF(tblTitanic[[#This Row],[Embarked]]="", "S", tblTitanic[[#This Row],[Embarked]])</f>
        <v>C</v>
      </c>
    </row>
    <row r="534" spans="1:21">
      <c r="A534" s="9">
        <v>533</v>
      </c>
      <c r="B534" s="9">
        <v>0</v>
      </c>
      <c r="C534" s="9">
        <v>3</v>
      </c>
      <c r="D534" t="s">
        <v>1087</v>
      </c>
      <c r="E534" s="9" t="s">
        <v>13</v>
      </c>
      <c r="F534" s="31">
        <v>17</v>
      </c>
      <c r="G534" s="9">
        <v>1</v>
      </c>
      <c r="H534" s="9">
        <v>1</v>
      </c>
      <c r="I534" t="s">
        <v>1088</v>
      </c>
      <c r="J534">
        <v>7.2291999999999996</v>
      </c>
      <c r="K534" s="9" t="s">
        <v>15</v>
      </c>
      <c r="L534" s="9" t="s">
        <v>21</v>
      </c>
      <c r="M534" s="9">
        <f>tblTitanic[[#This Row],[SibSp]]+tblTitanic[[#This Row],[Parch]]</f>
        <v>2</v>
      </c>
      <c r="N534" s="9" t="str">
        <f>IF(tblTitanic[[#This Row],[FamilySize]]=0,"Alone", IF(tblTitanic[[#This Row],[FamilySize]]&lt;=3,"Small (1-3)", "Large (4+)"))</f>
        <v>Small (1-3)</v>
      </c>
      <c r="O534" s="9" t="str">
        <f>TRIM(MID(tblTitanic[[#This Row],[Name]], FIND(",",tblTitanic[[#This Row],[Name]])+1, FIND(".",tblTitanic[[#This Row],[Name]]) - FIND(",",tblTitanic[[#This Row],[Name]]) - 1))</f>
        <v>Mr</v>
      </c>
      <c r="P5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34" s="9" t="str">
        <f>IF(tblTitanic[[#This Row],[Cabin]]="","Unknown",LEFT(tblTitanic[[#This Row],[Cabin]],1))</f>
        <v>Unknown</v>
      </c>
      <c r="R534" s="9" t="str">
        <f>IF(tblTitanic[[#This Row],[Age]]="","Unknown", IF(tblTitanic[[#This Row],[Age]]&lt;13,"Child",IF(tblTitanic[[#This Row],[Age]]&lt;=18,"Teen", IF(tblTitanic[[#This Row],[Age]]&lt;=40,"Adult","Senior"))))</f>
        <v>Teen</v>
      </c>
      <c r="S534" s="9" t="str">
        <f>IF(tblTitanic[[#This Row],[Fare]]&lt;=$X$5,"Low",IF(tblTitanic[[#This Row],[Fare]]&lt;= $X$6,"Medium",IF(tblTitanic[[#This Row],[Fare]]&lt;= $X$7,"High","Very High")))</f>
        <v>Low</v>
      </c>
      <c r="T534" s="9">
        <f>IF(tblTitanic[[#This Row],[Age]]="", $X$9, tblTitanic[[#This Row],[Age]])</f>
        <v>17</v>
      </c>
      <c r="U534" s="9" t="str">
        <f>IF(tblTitanic[[#This Row],[Embarked]]="", "S", tblTitanic[[#This Row],[Embarked]])</f>
        <v>C</v>
      </c>
    </row>
    <row r="535" spans="1:21">
      <c r="A535" s="9">
        <v>534</v>
      </c>
      <c r="B535" s="9">
        <v>1</v>
      </c>
      <c r="C535" s="9">
        <v>3</v>
      </c>
      <c r="D535" t="s">
        <v>1089</v>
      </c>
      <c r="E535" s="9" t="s">
        <v>18</v>
      </c>
      <c r="F535" s="31"/>
      <c r="G535" s="9">
        <v>0</v>
      </c>
      <c r="H535" s="9">
        <v>2</v>
      </c>
      <c r="I535" t="s">
        <v>289</v>
      </c>
      <c r="J535">
        <v>22.3583</v>
      </c>
      <c r="K535" s="9" t="s">
        <v>15</v>
      </c>
      <c r="L535" s="9" t="s">
        <v>21</v>
      </c>
      <c r="M535" s="9">
        <f>tblTitanic[[#This Row],[SibSp]]+tblTitanic[[#This Row],[Parch]]</f>
        <v>2</v>
      </c>
      <c r="N535" s="9" t="str">
        <f>IF(tblTitanic[[#This Row],[FamilySize]]=0,"Alone", IF(tblTitanic[[#This Row],[FamilySize]]&lt;=3,"Small (1-3)", "Large (4+)"))</f>
        <v>Small (1-3)</v>
      </c>
      <c r="O535" s="9" t="str">
        <f>TRIM(MID(tblTitanic[[#This Row],[Name]], FIND(",",tblTitanic[[#This Row],[Name]])+1, FIND(".",tblTitanic[[#This Row],[Name]]) - FIND(",",tblTitanic[[#This Row],[Name]]) - 1))</f>
        <v>Mrs</v>
      </c>
      <c r="P5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35" s="9" t="str">
        <f>IF(tblTitanic[[#This Row],[Cabin]]="","Unknown",LEFT(tblTitanic[[#This Row],[Cabin]],1))</f>
        <v>Unknown</v>
      </c>
      <c r="R535" s="9" t="str">
        <f>IF(tblTitanic[[#This Row],[Age]]="","Unknown", IF(tblTitanic[[#This Row],[Age]]&lt;13,"Child",IF(tblTitanic[[#This Row],[Age]]&lt;=18,"Teen", IF(tblTitanic[[#This Row],[Age]]&lt;=40,"Adult","Senior"))))</f>
        <v>Unknown</v>
      </c>
      <c r="S535" s="9" t="str">
        <f>IF(tblTitanic[[#This Row],[Fare]]&lt;=$X$5,"Low",IF(tblTitanic[[#This Row],[Fare]]&lt;= $X$6,"Medium",IF(tblTitanic[[#This Row],[Fare]]&lt;= $X$7,"High","Very High")))</f>
        <v>High</v>
      </c>
      <c r="T535" s="9">
        <f>IF(tblTitanic[[#This Row],[Age]]="", $X$9, tblTitanic[[#This Row],[Age]])</f>
        <v>28</v>
      </c>
      <c r="U535" s="9" t="str">
        <f>IF(tblTitanic[[#This Row],[Embarked]]="", "S", tblTitanic[[#This Row],[Embarked]])</f>
        <v>C</v>
      </c>
    </row>
    <row r="536" spans="1:21">
      <c r="A536" s="9">
        <v>535</v>
      </c>
      <c r="B536" s="9">
        <v>0</v>
      </c>
      <c r="C536" s="9">
        <v>3</v>
      </c>
      <c r="D536" t="s">
        <v>1090</v>
      </c>
      <c r="E536" s="9" t="s">
        <v>18</v>
      </c>
      <c r="F536" s="31">
        <v>30</v>
      </c>
      <c r="G536" s="9">
        <v>0</v>
      </c>
      <c r="H536" s="9">
        <v>0</v>
      </c>
      <c r="I536" t="s">
        <v>1091</v>
      </c>
      <c r="J536">
        <v>8.6624999999999996</v>
      </c>
      <c r="K536" s="9" t="s">
        <v>15</v>
      </c>
      <c r="L536" s="9" t="s">
        <v>16</v>
      </c>
      <c r="M536" s="9">
        <f>tblTitanic[[#This Row],[SibSp]]+tblTitanic[[#This Row],[Parch]]</f>
        <v>0</v>
      </c>
      <c r="N536" s="9" t="str">
        <f>IF(tblTitanic[[#This Row],[FamilySize]]=0,"Alone", IF(tblTitanic[[#This Row],[FamilySize]]&lt;=3,"Small (1-3)", "Large (4+)"))</f>
        <v>Alone</v>
      </c>
      <c r="O536" s="9" t="str">
        <f>TRIM(MID(tblTitanic[[#This Row],[Name]], FIND(",",tblTitanic[[#This Row],[Name]])+1, FIND(".",tblTitanic[[#This Row],[Name]]) - FIND(",",tblTitanic[[#This Row],[Name]]) - 1))</f>
        <v>Miss</v>
      </c>
      <c r="P5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36" s="9" t="str">
        <f>IF(tblTitanic[[#This Row],[Cabin]]="","Unknown",LEFT(tblTitanic[[#This Row],[Cabin]],1))</f>
        <v>Unknown</v>
      </c>
      <c r="R536" s="9" t="str">
        <f>IF(tblTitanic[[#This Row],[Age]]="","Unknown", IF(tblTitanic[[#This Row],[Age]]&lt;13,"Child",IF(tblTitanic[[#This Row],[Age]]&lt;=18,"Teen", IF(tblTitanic[[#This Row],[Age]]&lt;=40,"Adult","Senior"))))</f>
        <v>Adult</v>
      </c>
      <c r="S536" s="9" t="str">
        <f>IF(tblTitanic[[#This Row],[Fare]]&lt;=$X$5,"Low",IF(tblTitanic[[#This Row],[Fare]]&lt;= $X$6,"Medium",IF(tblTitanic[[#This Row],[Fare]]&lt;= $X$7,"High","Very High")))</f>
        <v>Medium</v>
      </c>
      <c r="T536" s="9">
        <f>IF(tblTitanic[[#This Row],[Age]]="", $X$9, tblTitanic[[#This Row],[Age]])</f>
        <v>30</v>
      </c>
      <c r="U536" s="9" t="str">
        <f>IF(tblTitanic[[#This Row],[Embarked]]="", "S", tblTitanic[[#This Row],[Embarked]])</f>
        <v>S</v>
      </c>
    </row>
    <row r="537" spans="1:21">
      <c r="A537" s="9">
        <v>536</v>
      </c>
      <c r="B537" s="9">
        <v>1</v>
      </c>
      <c r="C537" s="9">
        <v>2</v>
      </c>
      <c r="D537" t="s">
        <v>1092</v>
      </c>
      <c r="E537" s="9" t="s">
        <v>18</v>
      </c>
      <c r="F537" s="31">
        <v>7</v>
      </c>
      <c r="G537" s="9">
        <v>0</v>
      </c>
      <c r="H537" s="9">
        <v>2</v>
      </c>
      <c r="I537" t="s">
        <v>672</v>
      </c>
      <c r="J537">
        <v>26.25</v>
      </c>
      <c r="K537" s="9" t="s">
        <v>15</v>
      </c>
      <c r="L537" s="9" t="s">
        <v>16</v>
      </c>
      <c r="M537" s="9">
        <f>tblTitanic[[#This Row],[SibSp]]+tblTitanic[[#This Row],[Parch]]</f>
        <v>2</v>
      </c>
      <c r="N537" s="9" t="str">
        <f>IF(tblTitanic[[#This Row],[FamilySize]]=0,"Alone", IF(tblTitanic[[#This Row],[FamilySize]]&lt;=3,"Small (1-3)", "Large (4+)"))</f>
        <v>Small (1-3)</v>
      </c>
      <c r="O537" s="9" t="str">
        <f>TRIM(MID(tblTitanic[[#This Row],[Name]], FIND(",",tblTitanic[[#This Row],[Name]])+1, FIND(".",tblTitanic[[#This Row],[Name]]) - FIND(",",tblTitanic[[#This Row],[Name]]) - 1))</f>
        <v>Miss</v>
      </c>
      <c r="P5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37" s="9" t="str">
        <f>IF(tblTitanic[[#This Row],[Cabin]]="","Unknown",LEFT(tblTitanic[[#This Row],[Cabin]],1))</f>
        <v>Unknown</v>
      </c>
      <c r="R537" s="9" t="str">
        <f>IF(tblTitanic[[#This Row],[Age]]="","Unknown", IF(tblTitanic[[#This Row],[Age]]&lt;13,"Child",IF(tblTitanic[[#This Row],[Age]]&lt;=18,"Teen", IF(tblTitanic[[#This Row],[Age]]&lt;=40,"Adult","Senior"))))</f>
        <v>Child</v>
      </c>
      <c r="S537" s="9" t="str">
        <f>IF(tblTitanic[[#This Row],[Fare]]&lt;=$X$5,"Low",IF(tblTitanic[[#This Row],[Fare]]&lt;= $X$6,"Medium",IF(tblTitanic[[#This Row],[Fare]]&lt;= $X$7,"High","Very High")))</f>
        <v>High</v>
      </c>
      <c r="T537" s="9">
        <f>IF(tblTitanic[[#This Row],[Age]]="", $X$9, tblTitanic[[#This Row],[Age]])</f>
        <v>7</v>
      </c>
      <c r="U537" s="9" t="str">
        <f>IF(tblTitanic[[#This Row],[Embarked]]="", "S", tblTitanic[[#This Row],[Embarked]])</f>
        <v>S</v>
      </c>
    </row>
    <row r="538" spans="1:21">
      <c r="A538" s="9">
        <v>537</v>
      </c>
      <c r="B538" s="9">
        <v>0</v>
      </c>
      <c r="C538" s="9">
        <v>1</v>
      </c>
      <c r="D538" t="s">
        <v>1093</v>
      </c>
      <c r="E538" s="9" t="s">
        <v>13</v>
      </c>
      <c r="F538" s="31">
        <v>45</v>
      </c>
      <c r="G538" s="9">
        <v>0</v>
      </c>
      <c r="H538" s="9">
        <v>0</v>
      </c>
      <c r="I538" t="s">
        <v>1094</v>
      </c>
      <c r="J538">
        <v>26.55</v>
      </c>
      <c r="K538" s="9" t="s">
        <v>1095</v>
      </c>
      <c r="L538" s="9" t="s">
        <v>16</v>
      </c>
      <c r="M538" s="9">
        <f>tblTitanic[[#This Row],[SibSp]]+tblTitanic[[#This Row],[Parch]]</f>
        <v>0</v>
      </c>
      <c r="N538" s="9" t="str">
        <f>IF(tblTitanic[[#This Row],[FamilySize]]=0,"Alone", IF(tblTitanic[[#This Row],[FamilySize]]&lt;=3,"Small (1-3)", "Large (4+)"))</f>
        <v>Alone</v>
      </c>
      <c r="O538" s="9" t="str">
        <f>TRIM(MID(tblTitanic[[#This Row],[Name]], FIND(",",tblTitanic[[#This Row],[Name]])+1, FIND(".",tblTitanic[[#This Row],[Name]]) - FIND(",",tblTitanic[[#This Row],[Name]]) - 1))</f>
        <v>Major</v>
      </c>
      <c r="P5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538" s="9" t="str">
        <f>IF(tblTitanic[[#This Row],[Cabin]]="","Unknown",LEFT(tblTitanic[[#This Row],[Cabin]],1))</f>
        <v>B</v>
      </c>
      <c r="R538" s="9" t="str">
        <f>IF(tblTitanic[[#This Row],[Age]]="","Unknown", IF(tblTitanic[[#This Row],[Age]]&lt;13,"Child",IF(tblTitanic[[#This Row],[Age]]&lt;=18,"Teen", IF(tblTitanic[[#This Row],[Age]]&lt;=40,"Adult","Senior"))))</f>
        <v>Senior</v>
      </c>
      <c r="S538" s="9" t="str">
        <f>IF(tblTitanic[[#This Row],[Fare]]&lt;=$X$5,"Low",IF(tblTitanic[[#This Row],[Fare]]&lt;= $X$6,"Medium",IF(tblTitanic[[#This Row],[Fare]]&lt;= $X$7,"High","Very High")))</f>
        <v>High</v>
      </c>
      <c r="T538" s="9">
        <f>IF(tblTitanic[[#This Row],[Age]]="", $X$9, tblTitanic[[#This Row],[Age]])</f>
        <v>45</v>
      </c>
      <c r="U538" s="9" t="str">
        <f>IF(tblTitanic[[#This Row],[Embarked]]="", "S", tblTitanic[[#This Row],[Embarked]])</f>
        <v>S</v>
      </c>
    </row>
    <row r="539" spans="1:21">
      <c r="A539" s="9">
        <v>538</v>
      </c>
      <c r="B539" s="9">
        <v>1</v>
      </c>
      <c r="C539" s="9">
        <v>1</v>
      </c>
      <c r="D539" t="s">
        <v>1096</v>
      </c>
      <c r="E539" s="9" t="s">
        <v>18</v>
      </c>
      <c r="F539" s="31">
        <v>30</v>
      </c>
      <c r="G539" s="9">
        <v>0</v>
      </c>
      <c r="H539" s="9">
        <v>0</v>
      </c>
      <c r="I539" t="s">
        <v>1097</v>
      </c>
      <c r="J539">
        <v>106.425</v>
      </c>
      <c r="K539" s="9" t="s">
        <v>15</v>
      </c>
      <c r="L539" s="9" t="s">
        <v>21</v>
      </c>
      <c r="M539" s="9">
        <f>tblTitanic[[#This Row],[SibSp]]+tblTitanic[[#This Row],[Parch]]</f>
        <v>0</v>
      </c>
      <c r="N539" s="9" t="str">
        <f>IF(tblTitanic[[#This Row],[FamilySize]]=0,"Alone", IF(tblTitanic[[#This Row],[FamilySize]]&lt;=3,"Small (1-3)", "Large (4+)"))</f>
        <v>Alone</v>
      </c>
      <c r="O539" s="9" t="str">
        <f>TRIM(MID(tblTitanic[[#This Row],[Name]], FIND(",",tblTitanic[[#This Row],[Name]])+1, FIND(".",tblTitanic[[#This Row],[Name]]) - FIND(",",tblTitanic[[#This Row],[Name]]) - 1))</f>
        <v>Miss</v>
      </c>
      <c r="P5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39" s="9" t="str">
        <f>IF(tblTitanic[[#This Row],[Cabin]]="","Unknown",LEFT(tblTitanic[[#This Row],[Cabin]],1))</f>
        <v>Unknown</v>
      </c>
      <c r="R539" s="9" t="str">
        <f>IF(tblTitanic[[#This Row],[Age]]="","Unknown", IF(tblTitanic[[#This Row],[Age]]&lt;13,"Child",IF(tblTitanic[[#This Row],[Age]]&lt;=18,"Teen", IF(tblTitanic[[#This Row],[Age]]&lt;=40,"Adult","Senior"))))</f>
        <v>Adult</v>
      </c>
      <c r="S539" s="9" t="str">
        <f>IF(tblTitanic[[#This Row],[Fare]]&lt;=$X$5,"Low",IF(tblTitanic[[#This Row],[Fare]]&lt;= $X$6,"Medium",IF(tblTitanic[[#This Row],[Fare]]&lt;= $X$7,"High","Very High")))</f>
        <v>Very High</v>
      </c>
      <c r="T539" s="9">
        <f>IF(tblTitanic[[#This Row],[Age]]="", $X$9, tblTitanic[[#This Row],[Age]])</f>
        <v>30</v>
      </c>
      <c r="U539" s="9" t="str">
        <f>IF(tblTitanic[[#This Row],[Embarked]]="", "S", tblTitanic[[#This Row],[Embarked]])</f>
        <v>C</v>
      </c>
    </row>
    <row r="540" spans="1:21">
      <c r="A540" s="9">
        <v>539</v>
      </c>
      <c r="B540" s="9">
        <v>0</v>
      </c>
      <c r="C540" s="9">
        <v>3</v>
      </c>
      <c r="D540" t="s">
        <v>1098</v>
      </c>
      <c r="E540" s="9" t="s">
        <v>13</v>
      </c>
      <c r="F540" s="31"/>
      <c r="G540" s="9">
        <v>0</v>
      </c>
      <c r="H540" s="9">
        <v>0</v>
      </c>
      <c r="I540" t="s">
        <v>1099</v>
      </c>
      <c r="J540">
        <v>14.5</v>
      </c>
      <c r="K540" s="9" t="s">
        <v>15</v>
      </c>
      <c r="L540" s="9" t="s">
        <v>16</v>
      </c>
      <c r="M540" s="9">
        <f>tblTitanic[[#This Row],[SibSp]]+tblTitanic[[#This Row],[Parch]]</f>
        <v>0</v>
      </c>
      <c r="N540" s="9" t="str">
        <f>IF(tblTitanic[[#This Row],[FamilySize]]=0,"Alone", IF(tblTitanic[[#This Row],[FamilySize]]&lt;=3,"Small (1-3)", "Large (4+)"))</f>
        <v>Alone</v>
      </c>
      <c r="O540" s="9" t="str">
        <f>TRIM(MID(tblTitanic[[#This Row],[Name]], FIND(",",tblTitanic[[#This Row],[Name]])+1, FIND(".",tblTitanic[[#This Row],[Name]]) - FIND(",",tblTitanic[[#This Row],[Name]]) - 1))</f>
        <v>Mr</v>
      </c>
      <c r="P5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40" s="9" t="str">
        <f>IF(tblTitanic[[#This Row],[Cabin]]="","Unknown",LEFT(tblTitanic[[#This Row],[Cabin]],1))</f>
        <v>Unknown</v>
      </c>
      <c r="R540" s="9" t="str">
        <f>IF(tblTitanic[[#This Row],[Age]]="","Unknown", IF(tblTitanic[[#This Row],[Age]]&lt;13,"Child",IF(tblTitanic[[#This Row],[Age]]&lt;=18,"Teen", IF(tblTitanic[[#This Row],[Age]]&lt;=40,"Adult","Senior"))))</f>
        <v>Unknown</v>
      </c>
      <c r="S540" s="9" t="str">
        <f>IF(tblTitanic[[#This Row],[Fare]]&lt;=$X$5,"Low",IF(tblTitanic[[#This Row],[Fare]]&lt;= $X$6,"Medium",IF(tblTitanic[[#This Row],[Fare]]&lt;= $X$7,"High","Very High")))</f>
        <v>High</v>
      </c>
      <c r="T540" s="9">
        <f>IF(tblTitanic[[#This Row],[Age]]="", $X$9, tblTitanic[[#This Row],[Age]])</f>
        <v>28</v>
      </c>
      <c r="U540" s="9" t="str">
        <f>IF(tblTitanic[[#This Row],[Embarked]]="", "S", tblTitanic[[#This Row],[Embarked]])</f>
        <v>S</v>
      </c>
    </row>
    <row r="541" spans="1:21">
      <c r="A541" s="9">
        <v>540</v>
      </c>
      <c r="B541" s="9">
        <v>1</v>
      </c>
      <c r="C541" s="9">
        <v>1</v>
      </c>
      <c r="D541" t="s">
        <v>1100</v>
      </c>
      <c r="E541" s="9" t="s">
        <v>18</v>
      </c>
      <c r="F541" s="31">
        <v>22</v>
      </c>
      <c r="G541" s="9">
        <v>0</v>
      </c>
      <c r="H541" s="9">
        <v>2</v>
      </c>
      <c r="I541" t="s">
        <v>1101</v>
      </c>
      <c r="J541">
        <v>49.5</v>
      </c>
      <c r="K541" s="9" t="s">
        <v>1102</v>
      </c>
      <c r="L541" s="9" t="s">
        <v>21</v>
      </c>
      <c r="M541" s="9">
        <f>tblTitanic[[#This Row],[SibSp]]+tblTitanic[[#This Row],[Parch]]</f>
        <v>2</v>
      </c>
      <c r="N541" s="9" t="str">
        <f>IF(tblTitanic[[#This Row],[FamilySize]]=0,"Alone", IF(tblTitanic[[#This Row],[FamilySize]]&lt;=3,"Small (1-3)", "Large (4+)"))</f>
        <v>Small (1-3)</v>
      </c>
      <c r="O541" s="9" t="str">
        <f>TRIM(MID(tblTitanic[[#This Row],[Name]], FIND(",",tblTitanic[[#This Row],[Name]])+1, FIND(".",tblTitanic[[#This Row],[Name]]) - FIND(",",tblTitanic[[#This Row],[Name]]) - 1))</f>
        <v>Miss</v>
      </c>
      <c r="P5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41" s="9" t="str">
        <f>IF(tblTitanic[[#This Row],[Cabin]]="","Unknown",LEFT(tblTitanic[[#This Row],[Cabin]],1))</f>
        <v>B</v>
      </c>
      <c r="R541" s="9" t="str">
        <f>IF(tblTitanic[[#This Row],[Age]]="","Unknown", IF(tblTitanic[[#This Row],[Age]]&lt;13,"Child",IF(tblTitanic[[#This Row],[Age]]&lt;=18,"Teen", IF(tblTitanic[[#This Row],[Age]]&lt;=40,"Adult","Senior"))))</f>
        <v>Adult</v>
      </c>
      <c r="S541" s="9" t="str">
        <f>IF(tblTitanic[[#This Row],[Fare]]&lt;=$X$5,"Low",IF(tblTitanic[[#This Row],[Fare]]&lt;= $X$6,"Medium",IF(tblTitanic[[#This Row],[Fare]]&lt;= $X$7,"High","Very High")))</f>
        <v>Very High</v>
      </c>
      <c r="T541" s="9">
        <f>IF(tblTitanic[[#This Row],[Age]]="", $X$9, tblTitanic[[#This Row],[Age]])</f>
        <v>22</v>
      </c>
      <c r="U541" s="9" t="str">
        <f>IF(tblTitanic[[#This Row],[Embarked]]="", "S", tblTitanic[[#This Row],[Embarked]])</f>
        <v>C</v>
      </c>
    </row>
    <row r="542" spans="1:21">
      <c r="A542" s="9">
        <v>541</v>
      </c>
      <c r="B542" s="9">
        <v>1</v>
      </c>
      <c r="C542" s="9">
        <v>1</v>
      </c>
      <c r="D542" t="s">
        <v>1103</v>
      </c>
      <c r="E542" s="9" t="s">
        <v>18</v>
      </c>
      <c r="F542" s="31">
        <v>36</v>
      </c>
      <c r="G542" s="9">
        <v>0</v>
      </c>
      <c r="H542" s="9">
        <v>2</v>
      </c>
      <c r="I542" t="s">
        <v>1104</v>
      </c>
      <c r="J542">
        <v>71</v>
      </c>
      <c r="K542" s="9" t="s">
        <v>1105</v>
      </c>
      <c r="L542" s="9" t="s">
        <v>16</v>
      </c>
      <c r="M542" s="9">
        <f>tblTitanic[[#This Row],[SibSp]]+tblTitanic[[#This Row],[Parch]]</f>
        <v>2</v>
      </c>
      <c r="N542" s="9" t="str">
        <f>IF(tblTitanic[[#This Row],[FamilySize]]=0,"Alone", IF(tblTitanic[[#This Row],[FamilySize]]&lt;=3,"Small (1-3)", "Large (4+)"))</f>
        <v>Small (1-3)</v>
      </c>
      <c r="O542" s="9" t="str">
        <f>TRIM(MID(tblTitanic[[#This Row],[Name]], FIND(",",tblTitanic[[#This Row],[Name]])+1, FIND(".",tblTitanic[[#This Row],[Name]]) - FIND(",",tblTitanic[[#This Row],[Name]]) - 1))</f>
        <v>Miss</v>
      </c>
      <c r="P5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42" s="9" t="str">
        <f>IF(tblTitanic[[#This Row],[Cabin]]="","Unknown",LEFT(tblTitanic[[#This Row],[Cabin]],1))</f>
        <v>B</v>
      </c>
      <c r="R542" s="9" t="str">
        <f>IF(tblTitanic[[#This Row],[Age]]="","Unknown", IF(tblTitanic[[#This Row],[Age]]&lt;13,"Child",IF(tblTitanic[[#This Row],[Age]]&lt;=18,"Teen", IF(tblTitanic[[#This Row],[Age]]&lt;=40,"Adult","Senior"))))</f>
        <v>Adult</v>
      </c>
      <c r="S542" s="9" t="str">
        <f>IF(tblTitanic[[#This Row],[Fare]]&lt;=$X$5,"Low",IF(tblTitanic[[#This Row],[Fare]]&lt;= $X$6,"Medium",IF(tblTitanic[[#This Row],[Fare]]&lt;= $X$7,"High","Very High")))</f>
        <v>Very High</v>
      </c>
      <c r="T542" s="9">
        <f>IF(tblTitanic[[#This Row],[Age]]="", $X$9, tblTitanic[[#This Row],[Age]])</f>
        <v>36</v>
      </c>
      <c r="U542" s="9" t="str">
        <f>IF(tblTitanic[[#This Row],[Embarked]]="", "S", tblTitanic[[#This Row],[Embarked]])</f>
        <v>S</v>
      </c>
    </row>
    <row r="543" spans="1:21">
      <c r="A543" s="9">
        <v>542</v>
      </c>
      <c r="B543" s="9">
        <v>0</v>
      </c>
      <c r="C543" s="9">
        <v>3</v>
      </c>
      <c r="D543" t="s">
        <v>1106</v>
      </c>
      <c r="E543" s="9" t="s">
        <v>18</v>
      </c>
      <c r="F543" s="31">
        <v>9</v>
      </c>
      <c r="G543" s="9">
        <v>4</v>
      </c>
      <c r="H543" s="9">
        <v>2</v>
      </c>
      <c r="I543" t="s">
        <v>50</v>
      </c>
      <c r="J543">
        <v>31.274999999999999</v>
      </c>
      <c r="K543" s="9" t="s">
        <v>15</v>
      </c>
      <c r="L543" s="9" t="s">
        <v>16</v>
      </c>
      <c r="M543" s="9">
        <f>tblTitanic[[#This Row],[SibSp]]+tblTitanic[[#This Row],[Parch]]</f>
        <v>6</v>
      </c>
      <c r="N543" s="9" t="str">
        <f>IF(tblTitanic[[#This Row],[FamilySize]]=0,"Alone", IF(tblTitanic[[#This Row],[FamilySize]]&lt;=3,"Small (1-3)", "Large (4+)"))</f>
        <v>Large (4+)</v>
      </c>
      <c r="O543" s="9" t="str">
        <f>TRIM(MID(tblTitanic[[#This Row],[Name]], FIND(",",tblTitanic[[#This Row],[Name]])+1, FIND(".",tblTitanic[[#This Row],[Name]]) - FIND(",",tblTitanic[[#This Row],[Name]]) - 1))</f>
        <v>Miss</v>
      </c>
      <c r="P5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43" s="9" t="str">
        <f>IF(tblTitanic[[#This Row],[Cabin]]="","Unknown",LEFT(tblTitanic[[#This Row],[Cabin]],1))</f>
        <v>Unknown</v>
      </c>
      <c r="R543" s="9" t="str">
        <f>IF(tblTitanic[[#This Row],[Age]]="","Unknown", IF(tblTitanic[[#This Row],[Age]]&lt;13,"Child",IF(tblTitanic[[#This Row],[Age]]&lt;=18,"Teen", IF(tblTitanic[[#This Row],[Age]]&lt;=40,"Adult","Senior"))))</f>
        <v>Child</v>
      </c>
      <c r="S543" s="9" t="str">
        <f>IF(tblTitanic[[#This Row],[Fare]]&lt;=$X$5,"Low",IF(tblTitanic[[#This Row],[Fare]]&lt;= $X$6,"Medium",IF(tblTitanic[[#This Row],[Fare]]&lt;= $X$7,"High","Very High")))</f>
        <v>Very High</v>
      </c>
      <c r="T543" s="9">
        <f>IF(tblTitanic[[#This Row],[Age]]="", $X$9, tblTitanic[[#This Row],[Age]])</f>
        <v>9</v>
      </c>
      <c r="U543" s="9" t="str">
        <f>IF(tblTitanic[[#This Row],[Embarked]]="", "S", tblTitanic[[#This Row],[Embarked]])</f>
        <v>S</v>
      </c>
    </row>
    <row r="544" spans="1:21">
      <c r="A544" s="9">
        <v>543</v>
      </c>
      <c r="B544" s="9">
        <v>0</v>
      </c>
      <c r="C544" s="9">
        <v>3</v>
      </c>
      <c r="D544" t="s">
        <v>1107</v>
      </c>
      <c r="E544" s="9" t="s">
        <v>18</v>
      </c>
      <c r="F544" s="31">
        <v>11</v>
      </c>
      <c r="G544" s="9">
        <v>4</v>
      </c>
      <c r="H544" s="9">
        <v>2</v>
      </c>
      <c r="I544" t="s">
        <v>50</v>
      </c>
      <c r="J544">
        <v>31.274999999999999</v>
      </c>
      <c r="K544" s="9" t="s">
        <v>15</v>
      </c>
      <c r="L544" s="9" t="s">
        <v>16</v>
      </c>
      <c r="M544" s="9">
        <f>tblTitanic[[#This Row],[SibSp]]+tblTitanic[[#This Row],[Parch]]</f>
        <v>6</v>
      </c>
      <c r="N544" s="9" t="str">
        <f>IF(tblTitanic[[#This Row],[FamilySize]]=0,"Alone", IF(tblTitanic[[#This Row],[FamilySize]]&lt;=3,"Small (1-3)", "Large (4+)"))</f>
        <v>Large (4+)</v>
      </c>
      <c r="O544" s="9" t="str">
        <f>TRIM(MID(tblTitanic[[#This Row],[Name]], FIND(",",tblTitanic[[#This Row],[Name]])+1, FIND(".",tblTitanic[[#This Row],[Name]]) - FIND(",",tblTitanic[[#This Row],[Name]]) - 1))</f>
        <v>Miss</v>
      </c>
      <c r="P5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44" s="9" t="str">
        <f>IF(tblTitanic[[#This Row],[Cabin]]="","Unknown",LEFT(tblTitanic[[#This Row],[Cabin]],1))</f>
        <v>Unknown</v>
      </c>
      <c r="R544" s="9" t="str">
        <f>IF(tblTitanic[[#This Row],[Age]]="","Unknown", IF(tblTitanic[[#This Row],[Age]]&lt;13,"Child",IF(tblTitanic[[#This Row],[Age]]&lt;=18,"Teen", IF(tblTitanic[[#This Row],[Age]]&lt;=40,"Adult","Senior"))))</f>
        <v>Child</v>
      </c>
      <c r="S544" s="9" t="str">
        <f>IF(tblTitanic[[#This Row],[Fare]]&lt;=$X$5,"Low",IF(tblTitanic[[#This Row],[Fare]]&lt;= $X$6,"Medium",IF(tblTitanic[[#This Row],[Fare]]&lt;= $X$7,"High","Very High")))</f>
        <v>Very High</v>
      </c>
      <c r="T544" s="9">
        <f>IF(tblTitanic[[#This Row],[Age]]="", $X$9, tblTitanic[[#This Row],[Age]])</f>
        <v>11</v>
      </c>
      <c r="U544" s="9" t="str">
        <f>IF(tblTitanic[[#This Row],[Embarked]]="", "S", tblTitanic[[#This Row],[Embarked]])</f>
        <v>S</v>
      </c>
    </row>
    <row r="545" spans="1:21">
      <c r="A545" s="9">
        <v>544</v>
      </c>
      <c r="B545" s="9">
        <v>1</v>
      </c>
      <c r="C545" s="9">
        <v>2</v>
      </c>
      <c r="D545" t="s">
        <v>1108</v>
      </c>
      <c r="E545" s="9" t="s">
        <v>13</v>
      </c>
      <c r="F545" s="31">
        <v>32</v>
      </c>
      <c r="G545" s="9">
        <v>1</v>
      </c>
      <c r="H545" s="9">
        <v>0</v>
      </c>
      <c r="I545" t="s">
        <v>1109</v>
      </c>
      <c r="J545">
        <v>26</v>
      </c>
      <c r="K545" s="9" t="s">
        <v>15</v>
      </c>
      <c r="L545" s="9" t="s">
        <v>16</v>
      </c>
      <c r="M545" s="9">
        <f>tblTitanic[[#This Row],[SibSp]]+tblTitanic[[#This Row],[Parch]]</f>
        <v>1</v>
      </c>
      <c r="N545" s="9" t="str">
        <f>IF(tblTitanic[[#This Row],[FamilySize]]=0,"Alone", IF(tblTitanic[[#This Row],[FamilySize]]&lt;=3,"Small (1-3)", "Large (4+)"))</f>
        <v>Small (1-3)</v>
      </c>
      <c r="O545" s="9" t="str">
        <f>TRIM(MID(tblTitanic[[#This Row],[Name]], FIND(",",tblTitanic[[#This Row],[Name]])+1, FIND(".",tblTitanic[[#This Row],[Name]]) - FIND(",",tblTitanic[[#This Row],[Name]]) - 1))</f>
        <v>Mr</v>
      </c>
      <c r="P5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45" s="9" t="str">
        <f>IF(tblTitanic[[#This Row],[Cabin]]="","Unknown",LEFT(tblTitanic[[#This Row],[Cabin]],1))</f>
        <v>Unknown</v>
      </c>
      <c r="R545" s="9" t="str">
        <f>IF(tblTitanic[[#This Row],[Age]]="","Unknown", IF(tblTitanic[[#This Row],[Age]]&lt;13,"Child",IF(tblTitanic[[#This Row],[Age]]&lt;=18,"Teen", IF(tblTitanic[[#This Row],[Age]]&lt;=40,"Adult","Senior"))))</f>
        <v>Adult</v>
      </c>
      <c r="S545" s="9" t="str">
        <f>IF(tblTitanic[[#This Row],[Fare]]&lt;=$X$5,"Low",IF(tblTitanic[[#This Row],[Fare]]&lt;= $X$6,"Medium",IF(tblTitanic[[#This Row],[Fare]]&lt;= $X$7,"High","Very High")))</f>
        <v>High</v>
      </c>
      <c r="T545" s="9">
        <f>IF(tblTitanic[[#This Row],[Age]]="", $X$9, tblTitanic[[#This Row],[Age]])</f>
        <v>32</v>
      </c>
      <c r="U545" s="9" t="str">
        <f>IF(tblTitanic[[#This Row],[Embarked]]="", "S", tblTitanic[[#This Row],[Embarked]])</f>
        <v>S</v>
      </c>
    </row>
    <row r="546" spans="1:21">
      <c r="A546" s="9">
        <v>545</v>
      </c>
      <c r="B546" s="9">
        <v>0</v>
      </c>
      <c r="C546" s="9">
        <v>1</v>
      </c>
      <c r="D546" t="s">
        <v>1110</v>
      </c>
      <c r="E546" s="9" t="s">
        <v>13</v>
      </c>
      <c r="F546" s="31">
        <v>50</v>
      </c>
      <c r="G546" s="9">
        <v>1</v>
      </c>
      <c r="H546" s="9">
        <v>0</v>
      </c>
      <c r="I546" t="s">
        <v>1097</v>
      </c>
      <c r="J546">
        <v>106.425</v>
      </c>
      <c r="K546" s="9" t="s">
        <v>1111</v>
      </c>
      <c r="L546" s="9" t="s">
        <v>21</v>
      </c>
      <c r="M546" s="9">
        <f>tblTitanic[[#This Row],[SibSp]]+tblTitanic[[#This Row],[Parch]]</f>
        <v>1</v>
      </c>
      <c r="N546" s="9" t="str">
        <f>IF(tblTitanic[[#This Row],[FamilySize]]=0,"Alone", IF(tblTitanic[[#This Row],[FamilySize]]&lt;=3,"Small (1-3)", "Large (4+)"))</f>
        <v>Small (1-3)</v>
      </c>
      <c r="O546" s="9" t="str">
        <f>TRIM(MID(tblTitanic[[#This Row],[Name]], FIND(",",tblTitanic[[#This Row],[Name]])+1, FIND(".",tblTitanic[[#This Row],[Name]]) - FIND(",",tblTitanic[[#This Row],[Name]]) - 1))</f>
        <v>Mr</v>
      </c>
      <c r="P5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46" s="9" t="str">
        <f>IF(tblTitanic[[#This Row],[Cabin]]="","Unknown",LEFT(tblTitanic[[#This Row],[Cabin]],1))</f>
        <v>C</v>
      </c>
      <c r="R546" s="9" t="str">
        <f>IF(tblTitanic[[#This Row],[Age]]="","Unknown", IF(tblTitanic[[#This Row],[Age]]&lt;13,"Child",IF(tblTitanic[[#This Row],[Age]]&lt;=18,"Teen", IF(tblTitanic[[#This Row],[Age]]&lt;=40,"Adult","Senior"))))</f>
        <v>Senior</v>
      </c>
      <c r="S546" s="9" t="str">
        <f>IF(tblTitanic[[#This Row],[Fare]]&lt;=$X$5,"Low",IF(tblTitanic[[#This Row],[Fare]]&lt;= $X$6,"Medium",IF(tblTitanic[[#This Row],[Fare]]&lt;= $X$7,"High","Very High")))</f>
        <v>Very High</v>
      </c>
      <c r="T546" s="9">
        <f>IF(tblTitanic[[#This Row],[Age]]="", $X$9, tblTitanic[[#This Row],[Age]])</f>
        <v>50</v>
      </c>
      <c r="U546" s="9" t="str">
        <f>IF(tblTitanic[[#This Row],[Embarked]]="", "S", tblTitanic[[#This Row],[Embarked]])</f>
        <v>C</v>
      </c>
    </row>
    <row r="547" spans="1:21">
      <c r="A547" s="9">
        <v>546</v>
      </c>
      <c r="B547" s="9">
        <v>0</v>
      </c>
      <c r="C547" s="9">
        <v>1</v>
      </c>
      <c r="D547" t="s">
        <v>1112</v>
      </c>
      <c r="E547" s="9" t="s">
        <v>13</v>
      </c>
      <c r="F547" s="31">
        <v>64</v>
      </c>
      <c r="G547" s="9">
        <v>0</v>
      </c>
      <c r="H547" s="9">
        <v>0</v>
      </c>
      <c r="I547" t="s">
        <v>1113</v>
      </c>
      <c r="J547">
        <v>26</v>
      </c>
      <c r="K547" s="9" t="s">
        <v>15</v>
      </c>
      <c r="L547" s="9" t="s">
        <v>16</v>
      </c>
      <c r="M547" s="9">
        <f>tblTitanic[[#This Row],[SibSp]]+tblTitanic[[#This Row],[Parch]]</f>
        <v>0</v>
      </c>
      <c r="N547" s="9" t="str">
        <f>IF(tblTitanic[[#This Row],[FamilySize]]=0,"Alone", IF(tblTitanic[[#This Row],[FamilySize]]&lt;=3,"Small (1-3)", "Large (4+)"))</f>
        <v>Alone</v>
      </c>
      <c r="O547" s="9" t="str">
        <f>TRIM(MID(tblTitanic[[#This Row],[Name]], FIND(",",tblTitanic[[#This Row],[Name]])+1, FIND(".",tblTitanic[[#This Row],[Name]]) - FIND(",",tblTitanic[[#This Row],[Name]]) - 1))</f>
        <v>Mr</v>
      </c>
      <c r="P5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47" s="9" t="str">
        <f>IF(tblTitanic[[#This Row],[Cabin]]="","Unknown",LEFT(tblTitanic[[#This Row],[Cabin]],1))</f>
        <v>Unknown</v>
      </c>
      <c r="R547" s="9" t="str">
        <f>IF(tblTitanic[[#This Row],[Age]]="","Unknown", IF(tblTitanic[[#This Row],[Age]]&lt;13,"Child",IF(tblTitanic[[#This Row],[Age]]&lt;=18,"Teen", IF(tblTitanic[[#This Row],[Age]]&lt;=40,"Adult","Senior"))))</f>
        <v>Senior</v>
      </c>
      <c r="S547" s="9" t="str">
        <f>IF(tblTitanic[[#This Row],[Fare]]&lt;=$X$5,"Low",IF(tblTitanic[[#This Row],[Fare]]&lt;= $X$6,"Medium",IF(tblTitanic[[#This Row],[Fare]]&lt;= $X$7,"High","Very High")))</f>
        <v>High</v>
      </c>
      <c r="T547" s="9">
        <f>IF(tblTitanic[[#This Row],[Age]]="", $X$9, tblTitanic[[#This Row],[Age]])</f>
        <v>64</v>
      </c>
      <c r="U547" s="9" t="str">
        <f>IF(tblTitanic[[#This Row],[Embarked]]="", "S", tblTitanic[[#This Row],[Embarked]])</f>
        <v>S</v>
      </c>
    </row>
    <row r="548" spans="1:21">
      <c r="A548" s="9">
        <v>547</v>
      </c>
      <c r="B548" s="9">
        <v>1</v>
      </c>
      <c r="C548" s="9">
        <v>2</v>
      </c>
      <c r="D548" t="s">
        <v>1114</v>
      </c>
      <c r="E548" s="9" t="s">
        <v>18</v>
      </c>
      <c r="F548" s="31">
        <v>19</v>
      </c>
      <c r="G548" s="9">
        <v>1</v>
      </c>
      <c r="H548" s="9">
        <v>0</v>
      </c>
      <c r="I548" t="s">
        <v>1109</v>
      </c>
      <c r="J548">
        <v>26</v>
      </c>
      <c r="K548" s="9" t="s">
        <v>15</v>
      </c>
      <c r="L548" s="9" t="s">
        <v>16</v>
      </c>
      <c r="M548" s="9">
        <f>tblTitanic[[#This Row],[SibSp]]+tblTitanic[[#This Row],[Parch]]</f>
        <v>1</v>
      </c>
      <c r="N548" s="9" t="str">
        <f>IF(tblTitanic[[#This Row],[FamilySize]]=0,"Alone", IF(tblTitanic[[#This Row],[FamilySize]]&lt;=3,"Small (1-3)", "Large (4+)"))</f>
        <v>Small (1-3)</v>
      </c>
      <c r="O548" s="9" t="str">
        <f>TRIM(MID(tblTitanic[[#This Row],[Name]], FIND(",",tblTitanic[[#This Row],[Name]])+1, FIND(".",tblTitanic[[#This Row],[Name]]) - FIND(",",tblTitanic[[#This Row],[Name]]) - 1))</f>
        <v>Mrs</v>
      </c>
      <c r="P5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48" s="9" t="str">
        <f>IF(tblTitanic[[#This Row],[Cabin]]="","Unknown",LEFT(tblTitanic[[#This Row],[Cabin]],1))</f>
        <v>Unknown</v>
      </c>
      <c r="R548" s="9" t="str">
        <f>IF(tblTitanic[[#This Row],[Age]]="","Unknown", IF(tblTitanic[[#This Row],[Age]]&lt;13,"Child",IF(tblTitanic[[#This Row],[Age]]&lt;=18,"Teen", IF(tblTitanic[[#This Row],[Age]]&lt;=40,"Adult","Senior"))))</f>
        <v>Adult</v>
      </c>
      <c r="S548" s="9" t="str">
        <f>IF(tblTitanic[[#This Row],[Fare]]&lt;=$X$5,"Low",IF(tblTitanic[[#This Row],[Fare]]&lt;= $X$6,"Medium",IF(tblTitanic[[#This Row],[Fare]]&lt;= $X$7,"High","Very High")))</f>
        <v>High</v>
      </c>
      <c r="T548" s="9">
        <f>IF(tblTitanic[[#This Row],[Age]]="", $X$9, tblTitanic[[#This Row],[Age]])</f>
        <v>19</v>
      </c>
      <c r="U548" s="9" t="str">
        <f>IF(tblTitanic[[#This Row],[Embarked]]="", "S", tblTitanic[[#This Row],[Embarked]])</f>
        <v>S</v>
      </c>
    </row>
    <row r="549" spans="1:21">
      <c r="A549" s="9">
        <v>548</v>
      </c>
      <c r="B549" s="9">
        <v>1</v>
      </c>
      <c r="C549" s="9">
        <v>2</v>
      </c>
      <c r="D549" t="s">
        <v>1115</v>
      </c>
      <c r="E549" s="9" t="s">
        <v>13</v>
      </c>
      <c r="F549" s="31"/>
      <c r="G549" s="9">
        <v>0</v>
      </c>
      <c r="H549" s="9">
        <v>0</v>
      </c>
      <c r="I549" t="s">
        <v>1116</v>
      </c>
      <c r="J549">
        <v>13.862500000000001</v>
      </c>
      <c r="K549" s="9" t="s">
        <v>15</v>
      </c>
      <c r="L549" s="9" t="s">
        <v>21</v>
      </c>
      <c r="M549" s="9">
        <f>tblTitanic[[#This Row],[SibSp]]+tblTitanic[[#This Row],[Parch]]</f>
        <v>0</v>
      </c>
      <c r="N549" s="9" t="str">
        <f>IF(tblTitanic[[#This Row],[FamilySize]]=0,"Alone", IF(tblTitanic[[#This Row],[FamilySize]]&lt;=3,"Small (1-3)", "Large (4+)"))</f>
        <v>Alone</v>
      </c>
      <c r="O549" s="9" t="str">
        <f>TRIM(MID(tblTitanic[[#This Row],[Name]], FIND(",",tblTitanic[[#This Row],[Name]])+1, FIND(".",tblTitanic[[#This Row],[Name]]) - FIND(",",tblTitanic[[#This Row],[Name]]) - 1))</f>
        <v>Mr</v>
      </c>
      <c r="P5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49" s="9" t="str">
        <f>IF(tblTitanic[[#This Row],[Cabin]]="","Unknown",LEFT(tblTitanic[[#This Row],[Cabin]],1))</f>
        <v>Unknown</v>
      </c>
      <c r="R549" s="9" t="str">
        <f>IF(tblTitanic[[#This Row],[Age]]="","Unknown", IF(tblTitanic[[#This Row],[Age]]&lt;13,"Child",IF(tblTitanic[[#This Row],[Age]]&lt;=18,"Teen", IF(tblTitanic[[#This Row],[Age]]&lt;=40,"Adult","Senior"))))</f>
        <v>Unknown</v>
      </c>
      <c r="S549" s="9" t="str">
        <f>IF(tblTitanic[[#This Row],[Fare]]&lt;=$X$5,"Low",IF(tblTitanic[[#This Row],[Fare]]&lt;= $X$6,"Medium",IF(tblTitanic[[#This Row],[Fare]]&lt;= $X$7,"High","Very High")))</f>
        <v>Medium</v>
      </c>
      <c r="T549" s="9">
        <f>IF(tblTitanic[[#This Row],[Age]]="", $X$9, tblTitanic[[#This Row],[Age]])</f>
        <v>28</v>
      </c>
      <c r="U549" s="9" t="str">
        <f>IF(tblTitanic[[#This Row],[Embarked]]="", "S", tblTitanic[[#This Row],[Embarked]])</f>
        <v>C</v>
      </c>
    </row>
    <row r="550" spans="1:21">
      <c r="A550" s="9">
        <v>549</v>
      </c>
      <c r="B550" s="9">
        <v>0</v>
      </c>
      <c r="C550" s="9">
        <v>3</v>
      </c>
      <c r="D550" t="s">
        <v>1117</v>
      </c>
      <c r="E550" s="9" t="s">
        <v>13</v>
      </c>
      <c r="F550" s="31">
        <v>33</v>
      </c>
      <c r="G550" s="9">
        <v>1</v>
      </c>
      <c r="H550" s="9">
        <v>1</v>
      </c>
      <c r="I550" t="s">
        <v>365</v>
      </c>
      <c r="J550">
        <v>20.524999999999999</v>
      </c>
      <c r="K550" s="9" t="s">
        <v>15</v>
      </c>
      <c r="L550" s="9" t="s">
        <v>16</v>
      </c>
      <c r="M550" s="9">
        <f>tblTitanic[[#This Row],[SibSp]]+tblTitanic[[#This Row],[Parch]]</f>
        <v>2</v>
      </c>
      <c r="N550" s="9" t="str">
        <f>IF(tblTitanic[[#This Row],[FamilySize]]=0,"Alone", IF(tblTitanic[[#This Row],[FamilySize]]&lt;=3,"Small (1-3)", "Large (4+)"))</f>
        <v>Small (1-3)</v>
      </c>
      <c r="O550" s="9" t="str">
        <f>TRIM(MID(tblTitanic[[#This Row],[Name]], FIND(",",tblTitanic[[#This Row],[Name]])+1, FIND(".",tblTitanic[[#This Row],[Name]]) - FIND(",",tblTitanic[[#This Row],[Name]]) - 1))</f>
        <v>Mr</v>
      </c>
      <c r="P5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0" s="9" t="str">
        <f>IF(tblTitanic[[#This Row],[Cabin]]="","Unknown",LEFT(tblTitanic[[#This Row],[Cabin]],1))</f>
        <v>Unknown</v>
      </c>
      <c r="R550" s="9" t="str">
        <f>IF(tblTitanic[[#This Row],[Age]]="","Unknown", IF(tblTitanic[[#This Row],[Age]]&lt;13,"Child",IF(tblTitanic[[#This Row],[Age]]&lt;=18,"Teen", IF(tblTitanic[[#This Row],[Age]]&lt;=40,"Adult","Senior"))))</f>
        <v>Adult</v>
      </c>
      <c r="S550" s="9" t="str">
        <f>IF(tblTitanic[[#This Row],[Fare]]&lt;=$X$5,"Low",IF(tblTitanic[[#This Row],[Fare]]&lt;= $X$6,"Medium",IF(tblTitanic[[#This Row],[Fare]]&lt;= $X$7,"High","Very High")))</f>
        <v>High</v>
      </c>
      <c r="T550" s="9">
        <f>IF(tblTitanic[[#This Row],[Age]]="", $X$9, tblTitanic[[#This Row],[Age]])</f>
        <v>33</v>
      </c>
      <c r="U550" s="9" t="str">
        <f>IF(tblTitanic[[#This Row],[Embarked]]="", "S", tblTitanic[[#This Row],[Embarked]])</f>
        <v>S</v>
      </c>
    </row>
    <row r="551" spans="1:21">
      <c r="A551" s="9">
        <v>550</v>
      </c>
      <c r="B551" s="9">
        <v>1</v>
      </c>
      <c r="C551" s="9">
        <v>2</v>
      </c>
      <c r="D551" t="s">
        <v>1118</v>
      </c>
      <c r="E551" s="9" t="s">
        <v>13</v>
      </c>
      <c r="F551" s="31">
        <v>8</v>
      </c>
      <c r="G551" s="9">
        <v>1</v>
      </c>
      <c r="H551" s="9">
        <v>1</v>
      </c>
      <c r="I551" t="s">
        <v>325</v>
      </c>
      <c r="J551">
        <v>36.75</v>
      </c>
      <c r="K551" s="9" t="s">
        <v>15</v>
      </c>
      <c r="L551" s="9" t="s">
        <v>16</v>
      </c>
      <c r="M551" s="9">
        <f>tblTitanic[[#This Row],[SibSp]]+tblTitanic[[#This Row],[Parch]]</f>
        <v>2</v>
      </c>
      <c r="N551" s="9" t="str">
        <f>IF(tblTitanic[[#This Row],[FamilySize]]=0,"Alone", IF(tblTitanic[[#This Row],[FamilySize]]&lt;=3,"Small (1-3)", "Large (4+)"))</f>
        <v>Small (1-3)</v>
      </c>
      <c r="O551" s="9" t="str">
        <f>TRIM(MID(tblTitanic[[#This Row],[Name]], FIND(",",tblTitanic[[#This Row],[Name]])+1, FIND(".",tblTitanic[[#This Row],[Name]]) - FIND(",",tblTitanic[[#This Row],[Name]]) - 1))</f>
        <v>Master</v>
      </c>
      <c r="P5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551" s="9" t="str">
        <f>IF(tblTitanic[[#This Row],[Cabin]]="","Unknown",LEFT(tblTitanic[[#This Row],[Cabin]],1))</f>
        <v>Unknown</v>
      </c>
      <c r="R551" s="9" t="str">
        <f>IF(tblTitanic[[#This Row],[Age]]="","Unknown", IF(tblTitanic[[#This Row],[Age]]&lt;13,"Child",IF(tblTitanic[[#This Row],[Age]]&lt;=18,"Teen", IF(tblTitanic[[#This Row],[Age]]&lt;=40,"Adult","Senior"))))</f>
        <v>Child</v>
      </c>
      <c r="S551" s="9" t="str">
        <f>IF(tblTitanic[[#This Row],[Fare]]&lt;=$X$5,"Low",IF(tblTitanic[[#This Row],[Fare]]&lt;= $X$6,"Medium",IF(tblTitanic[[#This Row],[Fare]]&lt;= $X$7,"High","Very High")))</f>
        <v>Very High</v>
      </c>
      <c r="T551" s="9">
        <f>IF(tblTitanic[[#This Row],[Age]]="", $X$9, tblTitanic[[#This Row],[Age]])</f>
        <v>8</v>
      </c>
      <c r="U551" s="9" t="str">
        <f>IF(tblTitanic[[#This Row],[Embarked]]="", "S", tblTitanic[[#This Row],[Embarked]])</f>
        <v>S</v>
      </c>
    </row>
    <row r="552" spans="1:21">
      <c r="A552" s="9">
        <v>551</v>
      </c>
      <c r="B552" s="9">
        <v>1</v>
      </c>
      <c r="C552" s="9">
        <v>1</v>
      </c>
      <c r="D552" t="s">
        <v>1119</v>
      </c>
      <c r="E552" s="9" t="s">
        <v>13</v>
      </c>
      <c r="F552" s="31">
        <v>17</v>
      </c>
      <c r="G552" s="9">
        <v>0</v>
      </c>
      <c r="H552" s="9">
        <v>2</v>
      </c>
      <c r="I552" t="s">
        <v>652</v>
      </c>
      <c r="J552">
        <v>110.88330000000001</v>
      </c>
      <c r="K552" s="9" t="s">
        <v>1120</v>
      </c>
      <c r="L552" s="9" t="s">
        <v>21</v>
      </c>
      <c r="M552" s="9">
        <f>tblTitanic[[#This Row],[SibSp]]+tblTitanic[[#This Row],[Parch]]</f>
        <v>2</v>
      </c>
      <c r="N552" s="9" t="str">
        <f>IF(tblTitanic[[#This Row],[FamilySize]]=0,"Alone", IF(tblTitanic[[#This Row],[FamilySize]]&lt;=3,"Small (1-3)", "Large (4+)"))</f>
        <v>Small (1-3)</v>
      </c>
      <c r="O552" s="9" t="str">
        <f>TRIM(MID(tblTitanic[[#This Row],[Name]], FIND(",",tblTitanic[[#This Row],[Name]])+1, FIND(".",tblTitanic[[#This Row],[Name]]) - FIND(",",tblTitanic[[#This Row],[Name]]) - 1))</f>
        <v>Mr</v>
      </c>
      <c r="P5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2" s="9" t="str">
        <f>IF(tblTitanic[[#This Row],[Cabin]]="","Unknown",LEFT(tblTitanic[[#This Row],[Cabin]],1))</f>
        <v>C</v>
      </c>
      <c r="R552" s="9" t="str">
        <f>IF(tblTitanic[[#This Row],[Age]]="","Unknown", IF(tblTitanic[[#This Row],[Age]]&lt;13,"Child",IF(tblTitanic[[#This Row],[Age]]&lt;=18,"Teen", IF(tblTitanic[[#This Row],[Age]]&lt;=40,"Adult","Senior"))))</f>
        <v>Teen</v>
      </c>
      <c r="S552" s="9" t="str">
        <f>IF(tblTitanic[[#This Row],[Fare]]&lt;=$X$5,"Low",IF(tblTitanic[[#This Row],[Fare]]&lt;= $X$6,"Medium",IF(tblTitanic[[#This Row],[Fare]]&lt;= $X$7,"High","Very High")))</f>
        <v>Very High</v>
      </c>
      <c r="T552" s="9">
        <f>IF(tblTitanic[[#This Row],[Age]]="", $X$9, tblTitanic[[#This Row],[Age]])</f>
        <v>17</v>
      </c>
      <c r="U552" s="9" t="str">
        <f>IF(tblTitanic[[#This Row],[Embarked]]="", "S", tblTitanic[[#This Row],[Embarked]])</f>
        <v>C</v>
      </c>
    </row>
    <row r="553" spans="1:21">
      <c r="A553" s="9">
        <v>552</v>
      </c>
      <c r="B553" s="9">
        <v>0</v>
      </c>
      <c r="C553" s="9">
        <v>2</v>
      </c>
      <c r="D553" t="s">
        <v>1121</v>
      </c>
      <c r="E553" s="9" t="s">
        <v>13</v>
      </c>
      <c r="F553" s="31">
        <v>27</v>
      </c>
      <c r="G553" s="9">
        <v>0</v>
      </c>
      <c r="H553" s="9">
        <v>0</v>
      </c>
      <c r="I553" t="s">
        <v>1122</v>
      </c>
      <c r="J553">
        <v>26</v>
      </c>
      <c r="K553" s="9" t="s">
        <v>15</v>
      </c>
      <c r="L553" s="9" t="s">
        <v>16</v>
      </c>
      <c r="M553" s="9">
        <f>tblTitanic[[#This Row],[SibSp]]+tblTitanic[[#This Row],[Parch]]</f>
        <v>0</v>
      </c>
      <c r="N553" s="9" t="str">
        <f>IF(tblTitanic[[#This Row],[FamilySize]]=0,"Alone", IF(tblTitanic[[#This Row],[FamilySize]]&lt;=3,"Small (1-3)", "Large (4+)"))</f>
        <v>Alone</v>
      </c>
      <c r="O553" s="9" t="str">
        <f>TRIM(MID(tblTitanic[[#This Row],[Name]], FIND(",",tblTitanic[[#This Row],[Name]])+1, FIND(".",tblTitanic[[#This Row],[Name]]) - FIND(",",tblTitanic[[#This Row],[Name]]) - 1))</f>
        <v>Mr</v>
      </c>
      <c r="P5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3" s="9" t="str">
        <f>IF(tblTitanic[[#This Row],[Cabin]]="","Unknown",LEFT(tblTitanic[[#This Row],[Cabin]],1))</f>
        <v>Unknown</v>
      </c>
      <c r="R553" s="9" t="str">
        <f>IF(tblTitanic[[#This Row],[Age]]="","Unknown", IF(tblTitanic[[#This Row],[Age]]&lt;13,"Child",IF(tblTitanic[[#This Row],[Age]]&lt;=18,"Teen", IF(tblTitanic[[#This Row],[Age]]&lt;=40,"Adult","Senior"))))</f>
        <v>Adult</v>
      </c>
      <c r="S553" s="9" t="str">
        <f>IF(tblTitanic[[#This Row],[Fare]]&lt;=$X$5,"Low",IF(tblTitanic[[#This Row],[Fare]]&lt;= $X$6,"Medium",IF(tblTitanic[[#This Row],[Fare]]&lt;= $X$7,"High","Very High")))</f>
        <v>High</v>
      </c>
      <c r="T553" s="9">
        <f>IF(tblTitanic[[#This Row],[Age]]="", $X$9, tblTitanic[[#This Row],[Age]])</f>
        <v>27</v>
      </c>
      <c r="U553" s="9" t="str">
        <f>IF(tblTitanic[[#This Row],[Embarked]]="", "S", tblTitanic[[#This Row],[Embarked]])</f>
        <v>S</v>
      </c>
    </row>
    <row r="554" spans="1:21">
      <c r="A554" s="9">
        <v>553</v>
      </c>
      <c r="B554" s="9">
        <v>0</v>
      </c>
      <c r="C554" s="9">
        <v>3</v>
      </c>
      <c r="D554" t="s">
        <v>1123</v>
      </c>
      <c r="E554" s="9" t="s">
        <v>13</v>
      </c>
      <c r="F554" s="31"/>
      <c r="G554" s="9">
        <v>0</v>
      </c>
      <c r="H554" s="9">
        <v>0</v>
      </c>
      <c r="I554" t="s">
        <v>1124</v>
      </c>
      <c r="J554">
        <v>7.8292000000000002</v>
      </c>
      <c r="K554" s="9" t="s">
        <v>15</v>
      </c>
      <c r="L554" s="9" t="s">
        <v>31</v>
      </c>
      <c r="M554" s="9">
        <f>tblTitanic[[#This Row],[SibSp]]+tblTitanic[[#This Row],[Parch]]</f>
        <v>0</v>
      </c>
      <c r="N554" s="9" t="str">
        <f>IF(tblTitanic[[#This Row],[FamilySize]]=0,"Alone", IF(tblTitanic[[#This Row],[FamilySize]]&lt;=3,"Small (1-3)", "Large (4+)"))</f>
        <v>Alone</v>
      </c>
      <c r="O554" s="9" t="str">
        <f>TRIM(MID(tblTitanic[[#This Row],[Name]], FIND(",",tblTitanic[[#This Row],[Name]])+1, FIND(".",tblTitanic[[#This Row],[Name]]) - FIND(",",tblTitanic[[#This Row],[Name]]) - 1))</f>
        <v>Mr</v>
      </c>
      <c r="P5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4" s="9" t="str">
        <f>IF(tblTitanic[[#This Row],[Cabin]]="","Unknown",LEFT(tblTitanic[[#This Row],[Cabin]],1))</f>
        <v>Unknown</v>
      </c>
      <c r="R554" s="9" t="str">
        <f>IF(tblTitanic[[#This Row],[Age]]="","Unknown", IF(tblTitanic[[#This Row],[Age]]&lt;13,"Child",IF(tblTitanic[[#This Row],[Age]]&lt;=18,"Teen", IF(tblTitanic[[#This Row],[Age]]&lt;=40,"Adult","Senior"))))</f>
        <v>Unknown</v>
      </c>
      <c r="S554" s="9" t="str">
        <f>IF(tblTitanic[[#This Row],[Fare]]&lt;=$X$5,"Low",IF(tblTitanic[[#This Row],[Fare]]&lt;= $X$6,"Medium",IF(tblTitanic[[#This Row],[Fare]]&lt;= $X$7,"High","Very High")))</f>
        <v>Low</v>
      </c>
      <c r="T554" s="9">
        <f>IF(tblTitanic[[#This Row],[Age]]="", $X$9, tblTitanic[[#This Row],[Age]])</f>
        <v>28</v>
      </c>
      <c r="U554" s="9" t="str">
        <f>IF(tblTitanic[[#This Row],[Embarked]]="", "S", tblTitanic[[#This Row],[Embarked]])</f>
        <v>Q</v>
      </c>
    </row>
    <row r="555" spans="1:21">
      <c r="A555" s="9">
        <v>554</v>
      </c>
      <c r="B555" s="9">
        <v>1</v>
      </c>
      <c r="C555" s="9">
        <v>3</v>
      </c>
      <c r="D555" t="s">
        <v>1125</v>
      </c>
      <c r="E555" s="9" t="s">
        <v>13</v>
      </c>
      <c r="F555" s="31">
        <v>22</v>
      </c>
      <c r="G555" s="9">
        <v>0</v>
      </c>
      <c r="H555" s="9">
        <v>0</v>
      </c>
      <c r="I555" t="s">
        <v>1126</v>
      </c>
      <c r="J555">
        <v>7.2249999999999996</v>
      </c>
      <c r="K555" s="9" t="s">
        <v>15</v>
      </c>
      <c r="L555" s="9" t="s">
        <v>21</v>
      </c>
      <c r="M555" s="9">
        <f>tblTitanic[[#This Row],[SibSp]]+tblTitanic[[#This Row],[Parch]]</f>
        <v>0</v>
      </c>
      <c r="N555" s="9" t="str">
        <f>IF(tblTitanic[[#This Row],[FamilySize]]=0,"Alone", IF(tblTitanic[[#This Row],[FamilySize]]&lt;=3,"Small (1-3)", "Large (4+)"))</f>
        <v>Alone</v>
      </c>
      <c r="O555" s="9" t="str">
        <f>TRIM(MID(tblTitanic[[#This Row],[Name]], FIND(",",tblTitanic[[#This Row],[Name]])+1, FIND(".",tblTitanic[[#This Row],[Name]]) - FIND(",",tblTitanic[[#This Row],[Name]]) - 1))</f>
        <v>Mr</v>
      </c>
      <c r="P5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5" s="9" t="str">
        <f>IF(tblTitanic[[#This Row],[Cabin]]="","Unknown",LEFT(tblTitanic[[#This Row],[Cabin]],1))</f>
        <v>Unknown</v>
      </c>
      <c r="R555" s="9" t="str">
        <f>IF(tblTitanic[[#This Row],[Age]]="","Unknown", IF(tblTitanic[[#This Row],[Age]]&lt;13,"Child",IF(tblTitanic[[#This Row],[Age]]&lt;=18,"Teen", IF(tblTitanic[[#This Row],[Age]]&lt;=40,"Adult","Senior"))))</f>
        <v>Adult</v>
      </c>
      <c r="S555" s="9" t="str">
        <f>IF(tblTitanic[[#This Row],[Fare]]&lt;=$X$5,"Low",IF(tblTitanic[[#This Row],[Fare]]&lt;= $X$6,"Medium",IF(tblTitanic[[#This Row],[Fare]]&lt;= $X$7,"High","Very High")))</f>
        <v>Low</v>
      </c>
      <c r="T555" s="9">
        <f>IF(tblTitanic[[#This Row],[Age]]="", $X$9, tblTitanic[[#This Row],[Age]])</f>
        <v>22</v>
      </c>
      <c r="U555" s="9" t="str">
        <f>IF(tblTitanic[[#This Row],[Embarked]]="", "S", tblTitanic[[#This Row],[Embarked]])</f>
        <v>C</v>
      </c>
    </row>
    <row r="556" spans="1:21">
      <c r="A556" s="9">
        <v>555</v>
      </c>
      <c r="B556" s="9">
        <v>1</v>
      </c>
      <c r="C556" s="9">
        <v>3</v>
      </c>
      <c r="D556" t="s">
        <v>1127</v>
      </c>
      <c r="E556" s="9" t="s">
        <v>18</v>
      </c>
      <c r="F556" s="31">
        <v>22</v>
      </c>
      <c r="G556" s="9">
        <v>0</v>
      </c>
      <c r="H556" s="9">
        <v>0</v>
      </c>
      <c r="I556" t="s">
        <v>1128</v>
      </c>
      <c r="J556">
        <v>7.7750000000000004</v>
      </c>
      <c r="K556" s="9" t="s">
        <v>15</v>
      </c>
      <c r="L556" s="9" t="s">
        <v>16</v>
      </c>
      <c r="M556" s="9">
        <f>tblTitanic[[#This Row],[SibSp]]+tblTitanic[[#This Row],[Parch]]</f>
        <v>0</v>
      </c>
      <c r="N556" s="9" t="str">
        <f>IF(tblTitanic[[#This Row],[FamilySize]]=0,"Alone", IF(tblTitanic[[#This Row],[FamilySize]]&lt;=3,"Small (1-3)", "Large (4+)"))</f>
        <v>Alone</v>
      </c>
      <c r="O556" s="9" t="str">
        <f>TRIM(MID(tblTitanic[[#This Row],[Name]], FIND(",",tblTitanic[[#This Row],[Name]])+1, FIND(".",tblTitanic[[#This Row],[Name]]) - FIND(",",tblTitanic[[#This Row],[Name]]) - 1))</f>
        <v>Miss</v>
      </c>
      <c r="P5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56" s="9" t="str">
        <f>IF(tblTitanic[[#This Row],[Cabin]]="","Unknown",LEFT(tblTitanic[[#This Row],[Cabin]],1))</f>
        <v>Unknown</v>
      </c>
      <c r="R556" s="9" t="str">
        <f>IF(tblTitanic[[#This Row],[Age]]="","Unknown", IF(tblTitanic[[#This Row],[Age]]&lt;13,"Child",IF(tblTitanic[[#This Row],[Age]]&lt;=18,"Teen", IF(tblTitanic[[#This Row],[Age]]&lt;=40,"Adult","Senior"))))</f>
        <v>Adult</v>
      </c>
      <c r="S556" s="9" t="str">
        <f>IF(tblTitanic[[#This Row],[Fare]]&lt;=$X$5,"Low",IF(tblTitanic[[#This Row],[Fare]]&lt;= $X$6,"Medium",IF(tblTitanic[[#This Row],[Fare]]&lt;= $X$7,"High","Very High")))</f>
        <v>Low</v>
      </c>
      <c r="T556" s="9">
        <f>IF(tblTitanic[[#This Row],[Age]]="", $X$9, tblTitanic[[#This Row],[Age]])</f>
        <v>22</v>
      </c>
      <c r="U556" s="9" t="str">
        <f>IF(tblTitanic[[#This Row],[Embarked]]="", "S", tblTitanic[[#This Row],[Embarked]])</f>
        <v>S</v>
      </c>
    </row>
    <row r="557" spans="1:21">
      <c r="A557" s="9">
        <v>556</v>
      </c>
      <c r="B557" s="9">
        <v>0</v>
      </c>
      <c r="C557" s="9">
        <v>1</v>
      </c>
      <c r="D557" t="s">
        <v>1129</v>
      </c>
      <c r="E557" s="9" t="s">
        <v>13</v>
      </c>
      <c r="F557" s="31">
        <v>62</v>
      </c>
      <c r="G557" s="9">
        <v>0</v>
      </c>
      <c r="H557" s="9">
        <v>0</v>
      </c>
      <c r="I557" t="s">
        <v>1130</v>
      </c>
      <c r="J557">
        <v>26.55</v>
      </c>
      <c r="K557" s="9" t="s">
        <v>15</v>
      </c>
      <c r="L557" s="9" t="s">
        <v>16</v>
      </c>
      <c r="M557" s="9">
        <f>tblTitanic[[#This Row],[SibSp]]+tblTitanic[[#This Row],[Parch]]</f>
        <v>0</v>
      </c>
      <c r="N557" s="9" t="str">
        <f>IF(tblTitanic[[#This Row],[FamilySize]]=0,"Alone", IF(tblTitanic[[#This Row],[FamilySize]]&lt;=3,"Small (1-3)", "Large (4+)"))</f>
        <v>Alone</v>
      </c>
      <c r="O557" s="9" t="str">
        <f>TRIM(MID(tblTitanic[[#This Row],[Name]], FIND(",",tblTitanic[[#This Row],[Name]])+1, FIND(".",tblTitanic[[#This Row],[Name]]) - FIND(",",tblTitanic[[#This Row],[Name]]) - 1))</f>
        <v>Mr</v>
      </c>
      <c r="P5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7" s="9" t="str">
        <f>IF(tblTitanic[[#This Row],[Cabin]]="","Unknown",LEFT(tblTitanic[[#This Row],[Cabin]],1))</f>
        <v>Unknown</v>
      </c>
      <c r="R557" s="9" t="str">
        <f>IF(tblTitanic[[#This Row],[Age]]="","Unknown", IF(tblTitanic[[#This Row],[Age]]&lt;13,"Child",IF(tblTitanic[[#This Row],[Age]]&lt;=18,"Teen", IF(tblTitanic[[#This Row],[Age]]&lt;=40,"Adult","Senior"))))</f>
        <v>Senior</v>
      </c>
      <c r="S557" s="9" t="str">
        <f>IF(tblTitanic[[#This Row],[Fare]]&lt;=$X$5,"Low",IF(tblTitanic[[#This Row],[Fare]]&lt;= $X$6,"Medium",IF(tblTitanic[[#This Row],[Fare]]&lt;= $X$7,"High","Very High")))</f>
        <v>High</v>
      </c>
      <c r="T557" s="9">
        <f>IF(tblTitanic[[#This Row],[Age]]="", $X$9, tblTitanic[[#This Row],[Age]])</f>
        <v>62</v>
      </c>
      <c r="U557" s="9" t="str">
        <f>IF(tblTitanic[[#This Row],[Embarked]]="", "S", tblTitanic[[#This Row],[Embarked]])</f>
        <v>S</v>
      </c>
    </row>
    <row r="558" spans="1:21">
      <c r="A558" s="9">
        <v>557</v>
      </c>
      <c r="B558" s="9">
        <v>1</v>
      </c>
      <c r="C558" s="9">
        <v>1</v>
      </c>
      <c r="D558" t="s">
        <v>1131</v>
      </c>
      <c r="E558" s="9" t="s">
        <v>18</v>
      </c>
      <c r="F558" s="31">
        <v>48</v>
      </c>
      <c r="G558" s="9">
        <v>1</v>
      </c>
      <c r="H558" s="9">
        <v>0</v>
      </c>
      <c r="I558" t="s">
        <v>1132</v>
      </c>
      <c r="J558">
        <v>39.6</v>
      </c>
      <c r="K558" s="9" t="s">
        <v>1133</v>
      </c>
      <c r="L558" s="9" t="s">
        <v>21</v>
      </c>
      <c r="M558" s="9">
        <f>tblTitanic[[#This Row],[SibSp]]+tblTitanic[[#This Row],[Parch]]</f>
        <v>1</v>
      </c>
      <c r="N558" s="9" t="str">
        <f>IF(tblTitanic[[#This Row],[FamilySize]]=0,"Alone", IF(tblTitanic[[#This Row],[FamilySize]]&lt;=3,"Small (1-3)", "Large (4+)"))</f>
        <v>Small (1-3)</v>
      </c>
      <c r="O558" s="9" t="str">
        <f>TRIM(MID(tblTitanic[[#This Row],[Name]], FIND(",",tblTitanic[[#This Row],[Name]])+1, FIND(".",tblTitanic[[#This Row],[Name]]) - FIND(",",tblTitanic[[#This Row],[Name]]) - 1))</f>
        <v>Lady</v>
      </c>
      <c r="P5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58" s="9" t="str">
        <f>IF(tblTitanic[[#This Row],[Cabin]]="","Unknown",LEFT(tblTitanic[[#This Row],[Cabin]],1))</f>
        <v>A</v>
      </c>
      <c r="R558" s="9" t="str">
        <f>IF(tblTitanic[[#This Row],[Age]]="","Unknown", IF(tblTitanic[[#This Row],[Age]]&lt;13,"Child",IF(tblTitanic[[#This Row],[Age]]&lt;=18,"Teen", IF(tblTitanic[[#This Row],[Age]]&lt;=40,"Adult","Senior"))))</f>
        <v>Senior</v>
      </c>
      <c r="S558" s="9" t="str">
        <f>IF(tblTitanic[[#This Row],[Fare]]&lt;=$X$5,"Low",IF(tblTitanic[[#This Row],[Fare]]&lt;= $X$6,"Medium",IF(tblTitanic[[#This Row],[Fare]]&lt;= $X$7,"High","Very High")))</f>
        <v>Very High</v>
      </c>
      <c r="T558" s="9">
        <f>IF(tblTitanic[[#This Row],[Age]]="", $X$9, tblTitanic[[#This Row],[Age]])</f>
        <v>48</v>
      </c>
      <c r="U558" s="9" t="str">
        <f>IF(tblTitanic[[#This Row],[Embarked]]="", "S", tblTitanic[[#This Row],[Embarked]])</f>
        <v>C</v>
      </c>
    </row>
    <row r="559" spans="1:21">
      <c r="A559" s="9">
        <v>558</v>
      </c>
      <c r="B559" s="9">
        <v>0</v>
      </c>
      <c r="C559" s="9">
        <v>1</v>
      </c>
      <c r="D559" t="s">
        <v>1134</v>
      </c>
      <c r="E559" s="9" t="s">
        <v>13</v>
      </c>
      <c r="F559" s="31"/>
      <c r="G559" s="9">
        <v>0</v>
      </c>
      <c r="H559" s="9">
        <v>0</v>
      </c>
      <c r="I559" t="s">
        <v>798</v>
      </c>
      <c r="J559">
        <v>227.52500000000001</v>
      </c>
      <c r="K559" s="9" t="s">
        <v>15</v>
      </c>
      <c r="L559" s="9" t="s">
        <v>21</v>
      </c>
      <c r="M559" s="9">
        <f>tblTitanic[[#This Row],[SibSp]]+tblTitanic[[#This Row],[Parch]]</f>
        <v>0</v>
      </c>
      <c r="N559" s="9" t="str">
        <f>IF(tblTitanic[[#This Row],[FamilySize]]=0,"Alone", IF(tblTitanic[[#This Row],[FamilySize]]&lt;=3,"Small (1-3)", "Large (4+)"))</f>
        <v>Alone</v>
      </c>
      <c r="O559" s="9" t="str">
        <f>TRIM(MID(tblTitanic[[#This Row],[Name]], FIND(",",tblTitanic[[#This Row],[Name]])+1, FIND(".",tblTitanic[[#This Row],[Name]]) - FIND(",",tblTitanic[[#This Row],[Name]]) - 1))</f>
        <v>Mr</v>
      </c>
      <c r="P5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59" s="9" t="str">
        <f>IF(tblTitanic[[#This Row],[Cabin]]="","Unknown",LEFT(tblTitanic[[#This Row],[Cabin]],1))</f>
        <v>Unknown</v>
      </c>
      <c r="R559" s="9" t="str">
        <f>IF(tblTitanic[[#This Row],[Age]]="","Unknown", IF(tblTitanic[[#This Row],[Age]]&lt;13,"Child",IF(tblTitanic[[#This Row],[Age]]&lt;=18,"Teen", IF(tblTitanic[[#This Row],[Age]]&lt;=40,"Adult","Senior"))))</f>
        <v>Unknown</v>
      </c>
      <c r="S559" s="9" t="str">
        <f>IF(tblTitanic[[#This Row],[Fare]]&lt;=$X$5,"Low",IF(tblTitanic[[#This Row],[Fare]]&lt;= $X$6,"Medium",IF(tblTitanic[[#This Row],[Fare]]&lt;= $X$7,"High","Very High")))</f>
        <v>Very High</v>
      </c>
      <c r="T559" s="9">
        <f>IF(tblTitanic[[#This Row],[Age]]="", $X$9, tblTitanic[[#This Row],[Age]])</f>
        <v>28</v>
      </c>
      <c r="U559" s="9" t="str">
        <f>IF(tblTitanic[[#This Row],[Embarked]]="", "S", tblTitanic[[#This Row],[Embarked]])</f>
        <v>C</v>
      </c>
    </row>
    <row r="560" spans="1:21">
      <c r="A560" s="9">
        <v>559</v>
      </c>
      <c r="B560" s="9">
        <v>1</v>
      </c>
      <c r="C560" s="9">
        <v>1</v>
      </c>
      <c r="D560" t="s">
        <v>1135</v>
      </c>
      <c r="E560" s="9" t="s">
        <v>18</v>
      </c>
      <c r="F560" s="31">
        <v>39</v>
      </c>
      <c r="G560" s="9">
        <v>1</v>
      </c>
      <c r="H560" s="9">
        <v>1</v>
      </c>
      <c r="I560" t="s">
        <v>559</v>
      </c>
      <c r="J560">
        <v>79.650000000000006</v>
      </c>
      <c r="K560" s="9" t="s">
        <v>560</v>
      </c>
      <c r="L560" s="9" t="s">
        <v>16</v>
      </c>
      <c r="M560" s="9">
        <f>tblTitanic[[#This Row],[SibSp]]+tblTitanic[[#This Row],[Parch]]</f>
        <v>2</v>
      </c>
      <c r="N560" s="9" t="str">
        <f>IF(tblTitanic[[#This Row],[FamilySize]]=0,"Alone", IF(tblTitanic[[#This Row],[FamilySize]]&lt;=3,"Small (1-3)", "Large (4+)"))</f>
        <v>Small (1-3)</v>
      </c>
      <c r="O560" s="9" t="str">
        <f>TRIM(MID(tblTitanic[[#This Row],[Name]], FIND(",",tblTitanic[[#This Row],[Name]])+1, FIND(".",tblTitanic[[#This Row],[Name]]) - FIND(",",tblTitanic[[#This Row],[Name]]) - 1))</f>
        <v>Mrs</v>
      </c>
      <c r="P5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60" s="9" t="str">
        <f>IF(tblTitanic[[#This Row],[Cabin]]="","Unknown",LEFT(tblTitanic[[#This Row],[Cabin]],1))</f>
        <v>E</v>
      </c>
      <c r="R560" s="9" t="str">
        <f>IF(tblTitanic[[#This Row],[Age]]="","Unknown", IF(tblTitanic[[#This Row],[Age]]&lt;13,"Child",IF(tblTitanic[[#This Row],[Age]]&lt;=18,"Teen", IF(tblTitanic[[#This Row],[Age]]&lt;=40,"Adult","Senior"))))</f>
        <v>Adult</v>
      </c>
      <c r="S560" s="9" t="str">
        <f>IF(tblTitanic[[#This Row],[Fare]]&lt;=$X$5,"Low",IF(tblTitanic[[#This Row],[Fare]]&lt;= $X$6,"Medium",IF(tblTitanic[[#This Row],[Fare]]&lt;= $X$7,"High","Very High")))</f>
        <v>Very High</v>
      </c>
      <c r="T560" s="9">
        <f>IF(tblTitanic[[#This Row],[Age]]="", $X$9, tblTitanic[[#This Row],[Age]])</f>
        <v>39</v>
      </c>
      <c r="U560" s="9" t="str">
        <f>IF(tblTitanic[[#This Row],[Embarked]]="", "S", tblTitanic[[#This Row],[Embarked]])</f>
        <v>S</v>
      </c>
    </row>
    <row r="561" spans="1:21">
      <c r="A561" s="9">
        <v>560</v>
      </c>
      <c r="B561" s="9">
        <v>1</v>
      </c>
      <c r="C561" s="9">
        <v>3</v>
      </c>
      <c r="D561" t="s">
        <v>1136</v>
      </c>
      <c r="E561" s="9" t="s">
        <v>18</v>
      </c>
      <c r="F561" s="31">
        <v>36</v>
      </c>
      <c r="G561" s="9">
        <v>1</v>
      </c>
      <c r="H561" s="9">
        <v>0</v>
      </c>
      <c r="I561" t="s">
        <v>1137</v>
      </c>
      <c r="J561">
        <v>17.399999999999999</v>
      </c>
      <c r="K561" s="9" t="s">
        <v>15</v>
      </c>
      <c r="L561" s="9" t="s">
        <v>16</v>
      </c>
      <c r="M561" s="9">
        <f>tblTitanic[[#This Row],[SibSp]]+tblTitanic[[#This Row],[Parch]]</f>
        <v>1</v>
      </c>
      <c r="N561" s="9" t="str">
        <f>IF(tblTitanic[[#This Row],[FamilySize]]=0,"Alone", IF(tblTitanic[[#This Row],[FamilySize]]&lt;=3,"Small (1-3)", "Large (4+)"))</f>
        <v>Small (1-3)</v>
      </c>
      <c r="O561" s="9" t="str">
        <f>TRIM(MID(tblTitanic[[#This Row],[Name]], FIND(",",tblTitanic[[#This Row],[Name]])+1, FIND(".",tblTitanic[[#This Row],[Name]]) - FIND(",",tblTitanic[[#This Row],[Name]]) - 1))</f>
        <v>Mrs</v>
      </c>
      <c r="P5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61" s="9" t="str">
        <f>IF(tblTitanic[[#This Row],[Cabin]]="","Unknown",LEFT(tblTitanic[[#This Row],[Cabin]],1))</f>
        <v>Unknown</v>
      </c>
      <c r="R561" s="9" t="str">
        <f>IF(tblTitanic[[#This Row],[Age]]="","Unknown", IF(tblTitanic[[#This Row],[Age]]&lt;13,"Child",IF(tblTitanic[[#This Row],[Age]]&lt;=18,"Teen", IF(tblTitanic[[#This Row],[Age]]&lt;=40,"Adult","Senior"))))</f>
        <v>Adult</v>
      </c>
      <c r="S561" s="9" t="str">
        <f>IF(tblTitanic[[#This Row],[Fare]]&lt;=$X$5,"Low",IF(tblTitanic[[#This Row],[Fare]]&lt;= $X$6,"Medium",IF(tblTitanic[[#This Row],[Fare]]&lt;= $X$7,"High","Very High")))</f>
        <v>High</v>
      </c>
      <c r="T561" s="9">
        <f>IF(tblTitanic[[#This Row],[Age]]="", $X$9, tblTitanic[[#This Row],[Age]])</f>
        <v>36</v>
      </c>
      <c r="U561" s="9" t="str">
        <f>IF(tblTitanic[[#This Row],[Embarked]]="", "S", tblTitanic[[#This Row],[Embarked]])</f>
        <v>S</v>
      </c>
    </row>
    <row r="562" spans="1:21">
      <c r="A562" s="9">
        <v>561</v>
      </c>
      <c r="B562" s="9">
        <v>0</v>
      </c>
      <c r="C562" s="9">
        <v>3</v>
      </c>
      <c r="D562" t="s">
        <v>1138</v>
      </c>
      <c r="E562" s="9" t="s">
        <v>13</v>
      </c>
      <c r="F562" s="31"/>
      <c r="G562" s="9">
        <v>0</v>
      </c>
      <c r="H562" s="9">
        <v>0</v>
      </c>
      <c r="I562" t="s">
        <v>1139</v>
      </c>
      <c r="J562">
        <v>7.75</v>
      </c>
      <c r="K562" s="9" t="s">
        <v>15</v>
      </c>
      <c r="L562" s="9" t="s">
        <v>31</v>
      </c>
      <c r="M562" s="9">
        <f>tblTitanic[[#This Row],[SibSp]]+tblTitanic[[#This Row],[Parch]]</f>
        <v>0</v>
      </c>
      <c r="N562" s="9" t="str">
        <f>IF(tblTitanic[[#This Row],[FamilySize]]=0,"Alone", IF(tblTitanic[[#This Row],[FamilySize]]&lt;=3,"Small (1-3)", "Large (4+)"))</f>
        <v>Alone</v>
      </c>
      <c r="O562" s="9" t="str">
        <f>TRIM(MID(tblTitanic[[#This Row],[Name]], FIND(",",tblTitanic[[#This Row],[Name]])+1, FIND(".",tblTitanic[[#This Row],[Name]]) - FIND(",",tblTitanic[[#This Row],[Name]]) - 1))</f>
        <v>Mr</v>
      </c>
      <c r="P5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2" s="9" t="str">
        <f>IF(tblTitanic[[#This Row],[Cabin]]="","Unknown",LEFT(tblTitanic[[#This Row],[Cabin]],1))</f>
        <v>Unknown</v>
      </c>
      <c r="R562" s="9" t="str">
        <f>IF(tblTitanic[[#This Row],[Age]]="","Unknown", IF(tblTitanic[[#This Row],[Age]]&lt;13,"Child",IF(tblTitanic[[#This Row],[Age]]&lt;=18,"Teen", IF(tblTitanic[[#This Row],[Age]]&lt;=40,"Adult","Senior"))))</f>
        <v>Unknown</v>
      </c>
      <c r="S562" s="9" t="str">
        <f>IF(tblTitanic[[#This Row],[Fare]]&lt;=$X$5,"Low",IF(tblTitanic[[#This Row],[Fare]]&lt;= $X$6,"Medium",IF(tblTitanic[[#This Row],[Fare]]&lt;= $X$7,"High","Very High")))</f>
        <v>Low</v>
      </c>
      <c r="T562" s="9">
        <f>IF(tblTitanic[[#This Row],[Age]]="", $X$9, tblTitanic[[#This Row],[Age]])</f>
        <v>28</v>
      </c>
      <c r="U562" s="9" t="str">
        <f>IF(tblTitanic[[#This Row],[Embarked]]="", "S", tblTitanic[[#This Row],[Embarked]])</f>
        <v>Q</v>
      </c>
    </row>
    <row r="563" spans="1:21">
      <c r="A563" s="9">
        <v>562</v>
      </c>
      <c r="B563" s="9">
        <v>0</v>
      </c>
      <c r="C563" s="9">
        <v>3</v>
      </c>
      <c r="D563" t="s">
        <v>1140</v>
      </c>
      <c r="E563" s="9" t="s">
        <v>13</v>
      </c>
      <c r="F563" s="31">
        <v>40</v>
      </c>
      <c r="G563" s="9">
        <v>0</v>
      </c>
      <c r="H563" s="9">
        <v>0</v>
      </c>
      <c r="I563" t="s">
        <v>1141</v>
      </c>
      <c r="J563">
        <v>7.8958000000000004</v>
      </c>
      <c r="K563" s="9" t="s">
        <v>15</v>
      </c>
      <c r="L563" s="9" t="s">
        <v>16</v>
      </c>
      <c r="M563" s="9">
        <f>tblTitanic[[#This Row],[SibSp]]+tblTitanic[[#This Row],[Parch]]</f>
        <v>0</v>
      </c>
      <c r="N563" s="9" t="str">
        <f>IF(tblTitanic[[#This Row],[FamilySize]]=0,"Alone", IF(tblTitanic[[#This Row],[FamilySize]]&lt;=3,"Small (1-3)", "Large (4+)"))</f>
        <v>Alone</v>
      </c>
      <c r="O563" s="9" t="str">
        <f>TRIM(MID(tblTitanic[[#This Row],[Name]], FIND(",",tblTitanic[[#This Row],[Name]])+1, FIND(".",tblTitanic[[#This Row],[Name]]) - FIND(",",tblTitanic[[#This Row],[Name]]) - 1))</f>
        <v>Mr</v>
      </c>
      <c r="P5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3" s="9" t="str">
        <f>IF(tblTitanic[[#This Row],[Cabin]]="","Unknown",LEFT(tblTitanic[[#This Row],[Cabin]],1))</f>
        <v>Unknown</v>
      </c>
      <c r="R563" s="9" t="str">
        <f>IF(tblTitanic[[#This Row],[Age]]="","Unknown", IF(tblTitanic[[#This Row],[Age]]&lt;13,"Child",IF(tblTitanic[[#This Row],[Age]]&lt;=18,"Teen", IF(tblTitanic[[#This Row],[Age]]&lt;=40,"Adult","Senior"))))</f>
        <v>Adult</v>
      </c>
      <c r="S563" s="9" t="str">
        <f>IF(tblTitanic[[#This Row],[Fare]]&lt;=$X$5,"Low",IF(tblTitanic[[#This Row],[Fare]]&lt;= $X$6,"Medium",IF(tblTitanic[[#This Row],[Fare]]&lt;= $X$7,"High","Very High")))</f>
        <v>Low</v>
      </c>
      <c r="T563" s="9">
        <f>IF(tblTitanic[[#This Row],[Age]]="", $X$9, tblTitanic[[#This Row],[Age]])</f>
        <v>40</v>
      </c>
      <c r="U563" s="9" t="str">
        <f>IF(tblTitanic[[#This Row],[Embarked]]="", "S", tblTitanic[[#This Row],[Embarked]])</f>
        <v>S</v>
      </c>
    </row>
    <row r="564" spans="1:21">
      <c r="A564" s="9">
        <v>563</v>
      </c>
      <c r="B564" s="9">
        <v>0</v>
      </c>
      <c r="C564" s="9">
        <v>2</v>
      </c>
      <c r="D564" t="s">
        <v>1142</v>
      </c>
      <c r="E564" s="9" t="s">
        <v>13</v>
      </c>
      <c r="F564" s="31">
        <v>28</v>
      </c>
      <c r="G564" s="9">
        <v>0</v>
      </c>
      <c r="H564" s="9">
        <v>0</v>
      </c>
      <c r="I564" t="s">
        <v>1143</v>
      </c>
      <c r="J564">
        <v>13.5</v>
      </c>
      <c r="K564" s="9" t="s">
        <v>15</v>
      </c>
      <c r="L564" s="9" t="s">
        <v>16</v>
      </c>
      <c r="M564" s="9">
        <f>tblTitanic[[#This Row],[SibSp]]+tblTitanic[[#This Row],[Parch]]</f>
        <v>0</v>
      </c>
      <c r="N564" s="9" t="str">
        <f>IF(tblTitanic[[#This Row],[FamilySize]]=0,"Alone", IF(tblTitanic[[#This Row],[FamilySize]]&lt;=3,"Small (1-3)", "Large (4+)"))</f>
        <v>Alone</v>
      </c>
      <c r="O564" s="9" t="str">
        <f>TRIM(MID(tblTitanic[[#This Row],[Name]], FIND(",",tblTitanic[[#This Row],[Name]])+1, FIND(".",tblTitanic[[#This Row],[Name]]) - FIND(",",tblTitanic[[#This Row],[Name]]) - 1))</f>
        <v>Mr</v>
      </c>
      <c r="P5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4" s="9" t="str">
        <f>IF(tblTitanic[[#This Row],[Cabin]]="","Unknown",LEFT(tblTitanic[[#This Row],[Cabin]],1))</f>
        <v>Unknown</v>
      </c>
      <c r="R564" s="9" t="str">
        <f>IF(tblTitanic[[#This Row],[Age]]="","Unknown", IF(tblTitanic[[#This Row],[Age]]&lt;13,"Child",IF(tblTitanic[[#This Row],[Age]]&lt;=18,"Teen", IF(tblTitanic[[#This Row],[Age]]&lt;=40,"Adult","Senior"))))</f>
        <v>Adult</v>
      </c>
      <c r="S564" s="9" t="str">
        <f>IF(tblTitanic[[#This Row],[Fare]]&lt;=$X$5,"Low",IF(tblTitanic[[#This Row],[Fare]]&lt;= $X$6,"Medium",IF(tblTitanic[[#This Row],[Fare]]&lt;= $X$7,"High","Very High")))</f>
        <v>Medium</v>
      </c>
      <c r="T564" s="9">
        <f>IF(tblTitanic[[#This Row],[Age]]="", $X$9, tblTitanic[[#This Row],[Age]])</f>
        <v>28</v>
      </c>
      <c r="U564" s="9" t="str">
        <f>IF(tblTitanic[[#This Row],[Embarked]]="", "S", tblTitanic[[#This Row],[Embarked]])</f>
        <v>S</v>
      </c>
    </row>
    <row r="565" spans="1:21">
      <c r="A565" s="9">
        <v>564</v>
      </c>
      <c r="B565" s="9">
        <v>0</v>
      </c>
      <c r="C565" s="9">
        <v>3</v>
      </c>
      <c r="D565" t="s">
        <v>1144</v>
      </c>
      <c r="E565" s="9" t="s">
        <v>13</v>
      </c>
      <c r="F565" s="31"/>
      <c r="G565" s="9">
        <v>0</v>
      </c>
      <c r="H565" s="9">
        <v>0</v>
      </c>
      <c r="I565" t="s">
        <v>1145</v>
      </c>
      <c r="J565">
        <v>8.0500000000000007</v>
      </c>
      <c r="K565" s="9" t="s">
        <v>15</v>
      </c>
      <c r="L565" s="9" t="s">
        <v>16</v>
      </c>
      <c r="M565" s="9">
        <f>tblTitanic[[#This Row],[SibSp]]+tblTitanic[[#This Row],[Parch]]</f>
        <v>0</v>
      </c>
      <c r="N565" s="9" t="str">
        <f>IF(tblTitanic[[#This Row],[FamilySize]]=0,"Alone", IF(tblTitanic[[#This Row],[FamilySize]]&lt;=3,"Small (1-3)", "Large (4+)"))</f>
        <v>Alone</v>
      </c>
      <c r="O565" s="9" t="str">
        <f>TRIM(MID(tblTitanic[[#This Row],[Name]], FIND(",",tblTitanic[[#This Row],[Name]])+1, FIND(".",tblTitanic[[#This Row],[Name]]) - FIND(",",tblTitanic[[#This Row],[Name]]) - 1))</f>
        <v>Mr</v>
      </c>
      <c r="P5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5" s="9" t="str">
        <f>IF(tblTitanic[[#This Row],[Cabin]]="","Unknown",LEFT(tblTitanic[[#This Row],[Cabin]],1))</f>
        <v>Unknown</v>
      </c>
      <c r="R565" s="9" t="str">
        <f>IF(tblTitanic[[#This Row],[Age]]="","Unknown", IF(tblTitanic[[#This Row],[Age]]&lt;13,"Child",IF(tblTitanic[[#This Row],[Age]]&lt;=18,"Teen", IF(tblTitanic[[#This Row],[Age]]&lt;=40,"Adult","Senior"))))</f>
        <v>Unknown</v>
      </c>
      <c r="S565" s="9" t="str">
        <f>IF(tblTitanic[[#This Row],[Fare]]&lt;=$X$5,"Low",IF(tblTitanic[[#This Row],[Fare]]&lt;= $X$6,"Medium",IF(tblTitanic[[#This Row],[Fare]]&lt;= $X$7,"High","Very High")))</f>
        <v>Medium</v>
      </c>
      <c r="T565" s="9">
        <f>IF(tblTitanic[[#This Row],[Age]]="", $X$9, tblTitanic[[#This Row],[Age]])</f>
        <v>28</v>
      </c>
      <c r="U565" s="9" t="str">
        <f>IF(tblTitanic[[#This Row],[Embarked]]="", "S", tblTitanic[[#This Row],[Embarked]])</f>
        <v>S</v>
      </c>
    </row>
    <row r="566" spans="1:21">
      <c r="A566" s="9">
        <v>565</v>
      </c>
      <c r="B566" s="9">
        <v>0</v>
      </c>
      <c r="C566" s="9">
        <v>3</v>
      </c>
      <c r="D566" t="s">
        <v>1146</v>
      </c>
      <c r="E566" s="9" t="s">
        <v>18</v>
      </c>
      <c r="F566" s="31"/>
      <c r="G566" s="9">
        <v>0</v>
      </c>
      <c r="H566" s="9">
        <v>0</v>
      </c>
      <c r="I566" t="s">
        <v>1147</v>
      </c>
      <c r="J566">
        <v>8.0500000000000007</v>
      </c>
      <c r="K566" s="9" t="s">
        <v>15</v>
      </c>
      <c r="L566" s="9" t="s">
        <v>16</v>
      </c>
      <c r="M566" s="9">
        <f>tblTitanic[[#This Row],[SibSp]]+tblTitanic[[#This Row],[Parch]]</f>
        <v>0</v>
      </c>
      <c r="N566" s="9" t="str">
        <f>IF(tblTitanic[[#This Row],[FamilySize]]=0,"Alone", IF(tblTitanic[[#This Row],[FamilySize]]&lt;=3,"Small (1-3)", "Large (4+)"))</f>
        <v>Alone</v>
      </c>
      <c r="O566" s="9" t="str">
        <f>TRIM(MID(tblTitanic[[#This Row],[Name]], FIND(",",tblTitanic[[#This Row],[Name]])+1, FIND(".",tblTitanic[[#This Row],[Name]]) - FIND(",",tblTitanic[[#This Row],[Name]]) - 1))</f>
        <v>Miss</v>
      </c>
      <c r="P5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66" s="9" t="str">
        <f>IF(tblTitanic[[#This Row],[Cabin]]="","Unknown",LEFT(tblTitanic[[#This Row],[Cabin]],1))</f>
        <v>Unknown</v>
      </c>
      <c r="R566" s="9" t="str">
        <f>IF(tblTitanic[[#This Row],[Age]]="","Unknown", IF(tblTitanic[[#This Row],[Age]]&lt;13,"Child",IF(tblTitanic[[#This Row],[Age]]&lt;=18,"Teen", IF(tblTitanic[[#This Row],[Age]]&lt;=40,"Adult","Senior"))))</f>
        <v>Unknown</v>
      </c>
      <c r="S566" s="9" t="str">
        <f>IF(tblTitanic[[#This Row],[Fare]]&lt;=$X$5,"Low",IF(tblTitanic[[#This Row],[Fare]]&lt;= $X$6,"Medium",IF(tblTitanic[[#This Row],[Fare]]&lt;= $X$7,"High","Very High")))</f>
        <v>Medium</v>
      </c>
      <c r="T566" s="9">
        <f>IF(tblTitanic[[#This Row],[Age]]="", $X$9, tblTitanic[[#This Row],[Age]])</f>
        <v>28</v>
      </c>
      <c r="U566" s="9" t="str">
        <f>IF(tblTitanic[[#This Row],[Embarked]]="", "S", tblTitanic[[#This Row],[Embarked]])</f>
        <v>S</v>
      </c>
    </row>
    <row r="567" spans="1:21">
      <c r="A567" s="9">
        <v>566</v>
      </c>
      <c r="B567" s="9">
        <v>0</v>
      </c>
      <c r="C567" s="9">
        <v>3</v>
      </c>
      <c r="D567" t="s">
        <v>1148</v>
      </c>
      <c r="E567" s="9" t="s">
        <v>13</v>
      </c>
      <c r="F567" s="31">
        <v>24</v>
      </c>
      <c r="G567" s="9">
        <v>2</v>
      </c>
      <c r="H567" s="9">
        <v>0</v>
      </c>
      <c r="I567" t="s">
        <v>1149</v>
      </c>
      <c r="J567">
        <v>24.15</v>
      </c>
      <c r="K567" s="9" t="s">
        <v>15</v>
      </c>
      <c r="L567" s="9" t="s">
        <v>16</v>
      </c>
      <c r="M567" s="9">
        <f>tblTitanic[[#This Row],[SibSp]]+tblTitanic[[#This Row],[Parch]]</f>
        <v>2</v>
      </c>
      <c r="N567" s="9" t="str">
        <f>IF(tblTitanic[[#This Row],[FamilySize]]=0,"Alone", IF(tblTitanic[[#This Row],[FamilySize]]&lt;=3,"Small (1-3)", "Large (4+)"))</f>
        <v>Small (1-3)</v>
      </c>
      <c r="O567" s="9" t="str">
        <f>TRIM(MID(tblTitanic[[#This Row],[Name]], FIND(",",tblTitanic[[#This Row],[Name]])+1, FIND(".",tblTitanic[[#This Row],[Name]]) - FIND(",",tblTitanic[[#This Row],[Name]]) - 1))</f>
        <v>Mr</v>
      </c>
      <c r="P5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7" s="9" t="str">
        <f>IF(tblTitanic[[#This Row],[Cabin]]="","Unknown",LEFT(tblTitanic[[#This Row],[Cabin]],1))</f>
        <v>Unknown</v>
      </c>
      <c r="R567" s="9" t="str">
        <f>IF(tblTitanic[[#This Row],[Age]]="","Unknown", IF(tblTitanic[[#This Row],[Age]]&lt;13,"Child",IF(tblTitanic[[#This Row],[Age]]&lt;=18,"Teen", IF(tblTitanic[[#This Row],[Age]]&lt;=40,"Adult","Senior"))))</f>
        <v>Adult</v>
      </c>
      <c r="S567" s="9" t="str">
        <f>IF(tblTitanic[[#This Row],[Fare]]&lt;=$X$5,"Low",IF(tblTitanic[[#This Row],[Fare]]&lt;= $X$6,"Medium",IF(tblTitanic[[#This Row],[Fare]]&lt;= $X$7,"High","Very High")))</f>
        <v>High</v>
      </c>
      <c r="T567" s="9">
        <f>IF(tblTitanic[[#This Row],[Age]]="", $X$9, tblTitanic[[#This Row],[Age]])</f>
        <v>24</v>
      </c>
      <c r="U567" s="9" t="str">
        <f>IF(tblTitanic[[#This Row],[Embarked]]="", "S", tblTitanic[[#This Row],[Embarked]])</f>
        <v>S</v>
      </c>
    </row>
    <row r="568" spans="1:21">
      <c r="A568" s="9">
        <v>567</v>
      </c>
      <c r="B568" s="9">
        <v>0</v>
      </c>
      <c r="C568" s="9">
        <v>3</v>
      </c>
      <c r="D568" t="s">
        <v>1150</v>
      </c>
      <c r="E568" s="9" t="s">
        <v>13</v>
      </c>
      <c r="F568" s="31">
        <v>19</v>
      </c>
      <c r="G568" s="9">
        <v>0</v>
      </c>
      <c r="H568" s="9">
        <v>0</v>
      </c>
      <c r="I568" t="s">
        <v>1151</v>
      </c>
      <c r="J568">
        <v>7.8958000000000004</v>
      </c>
      <c r="K568" s="9" t="s">
        <v>15</v>
      </c>
      <c r="L568" s="9" t="s">
        <v>16</v>
      </c>
      <c r="M568" s="9">
        <f>tblTitanic[[#This Row],[SibSp]]+tblTitanic[[#This Row],[Parch]]</f>
        <v>0</v>
      </c>
      <c r="N568" s="9" t="str">
        <f>IF(tblTitanic[[#This Row],[FamilySize]]=0,"Alone", IF(tblTitanic[[#This Row],[FamilySize]]&lt;=3,"Small (1-3)", "Large (4+)"))</f>
        <v>Alone</v>
      </c>
      <c r="O568" s="9" t="str">
        <f>TRIM(MID(tblTitanic[[#This Row],[Name]], FIND(",",tblTitanic[[#This Row],[Name]])+1, FIND(".",tblTitanic[[#This Row],[Name]]) - FIND(",",tblTitanic[[#This Row],[Name]]) - 1))</f>
        <v>Mr</v>
      </c>
      <c r="P5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68" s="9" t="str">
        <f>IF(tblTitanic[[#This Row],[Cabin]]="","Unknown",LEFT(tblTitanic[[#This Row],[Cabin]],1))</f>
        <v>Unknown</v>
      </c>
      <c r="R568" s="9" t="str">
        <f>IF(tblTitanic[[#This Row],[Age]]="","Unknown", IF(tblTitanic[[#This Row],[Age]]&lt;13,"Child",IF(tblTitanic[[#This Row],[Age]]&lt;=18,"Teen", IF(tblTitanic[[#This Row],[Age]]&lt;=40,"Adult","Senior"))))</f>
        <v>Adult</v>
      </c>
      <c r="S568" s="9" t="str">
        <f>IF(tblTitanic[[#This Row],[Fare]]&lt;=$X$5,"Low",IF(tblTitanic[[#This Row],[Fare]]&lt;= $X$6,"Medium",IF(tblTitanic[[#This Row],[Fare]]&lt;= $X$7,"High","Very High")))</f>
        <v>Low</v>
      </c>
      <c r="T568" s="9">
        <f>IF(tblTitanic[[#This Row],[Age]]="", $X$9, tblTitanic[[#This Row],[Age]])</f>
        <v>19</v>
      </c>
      <c r="U568" s="9" t="str">
        <f>IF(tblTitanic[[#This Row],[Embarked]]="", "S", tblTitanic[[#This Row],[Embarked]])</f>
        <v>S</v>
      </c>
    </row>
    <row r="569" spans="1:21">
      <c r="A569" s="9">
        <v>568</v>
      </c>
      <c r="B569" s="9">
        <v>0</v>
      </c>
      <c r="C569" s="9">
        <v>3</v>
      </c>
      <c r="D569" t="s">
        <v>1152</v>
      </c>
      <c r="E569" s="9" t="s">
        <v>18</v>
      </c>
      <c r="F569" s="31">
        <v>29</v>
      </c>
      <c r="G569" s="9">
        <v>0</v>
      </c>
      <c r="H569" s="9">
        <v>4</v>
      </c>
      <c r="I569" t="s">
        <v>36</v>
      </c>
      <c r="J569">
        <v>21.074999999999999</v>
      </c>
      <c r="K569" s="9" t="s">
        <v>15</v>
      </c>
      <c r="L569" s="9" t="s">
        <v>16</v>
      </c>
      <c r="M569" s="9">
        <f>tblTitanic[[#This Row],[SibSp]]+tblTitanic[[#This Row],[Parch]]</f>
        <v>4</v>
      </c>
      <c r="N569" s="9" t="str">
        <f>IF(tblTitanic[[#This Row],[FamilySize]]=0,"Alone", IF(tblTitanic[[#This Row],[FamilySize]]&lt;=3,"Small (1-3)", "Large (4+)"))</f>
        <v>Large (4+)</v>
      </c>
      <c r="O569" s="9" t="str">
        <f>TRIM(MID(tblTitanic[[#This Row],[Name]], FIND(",",tblTitanic[[#This Row],[Name]])+1, FIND(".",tblTitanic[[#This Row],[Name]]) - FIND(",",tblTitanic[[#This Row],[Name]]) - 1))</f>
        <v>Mrs</v>
      </c>
      <c r="P5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69" s="9" t="str">
        <f>IF(tblTitanic[[#This Row],[Cabin]]="","Unknown",LEFT(tblTitanic[[#This Row],[Cabin]],1))</f>
        <v>Unknown</v>
      </c>
      <c r="R569" s="9" t="str">
        <f>IF(tblTitanic[[#This Row],[Age]]="","Unknown", IF(tblTitanic[[#This Row],[Age]]&lt;13,"Child",IF(tblTitanic[[#This Row],[Age]]&lt;=18,"Teen", IF(tblTitanic[[#This Row],[Age]]&lt;=40,"Adult","Senior"))))</f>
        <v>Adult</v>
      </c>
      <c r="S569" s="9" t="str">
        <f>IF(tblTitanic[[#This Row],[Fare]]&lt;=$X$5,"Low",IF(tblTitanic[[#This Row],[Fare]]&lt;= $X$6,"Medium",IF(tblTitanic[[#This Row],[Fare]]&lt;= $X$7,"High","Very High")))</f>
        <v>High</v>
      </c>
      <c r="T569" s="9">
        <f>IF(tblTitanic[[#This Row],[Age]]="", $X$9, tblTitanic[[#This Row],[Age]])</f>
        <v>29</v>
      </c>
      <c r="U569" s="9" t="str">
        <f>IF(tblTitanic[[#This Row],[Embarked]]="", "S", tblTitanic[[#This Row],[Embarked]])</f>
        <v>S</v>
      </c>
    </row>
    <row r="570" spans="1:21">
      <c r="A570" s="9">
        <v>569</v>
      </c>
      <c r="B570" s="9">
        <v>0</v>
      </c>
      <c r="C570" s="9">
        <v>3</v>
      </c>
      <c r="D570" t="s">
        <v>1153</v>
      </c>
      <c r="E570" s="9" t="s">
        <v>13</v>
      </c>
      <c r="F570" s="31"/>
      <c r="G570" s="9">
        <v>0</v>
      </c>
      <c r="H570" s="9">
        <v>0</v>
      </c>
      <c r="I570" t="s">
        <v>1154</v>
      </c>
      <c r="J570">
        <v>7.2291999999999996</v>
      </c>
      <c r="K570" s="9" t="s">
        <v>15</v>
      </c>
      <c r="L570" s="9" t="s">
        <v>21</v>
      </c>
      <c r="M570" s="9">
        <f>tblTitanic[[#This Row],[SibSp]]+tblTitanic[[#This Row],[Parch]]</f>
        <v>0</v>
      </c>
      <c r="N570" s="9" t="str">
        <f>IF(tblTitanic[[#This Row],[FamilySize]]=0,"Alone", IF(tblTitanic[[#This Row],[FamilySize]]&lt;=3,"Small (1-3)", "Large (4+)"))</f>
        <v>Alone</v>
      </c>
      <c r="O570" s="9" t="str">
        <f>TRIM(MID(tblTitanic[[#This Row],[Name]], FIND(",",tblTitanic[[#This Row],[Name]])+1, FIND(".",tblTitanic[[#This Row],[Name]]) - FIND(",",tblTitanic[[#This Row],[Name]]) - 1))</f>
        <v>Mr</v>
      </c>
      <c r="P5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0" s="9" t="str">
        <f>IF(tblTitanic[[#This Row],[Cabin]]="","Unknown",LEFT(tblTitanic[[#This Row],[Cabin]],1))</f>
        <v>Unknown</v>
      </c>
      <c r="R570" s="9" t="str">
        <f>IF(tblTitanic[[#This Row],[Age]]="","Unknown", IF(tblTitanic[[#This Row],[Age]]&lt;13,"Child",IF(tblTitanic[[#This Row],[Age]]&lt;=18,"Teen", IF(tblTitanic[[#This Row],[Age]]&lt;=40,"Adult","Senior"))))</f>
        <v>Unknown</v>
      </c>
      <c r="S570" s="9" t="str">
        <f>IF(tblTitanic[[#This Row],[Fare]]&lt;=$X$5,"Low",IF(tblTitanic[[#This Row],[Fare]]&lt;= $X$6,"Medium",IF(tblTitanic[[#This Row],[Fare]]&lt;= $X$7,"High","Very High")))</f>
        <v>Low</v>
      </c>
      <c r="T570" s="9">
        <f>IF(tblTitanic[[#This Row],[Age]]="", $X$9, tblTitanic[[#This Row],[Age]])</f>
        <v>28</v>
      </c>
      <c r="U570" s="9" t="str">
        <f>IF(tblTitanic[[#This Row],[Embarked]]="", "S", tblTitanic[[#This Row],[Embarked]])</f>
        <v>C</v>
      </c>
    </row>
    <row r="571" spans="1:21">
      <c r="A571" s="9">
        <v>570</v>
      </c>
      <c r="B571" s="9">
        <v>1</v>
      </c>
      <c r="C571" s="9">
        <v>3</v>
      </c>
      <c r="D571" t="s">
        <v>1155</v>
      </c>
      <c r="E571" s="9" t="s">
        <v>13</v>
      </c>
      <c r="F571" s="31">
        <v>32</v>
      </c>
      <c r="G571" s="9">
        <v>0</v>
      </c>
      <c r="H571" s="9">
        <v>0</v>
      </c>
      <c r="I571" t="s">
        <v>1156</v>
      </c>
      <c r="J571">
        <v>7.8541999999999996</v>
      </c>
      <c r="K571" s="9" t="s">
        <v>15</v>
      </c>
      <c r="L571" s="9" t="s">
        <v>16</v>
      </c>
      <c r="M571" s="9">
        <f>tblTitanic[[#This Row],[SibSp]]+tblTitanic[[#This Row],[Parch]]</f>
        <v>0</v>
      </c>
      <c r="N571" s="9" t="str">
        <f>IF(tblTitanic[[#This Row],[FamilySize]]=0,"Alone", IF(tblTitanic[[#This Row],[FamilySize]]&lt;=3,"Small (1-3)", "Large (4+)"))</f>
        <v>Alone</v>
      </c>
      <c r="O571" s="9" t="str">
        <f>TRIM(MID(tblTitanic[[#This Row],[Name]], FIND(",",tblTitanic[[#This Row],[Name]])+1, FIND(".",tblTitanic[[#This Row],[Name]]) - FIND(",",tblTitanic[[#This Row],[Name]]) - 1))</f>
        <v>Mr</v>
      </c>
      <c r="P5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1" s="9" t="str">
        <f>IF(tblTitanic[[#This Row],[Cabin]]="","Unknown",LEFT(tblTitanic[[#This Row],[Cabin]],1))</f>
        <v>Unknown</v>
      </c>
      <c r="R571" s="9" t="str">
        <f>IF(tblTitanic[[#This Row],[Age]]="","Unknown", IF(tblTitanic[[#This Row],[Age]]&lt;13,"Child",IF(tblTitanic[[#This Row],[Age]]&lt;=18,"Teen", IF(tblTitanic[[#This Row],[Age]]&lt;=40,"Adult","Senior"))))</f>
        <v>Adult</v>
      </c>
      <c r="S571" s="9" t="str">
        <f>IF(tblTitanic[[#This Row],[Fare]]&lt;=$X$5,"Low",IF(tblTitanic[[#This Row],[Fare]]&lt;= $X$6,"Medium",IF(tblTitanic[[#This Row],[Fare]]&lt;= $X$7,"High","Very High")))</f>
        <v>Low</v>
      </c>
      <c r="T571" s="9">
        <f>IF(tblTitanic[[#This Row],[Age]]="", $X$9, tblTitanic[[#This Row],[Age]])</f>
        <v>32</v>
      </c>
      <c r="U571" s="9" t="str">
        <f>IF(tblTitanic[[#This Row],[Embarked]]="", "S", tblTitanic[[#This Row],[Embarked]])</f>
        <v>S</v>
      </c>
    </row>
    <row r="572" spans="1:21">
      <c r="A572" s="9">
        <v>571</v>
      </c>
      <c r="B572" s="9">
        <v>1</v>
      </c>
      <c r="C572" s="9">
        <v>2</v>
      </c>
      <c r="D572" t="s">
        <v>1157</v>
      </c>
      <c r="E572" s="9" t="s">
        <v>13</v>
      </c>
      <c r="F572" s="31">
        <v>62</v>
      </c>
      <c r="G572" s="9">
        <v>0</v>
      </c>
      <c r="H572" s="9">
        <v>0</v>
      </c>
      <c r="I572" t="s">
        <v>1158</v>
      </c>
      <c r="J572">
        <v>10.5</v>
      </c>
      <c r="K572" s="9" t="s">
        <v>15</v>
      </c>
      <c r="L572" s="9" t="s">
        <v>16</v>
      </c>
      <c r="M572" s="9">
        <f>tblTitanic[[#This Row],[SibSp]]+tblTitanic[[#This Row],[Parch]]</f>
        <v>0</v>
      </c>
      <c r="N572" s="9" t="str">
        <f>IF(tblTitanic[[#This Row],[FamilySize]]=0,"Alone", IF(tblTitanic[[#This Row],[FamilySize]]&lt;=3,"Small (1-3)", "Large (4+)"))</f>
        <v>Alone</v>
      </c>
      <c r="O572" s="9" t="str">
        <f>TRIM(MID(tblTitanic[[#This Row],[Name]], FIND(",",tblTitanic[[#This Row],[Name]])+1, FIND(".",tblTitanic[[#This Row],[Name]]) - FIND(",",tblTitanic[[#This Row],[Name]]) - 1))</f>
        <v>Mr</v>
      </c>
      <c r="P5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2" s="9" t="str">
        <f>IF(tblTitanic[[#This Row],[Cabin]]="","Unknown",LEFT(tblTitanic[[#This Row],[Cabin]],1))</f>
        <v>Unknown</v>
      </c>
      <c r="R572" s="9" t="str">
        <f>IF(tblTitanic[[#This Row],[Age]]="","Unknown", IF(tblTitanic[[#This Row],[Age]]&lt;13,"Child",IF(tblTitanic[[#This Row],[Age]]&lt;=18,"Teen", IF(tblTitanic[[#This Row],[Age]]&lt;=40,"Adult","Senior"))))</f>
        <v>Senior</v>
      </c>
      <c r="S572" s="9" t="str">
        <f>IF(tblTitanic[[#This Row],[Fare]]&lt;=$X$5,"Low",IF(tblTitanic[[#This Row],[Fare]]&lt;= $X$6,"Medium",IF(tblTitanic[[#This Row],[Fare]]&lt;= $X$7,"High","Very High")))</f>
        <v>Medium</v>
      </c>
      <c r="T572" s="9">
        <f>IF(tblTitanic[[#This Row],[Age]]="", $X$9, tblTitanic[[#This Row],[Age]])</f>
        <v>62</v>
      </c>
      <c r="U572" s="9" t="str">
        <f>IF(tblTitanic[[#This Row],[Embarked]]="", "S", tblTitanic[[#This Row],[Embarked]])</f>
        <v>S</v>
      </c>
    </row>
    <row r="573" spans="1:21">
      <c r="A573" s="9">
        <v>572</v>
      </c>
      <c r="B573" s="9">
        <v>1</v>
      </c>
      <c r="C573" s="9">
        <v>1</v>
      </c>
      <c r="D573" t="s">
        <v>1159</v>
      </c>
      <c r="E573" s="9" t="s">
        <v>18</v>
      </c>
      <c r="F573" s="31">
        <v>53</v>
      </c>
      <c r="G573" s="9">
        <v>2</v>
      </c>
      <c r="H573" s="9">
        <v>0</v>
      </c>
      <c r="I573" t="s">
        <v>1160</v>
      </c>
      <c r="J573">
        <v>51.479199999999999</v>
      </c>
      <c r="K573" s="9" t="s">
        <v>1161</v>
      </c>
      <c r="L573" s="9" t="s">
        <v>16</v>
      </c>
      <c r="M573" s="9">
        <f>tblTitanic[[#This Row],[SibSp]]+tblTitanic[[#This Row],[Parch]]</f>
        <v>2</v>
      </c>
      <c r="N573" s="9" t="str">
        <f>IF(tblTitanic[[#This Row],[FamilySize]]=0,"Alone", IF(tblTitanic[[#This Row],[FamilySize]]&lt;=3,"Small (1-3)", "Large (4+)"))</f>
        <v>Small (1-3)</v>
      </c>
      <c r="O573" s="9" t="str">
        <f>TRIM(MID(tblTitanic[[#This Row],[Name]], FIND(",",tblTitanic[[#This Row],[Name]])+1, FIND(".",tblTitanic[[#This Row],[Name]]) - FIND(",",tblTitanic[[#This Row],[Name]]) - 1))</f>
        <v>Mrs</v>
      </c>
      <c r="P5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73" s="9" t="str">
        <f>IF(tblTitanic[[#This Row],[Cabin]]="","Unknown",LEFT(tblTitanic[[#This Row],[Cabin]],1))</f>
        <v>C</v>
      </c>
      <c r="R573" s="9" t="str">
        <f>IF(tblTitanic[[#This Row],[Age]]="","Unknown", IF(tblTitanic[[#This Row],[Age]]&lt;13,"Child",IF(tblTitanic[[#This Row],[Age]]&lt;=18,"Teen", IF(tblTitanic[[#This Row],[Age]]&lt;=40,"Adult","Senior"))))</f>
        <v>Senior</v>
      </c>
      <c r="S573" s="9" t="str">
        <f>IF(tblTitanic[[#This Row],[Fare]]&lt;=$X$5,"Low",IF(tblTitanic[[#This Row],[Fare]]&lt;= $X$6,"Medium",IF(tblTitanic[[#This Row],[Fare]]&lt;= $X$7,"High","Very High")))</f>
        <v>Very High</v>
      </c>
      <c r="T573" s="9">
        <f>IF(tblTitanic[[#This Row],[Age]]="", $X$9, tblTitanic[[#This Row],[Age]])</f>
        <v>53</v>
      </c>
      <c r="U573" s="9" t="str">
        <f>IF(tblTitanic[[#This Row],[Embarked]]="", "S", tblTitanic[[#This Row],[Embarked]])</f>
        <v>S</v>
      </c>
    </row>
    <row r="574" spans="1:21">
      <c r="A574" s="9">
        <v>573</v>
      </c>
      <c r="B574" s="9">
        <v>1</v>
      </c>
      <c r="C574" s="9">
        <v>1</v>
      </c>
      <c r="D574" t="s">
        <v>1162</v>
      </c>
      <c r="E574" s="9" t="s">
        <v>13</v>
      </c>
      <c r="F574" s="31">
        <v>36</v>
      </c>
      <c r="G574" s="9">
        <v>0</v>
      </c>
      <c r="H574" s="9">
        <v>0</v>
      </c>
      <c r="I574" t="s">
        <v>1163</v>
      </c>
      <c r="J574">
        <v>26.387499999999999</v>
      </c>
      <c r="K574" s="9" t="s">
        <v>1048</v>
      </c>
      <c r="L574" s="9" t="s">
        <v>16</v>
      </c>
      <c r="M574" s="9">
        <f>tblTitanic[[#This Row],[SibSp]]+tblTitanic[[#This Row],[Parch]]</f>
        <v>0</v>
      </c>
      <c r="N574" s="9" t="str">
        <f>IF(tblTitanic[[#This Row],[FamilySize]]=0,"Alone", IF(tblTitanic[[#This Row],[FamilySize]]&lt;=3,"Small (1-3)", "Large (4+)"))</f>
        <v>Alone</v>
      </c>
      <c r="O574" s="9" t="str">
        <f>TRIM(MID(tblTitanic[[#This Row],[Name]], FIND(",",tblTitanic[[#This Row],[Name]])+1, FIND(".",tblTitanic[[#This Row],[Name]]) - FIND(",",tblTitanic[[#This Row],[Name]]) - 1))</f>
        <v>Mr</v>
      </c>
      <c r="P5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4" s="9" t="str">
        <f>IF(tblTitanic[[#This Row],[Cabin]]="","Unknown",LEFT(tblTitanic[[#This Row],[Cabin]],1))</f>
        <v>E</v>
      </c>
      <c r="R574" s="9" t="str">
        <f>IF(tblTitanic[[#This Row],[Age]]="","Unknown", IF(tblTitanic[[#This Row],[Age]]&lt;13,"Child",IF(tblTitanic[[#This Row],[Age]]&lt;=18,"Teen", IF(tblTitanic[[#This Row],[Age]]&lt;=40,"Adult","Senior"))))</f>
        <v>Adult</v>
      </c>
      <c r="S574" s="9" t="str">
        <f>IF(tblTitanic[[#This Row],[Fare]]&lt;=$X$5,"Low",IF(tblTitanic[[#This Row],[Fare]]&lt;= $X$6,"Medium",IF(tblTitanic[[#This Row],[Fare]]&lt;= $X$7,"High","Very High")))</f>
        <v>High</v>
      </c>
      <c r="T574" s="9">
        <f>IF(tblTitanic[[#This Row],[Age]]="", $X$9, tblTitanic[[#This Row],[Age]])</f>
        <v>36</v>
      </c>
      <c r="U574" s="9" t="str">
        <f>IF(tblTitanic[[#This Row],[Embarked]]="", "S", tblTitanic[[#This Row],[Embarked]])</f>
        <v>S</v>
      </c>
    </row>
    <row r="575" spans="1:21">
      <c r="A575" s="9">
        <v>574</v>
      </c>
      <c r="B575" s="9">
        <v>1</v>
      </c>
      <c r="C575" s="9">
        <v>3</v>
      </c>
      <c r="D575" t="s">
        <v>1164</v>
      </c>
      <c r="E575" s="9" t="s">
        <v>18</v>
      </c>
      <c r="F575" s="31"/>
      <c r="G575" s="9">
        <v>0</v>
      </c>
      <c r="H575" s="9">
        <v>0</v>
      </c>
      <c r="I575" t="s">
        <v>1165</v>
      </c>
      <c r="J575">
        <v>7.75</v>
      </c>
      <c r="K575" s="9" t="s">
        <v>15</v>
      </c>
      <c r="L575" s="9" t="s">
        <v>31</v>
      </c>
      <c r="M575" s="9">
        <f>tblTitanic[[#This Row],[SibSp]]+tblTitanic[[#This Row],[Parch]]</f>
        <v>0</v>
      </c>
      <c r="N575" s="9" t="str">
        <f>IF(tblTitanic[[#This Row],[FamilySize]]=0,"Alone", IF(tblTitanic[[#This Row],[FamilySize]]&lt;=3,"Small (1-3)", "Large (4+)"))</f>
        <v>Alone</v>
      </c>
      <c r="O575" s="9" t="str">
        <f>TRIM(MID(tblTitanic[[#This Row],[Name]], FIND(",",tblTitanic[[#This Row],[Name]])+1, FIND(".",tblTitanic[[#This Row],[Name]]) - FIND(",",tblTitanic[[#This Row],[Name]]) - 1))</f>
        <v>Miss</v>
      </c>
      <c r="P5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75" s="9" t="str">
        <f>IF(tblTitanic[[#This Row],[Cabin]]="","Unknown",LEFT(tblTitanic[[#This Row],[Cabin]],1))</f>
        <v>Unknown</v>
      </c>
      <c r="R575" s="9" t="str">
        <f>IF(tblTitanic[[#This Row],[Age]]="","Unknown", IF(tblTitanic[[#This Row],[Age]]&lt;13,"Child",IF(tblTitanic[[#This Row],[Age]]&lt;=18,"Teen", IF(tblTitanic[[#This Row],[Age]]&lt;=40,"Adult","Senior"))))</f>
        <v>Unknown</v>
      </c>
      <c r="S575" s="9" t="str">
        <f>IF(tblTitanic[[#This Row],[Fare]]&lt;=$X$5,"Low",IF(tblTitanic[[#This Row],[Fare]]&lt;= $X$6,"Medium",IF(tblTitanic[[#This Row],[Fare]]&lt;= $X$7,"High","Very High")))</f>
        <v>Low</v>
      </c>
      <c r="T575" s="9">
        <f>IF(tblTitanic[[#This Row],[Age]]="", $X$9, tblTitanic[[#This Row],[Age]])</f>
        <v>28</v>
      </c>
      <c r="U575" s="9" t="str">
        <f>IF(tblTitanic[[#This Row],[Embarked]]="", "S", tblTitanic[[#This Row],[Embarked]])</f>
        <v>Q</v>
      </c>
    </row>
    <row r="576" spans="1:21">
      <c r="A576" s="9">
        <v>575</v>
      </c>
      <c r="B576" s="9">
        <v>0</v>
      </c>
      <c r="C576" s="9">
        <v>3</v>
      </c>
      <c r="D576" t="s">
        <v>1166</v>
      </c>
      <c r="E576" s="9" t="s">
        <v>13</v>
      </c>
      <c r="F576" s="31">
        <v>16</v>
      </c>
      <c r="G576" s="9">
        <v>0</v>
      </c>
      <c r="H576" s="9">
        <v>0</v>
      </c>
      <c r="I576" t="s">
        <v>1167</v>
      </c>
      <c r="J576">
        <v>8.0500000000000007</v>
      </c>
      <c r="K576" s="9" t="s">
        <v>15</v>
      </c>
      <c r="L576" s="9" t="s">
        <v>16</v>
      </c>
      <c r="M576" s="9">
        <f>tblTitanic[[#This Row],[SibSp]]+tblTitanic[[#This Row],[Parch]]</f>
        <v>0</v>
      </c>
      <c r="N576" s="9" t="str">
        <f>IF(tblTitanic[[#This Row],[FamilySize]]=0,"Alone", IF(tblTitanic[[#This Row],[FamilySize]]&lt;=3,"Small (1-3)", "Large (4+)"))</f>
        <v>Alone</v>
      </c>
      <c r="O576" s="9" t="str">
        <f>TRIM(MID(tblTitanic[[#This Row],[Name]], FIND(",",tblTitanic[[#This Row],[Name]])+1, FIND(".",tblTitanic[[#This Row],[Name]]) - FIND(",",tblTitanic[[#This Row],[Name]]) - 1))</f>
        <v>Mr</v>
      </c>
      <c r="P5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6" s="9" t="str">
        <f>IF(tblTitanic[[#This Row],[Cabin]]="","Unknown",LEFT(tblTitanic[[#This Row],[Cabin]],1))</f>
        <v>Unknown</v>
      </c>
      <c r="R576" s="9" t="str">
        <f>IF(tblTitanic[[#This Row],[Age]]="","Unknown", IF(tblTitanic[[#This Row],[Age]]&lt;13,"Child",IF(tblTitanic[[#This Row],[Age]]&lt;=18,"Teen", IF(tblTitanic[[#This Row],[Age]]&lt;=40,"Adult","Senior"))))</f>
        <v>Teen</v>
      </c>
      <c r="S576" s="9" t="str">
        <f>IF(tblTitanic[[#This Row],[Fare]]&lt;=$X$5,"Low",IF(tblTitanic[[#This Row],[Fare]]&lt;= $X$6,"Medium",IF(tblTitanic[[#This Row],[Fare]]&lt;= $X$7,"High","Very High")))</f>
        <v>Medium</v>
      </c>
      <c r="T576" s="9">
        <f>IF(tblTitanic[[#This Row],[Age]]="", $X$9, tblTitanic[[#This Row],[Age]])</f>
        <v>16</v>
      </c>
      <c r="U576" s="9" t="str">
        <f>IF(tblTitanic[[#This Row],[Embarked]]="", "S", tblTitanic[[#This Row],[Embarked]])</f>
        <v>S</v>
      </c>
    </row>
    <row r="577" spans="1:21">
      <c r="A577" s="9">
        <v>576</v>
      </c>
      <c r="B577" s="9">
        <v>0</v>
      </c>
      <c r="C577" s="9">
        <v>3</v>
      </c>
      <c r="D577" t="s">
        <v>1168</v>
      </c>
      <c r="E577" s="9" t="s">
        <v>13</v>
      </c>
      <c r="F577" s="31">
        <v>19</v>
      </c>
      <c r="G577" s="9">
        <v>0</v>
      </c>
      <c r="H577" s="9">
        <v>0</v>
      </c>
      <c r="I577" t="s">
        <v>1169</v>
      </c>
      <c r="J577">
        <v>14.5</v>
      </c>
      <c r="K577" s="9" t="s">
        <v>15</v>
      </c>
      <c r="L577" s="9" t="s">
        <v>16</v>
      </c>
      <c r="M577" s="9">
        <f>tblTitanic[[#This Row],[SibSp]]+tblTitanic[[#This Row],[Parch]]</f>
        <v>0</v>
      </c>
      <c r="N577" s="9" t="str">
        <f>IF(tblTitanic[[#This Row],[FamilySize]]=0,"Alone", IF(tblTitanic[[#This Row],[FamilySize]]&lt;=3,"Small (1-3)", "Large (4+)"))</f>
        <v>Alone</v>
      </c>
      <c r="O577" s="9" t="str">
        <f>TRIM(MID(tblTitanic[[#This Row],[Name]], FIND(",",tblTitanic[[#This Row],[Name]])+1, FIND(".",tblTitanic[[#This Row],[Name]]) - FIND(",",tblTitanic[[#This Row],[Name]]) - 1))</f>
        <v>Mr</v>
      </c>
      <c r="P5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77" s="9" t="str">
        <f>IF(tblTitanic[[#This Row],[Cabin]]="","Unknown",LEFT(tblTitanic[[#This Row],[Cabin]],1))</f>
        <v>Unknown</v>
      </c>
      <c r="R577" s="9" t="str">
        <f>IF(tblTitanic[[#This Row],[Age]]="","Unknown", IF(tblTitanic[[#This Row],[Age]]&lt;13,"Child",IF(tblTitanic[[#This Row],[Age]]&lt;=18,"Teen", IF(tblTitanic[[#This Row],[Age]]&lt;=40,"Adult","Senior"))))</f>
        <v>Adult</v>
      </c>
      <c r="S577" s="9" t="str">
        <f>IF(tblTitanic[[#This Row],[Fare]]&lt;=$X$5,"Low",IF(tblTitanic[[#This Row],[Fare]]&lt;= $X$6,"Medium",IF(tblTitanic[[#This Row],[Fare]]&lt;= $X$7,"High","Very High")))</f>
        <v>High</v>
      </c>
      <c r="T577" s="9">
        <f>IF(tblTitanic[[#This Row],[Age]]="", $X$9, tblTitanic[[#This Row],[Age]])</f>
        <v>19</v>
      </c>
      <c r="U577" s="9" t="str">
        <f>IF(tblTitanic[[#This Row],[Embarked]]="", "S", tblTitanic[[#This Row],[Embarked]])</f>
        <v>S</v>
      </c>
    </row>
    <row r="578" spans="1:21">
      <c r="A578" s="9">
        <v>577</v>
      </c>
      <c r="B578" s="9">
        <v>1</v>
      </c>
      <c r="C578" s="9">
        <v>2</v>
      </c>
      <c r="D578" t="s">
        <v>1170</v>
      </c>
      <c r="E578" s="9" t="s">
        <v>18</v>
      </c>
      <c r="F578" s="31">
        <v>34</v>
      </c>
      <c r="G578" s="9">
        <v>0</v>
      </c>
      <c r="H578" s="9">
        <v>0</v>
      </c>
      <c r="I578" t="s">
        <v>1171</v>
      </c>
      <c r="J578">
        <v>13</v>
      </c>
      <c r="K578" s="9" t="s">
        <v>15</v>
      </c>
      <c r="L578" s="9" t="s">
        <v>16</v>
      </c>
      <c r="M578" s="9">
        <f>tblTitanic[[#This Row],[SibSp]]+tblTitanic[[#This Row],[Parch]]</f>
        <v>0</v>
      </c>
      <c r="N578" s="9" t="str">
        <f>IF(tblTitanic[[#This Row],[FamilySize]]=0,"Alone", IF(tblTitanic[[#This Row],[FamilySize]]&lt;=3,"Small (1-3)", "Large (4+)"))</f>
        <v>Alone</v>
      </c>
      <c r="O578" s="9" t="str">
        <f>TRIM(MID(tblTitanic[[#This Row],[Name]], FIND(",",tblTitanic[[#This Row],[Name]])+1, FIND(".",tblTitanic[[#This Row],[Name]]) - FIND(",",tblTitanic[[#This Row],[Name]]) - 1))</f>
        <v>Miss</v>
      </c>
      <c r="P5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78" s="9" t="str">
        <f>IF(tblTitanic[[#This Row],[Cabin]]="","Unknown",LEFT(tblTitanic[[#This Row],[Cabin]],1))</f>
        <v>Unknown</v>
      </c>
      <c r="R578" s="9" t="str">
        <f>IF(tblTitanic[[#This Row],[Age]]="","Unknown", IF(tblTitanic[[#This Row],[Age]]&lt;13,"Child",IF(tblTitanic[[#This Row],[Age]]&lt;=18,"Teen", IF(tblTitanic[[#This Row],[Age]]&lt;=40,"Adult","Senior"))))</f>
        <v>Adult</v>
      </c>
      <c r="S578" s="9" t="str">
        <f>IF(tblTitanic[[#This Row],[Fare]]&lt;=$X$5,"Low",IF(tblTitanic[[#This Row],[Fare]]&lt;= $X$6,"Medium",IF(tblTitanic[[#This Row],[Fare]]&lt;= $X$7,"High","Very High")))</f>
        <v>Medium</v>
      </c>
      <c r="T578" s="9">
        <f>IF(tblTitanic[[#This Row],[Age]]="", $X$9, tblTitanic[[#This Row],[Age]])</f>
        <v>34</v>
      </c>
      <c r="U578" s="9" t="str">
        <f>IF(tblTitanic[[#This Row],[Embarked]]="", "S", tblTitanic[[#This Row],[Embarked]])</f>
        <v>S</v>
      </c>
    </row>
    <row r="579" spans="1:21">
      <c r="A579" s="9">
        <v>578</v>
      </c>
      <c r="B579" s="9">
        <v>1</v>
      </c>
      <c r="C579" s="9">
        <v>1</v>
      </c>
      <c r="D579" t="s">
        <v>1172</v>
      </c>
      <c r="E579" s="9" t="s">
        <v>18</v>
      </c>
      <c r="F579" s="31">
        <v>39</v>
      </c>
      <c r="G579" s="9">
        <v>1</v>
      </c>
      <c r="H579" s="9">
        <v>0</v>
      </c>
      <c r="I579" t="s">
        <v>898</v>
      </c>
      <c r="J579">
        <v>55.9</v>
      </c>
      <c r="K579" s="9" t="s">
        <v>899</v>
      </c>
      <c r="L579" s="9" t="s">
        <v>16</v>
      </c>
      <c r="M579" s="9">
        <f>tblTitanic[[#This Row],[SibSp]]+tblTitanic[[#This Row],[Parch]]</f>
        <v>1</v>
      </c>
      <c r="N579" s="9" t="str">
        <f>IF(tblTitanic[[#This Row],[FamilySize]]=0,"Alone", IF(tblTitanic[[#This Row],[FamilySize]]&lt;=3,"Small (1-3)", "Large (4+)"))</f>
        <v>Small (1-3)</v>
      </c>
      <c r="O579" s="9" t="str">
        <f>TRIM(MID(tblTitanic[[#This Row],[Name]], FIND(",",tblTitanic[[#This Row],[Name]])+1, FIND(".",tblTitanic[[#This Row],[Name]]) - FIND(",",tblTitanic[[#This Row],[Name]]) - 1))</f>
        <v>Mrs</v>
      </c>
      <c r="P5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79" s="9" t="str">
        <f>IF(tblTitanic[[#This Row],[Cabin]]="","Unknown",LEFT(tblTitanic[[#This Row],[Cabin]],1))</f>
        <v>E</v>
      </c>
      <c r="R579" s="9" t="str">
        <f>IF(tblTitanic[[#This Row],[Age]]="","Unknown", IF(tblTitanic[[#This Row],[Age]]&lt;13,"Child",IF(tblTitanic[[#This Row],[Age]]&lt;=18,"Teen", IF(tblTitanic[[#This Row],[Age]]&lt;=40,"Adult","Senior"))))</f>
        <v>Adult</v>
      </c>
      <c r="S579" s="9" t="str">
        <f>IF(tblTitanic[[#This Row],[Fare]]&lt;=$X$5,"Low",IF(tblTitanic[[#This Row],[Fare]]&lt;= $X$6,"Medium",IF(tblTitanic[[#This Row],[Fare]]&lt;= $X$7,"High","Very High")))</f>
        <v>Very High</v>
      </c>
      <c r="T579" s="9">
        <f>IF(tblTitanic[[#This Row],[Age]]="", $X$9, tblTitanic[[#This Row],[Age]])</f>
        <v>39</v>
      </c>
      <c r="U579" s="9" t="str">
        <f>IF(tblTitanic[[#This Row],[Embarked]]="", "S", tblTitanic[[#This Row],[Embarked]])</f>
        <v>S</v>
      </c>
    </row>
    <row r="580" spans="1:21">
      <c r="A580" s="9">
        <v>579</v>
      </c>
      <c r="B580" s="9">
        <v>0</v>
      </c>
      <c r="C580" s="9">
        <v>3</v>
      </c>
      <c r="D580" t="s">
        <v>1173</v>
      </c>
      <c r="E580" s="9" t="s">
        <v>18</v>
      </c>
      <c r="F580" s="31"/>
      <c r="G580" s="9">
        <v>1</v>
      </c>
      <c r="H580" s="9">
        <v>0</v>
      </c>
      <c r="I580" t="s">
        <v>1174</v>
      </c>
      <c r="J580">
        <v>14.458299999999999</v>
      </c>
      <c r="K580" s="9" t="s">
        <v>15</v>
      </c>
      <c r="L580" s="9" t="s">
        <v>21</v>
      </c>
      <c r="M580" s="9">
        <f>tblTitanic[[#This Row],[SibSp]]+tblTitanic[[#This Row],[Parch]]</f>
        <v>1</v>
      </c>
      <c r="N580" s="9" t="str">
        <f>IF(tblTitanic[[#This Row],[FamilySize]]=0,"Alone", IF(tblTitanic[[#This Row],[FamilySize]]&lt;=3,"Small (1-3)", "Large (4+)"))</f>
        <v>Small (1-3)</v>
      </c>
      <c r="O580" s="9" t="str">
        <f>TRIM(MID(tblTitanic[[#This Row],[Name]], FIND(",",tblTitanic[[#This Row],[Name]])+1, FIND(".",tblTitanic[[#This Row],[Name]]) - FIND(",",tblTitanic[[#This Row],[Name]]) - 1))</f>
        <v>Mrs</v>
      </c>
      <c r="P5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80" s="9" t="str">
        <f>IF(tblTitanic[[#This Row],[Cabin]]="","Unknown",LEFT(tblTitanic[[#This Row],[Cabin]],1))</f>
        <v>Unknown</v>
      </c>
      <c r="R580" s="9" t="str">
        <f>IF(tblTitanic[[#This Row],[Age]]="","Unknown", IF(tblTitanic[[#This Row],[Age]]&lt;13,"Child",IF(tblTitanic[[#This Row],[Age]]&lt;=18,"Teen", IF(tblTitanic[[#This Row],[Age]]&lt;=40,"Adult","Senior"))))</f>
        <v>Unknown</v>
      </c>
      <c r="S580" s="9" t="str">
        <f>IF(tblTitanic[[#This Row],[Fare]]&lt;=$X$5,"Low",IF(tblTitanic[[#This Row],[Fare]]&lt;= $X$6,"Medium",IF(tblTitanic[[#This Row],[Fare]]&lt;= $X$7,"High","Very High")))</f>
        <v>High</v>
      </c>
      <c r="T580" s="9">
        <f>IF(tblTitanic[[#This Row],[Age]]="", $X$9, tblTitanic[[#This Row],[Age]])</f>
        <v>28</v>
      </c>
      <c r="U580" s="9" t="str">
        <f>IF(tblTitanic[[#This Row],[Embarked]]="", "S", tblTitanic[[#This Row],[Embarked]])</f>
        <v>C</v>
      </c>
    </row>
    <row r="581" spans="1:21">
      <c r="A581" s="9">
        <v>580</v>
      </c>
      <c r="B581" s="9">
        <v>1</v>
      </c>
      <c r="C581" s="9">
        <v>3</v>
      </c>
      <c r="D581" t="s">
        <v>1175</v>
      </c>
      <c r="E581" s="9" t="s">
        <v>13</v>
      </c>
      <c r="F581" s="31">
        <v>32</v>
      </c>
      <c r="G581" s="9">
        <v>0</v>
      </c>
      <c r="H581" s="9">
        <v>0</v>
      </c>
      <c r="I581" t="s">
        <v>1176</v>
      </c>
      <c r="J581">
        <v>7.9249999999999998</v>
      </c>
      <c r="K581" s="9" t="s">
        <v>15</v>
      </c>
      <c r="L581" s="9" t="s">
        <v>16</v>
      </c>
      <c r="M581" s="9">
        <f>tblTitanic[[#This Row],[SibSp]]+tblTitanic[[#This Row],[Parch]]</f>
        <v>0</v>
      </c>
      <c r="N581" s="9" t="str">
        <f>IF(tblTitanic[[#This Row],[FamilySize]]=0,"Alone", IF(tblTitanic[[#This Row],[FamilySize]]&lt;=3,"Small (1-3)", "Large (4+)"))</f>
        <v>Alone</v>
      </c>
      <c r="O581" s="9" t="str">
        <f>TRIM(MID(tblTitanic[[#This Row],[Name]], FIND(",",tblTitanic[[#This Row],[Name]])+1, FIND(".",tblTitanic[[#This Row],[Name]]) - FIND(",",tblTitanic[[#This Row],[Name]]) - 1))</f>
        <v>Mr</v>
      </c>
      <c r="P5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1" s="9" t="str">
        <f>IF(tblTitanic[[#This Row],[Cabin]]="","Unknown",LEFT(tblTitanic[[#This Row],[Cabin]],1))</f>
        <v>Unknown</v>
      </c>
      <c r="R581" s="9" t="str">
        <f>IF(tblTitanic[[#This Row],[Age]]="","Unknown", IF(tblTitanic[[#This Row],[Age]]&lt;13,"Child",IF(tblTitanic[[#This Row],[Age]]&lt;=18,"Teen", IF(tblTitanic[[#This Row],[Age]]&lt;=40,"Adult","Senior"))))</f>
        <v>Adult</v>
      </c>
      <c r="S581" s="9" t="str">
        <f>IF(tblTitanic[[#This Row],[Fare]]&lt;=$X$5,"Low",IF(tblTitanic[[#This Row],[Fare]]&lt;= $X$6,"Medium",IF(tblTitanic[[#This Row],[Fare]]&lt;= $X$7,"High","Very High")))</f>
        <v>Medium</v>
      </c>
      <c r="T581" s="9">
        <f>IF(tblTitanic[[#This Row],[Age]]="", $X$9, tblTitanic[[#This Row],[Age]])</f>
        <v>32</v>
      </c>
      <c r="U581" s="9" t="str">
        <f>IF(tblTitanic[[#This Row],[Embarked]]="", "S", tblTitanic[[#This Row],[Embarked]])</f>
        <v>S</v>
      </c>
    </row>
    <row r="582" spans="1:21">
      <c r="A582" s="9">
        <v>581</v>
      </c>
      <c r="B582" s="9">
        <v>1</v>
      </c>
      <c r="C582" s="9">
        <v>2</v>
      </c>
      <c r="D582" t="s">
        <v>1177</v>
      </c>
      <c r="E582" s="9" t="s">
        <v>18</v>
      </c>
      <c r="F582" s="31">
        <v>25</v>
      </c>
      <c r="G582" s="9">
        <v>1</v>
      </c>
      <c r="H582" s="9">
        <v>1</v>
      </c>
      <c r="I582" t="s">
        <v>1178</v>
      </c>
      <c r="J582">
        <v>30</v>
      </c>
      <c r="K582" s="9" t="s">
        <v>15</v>
      </c>
      <c r="L582" s="9" t="s">
        <v>16</v>
      </c>
      <c r="M582" s="9">
        <f>tblTitanic[[#This Row],[SibSp]]+tblTitanic[[#This Row],[Parch]]</f>
        <v>2</v>
      </c>
      <c r="N582" s="9" t="str">
        <f>IF(tblTitanic[[#This Row],[FamilySize]]=0,"Alone", IF(tblTitanic[[#This Row],[FamilySize]]&lt;=3,"Small (1-3)", "Large (4+)"))</f>
        <v>Small (1-3)</v>
      </c>
      <c r="O582" s="9" t="str">
        <f>TRIM(MID(tblTitanic[[#This Row],[Name]], FIND(",",tblTitanic[[#This Row],[Name]])+1, FIND(".",tblTitanic[[#This Row],[Name]]) - FIND(",",tblTitanic[[#This Row],[Name]]) - 1))</f>
        <v>Miss</v>
      </c>
      <c r="P5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82" s="9" t="str">
        <f>IF(tblTitanic[[#This Row],[Cabin]]="","Unknown",LEFT(tblTitanic[[#This Row],[Cabin]],1))</f>
        <v>Unknown</v>
      </c>
      <c r="R582" s="9" t="str">
        <f>IF(tblTitanic[[#This Row],[Age]]="","Unknown", IF(tblTitanic[[#This Row],[Age]]&lt;13,"Child",IF(tblTitanic[[#This Row],[Age]]&lt;=18,"Teen", IF(tblTitanic[[#This Row],[Age]]&lt;=40,"Adult","Senior"))))</f>
        <v>Adult</v>
      </c>
      <c r="S582" s="9" t="str">
        <f>IF(tblTitanic[[#This Row],[Fare]]&lt;=$X$5,"Low",IF(tblTitanic[[#This Row],[Fare]]&lt;= $X$6,"Medium",IF(tblTitanic[[#This Row],[Fare]]&lt;= $X$7,"High","Very High")))</f>
        <v>High</v>
      </c>
      <c r="T582" s="9">
        <f>IF(tblTitanic[[#This Row],[Age]]="", $X$9, tblTitanic[[#This Row],[Age]])</f>
        <v>25</v>
      </c>
      <c r="U582" s="9" t="str">
        <f>IF(tblTitanic[[#This Row],[Embarked]]="", "S", tblTitanic[[#This Row],[Embarked]])</f>
        <v>S</v>
      </c>
    </row>
    <row r="583" spans="1:21">
      <c r="A583" s="9">
        <v>582</v>
      </c>
      <c r="B583" s="9">
        <v>1</v>
      </c>
      <c r="C583" s="9">
        <v>1</v>
      </c>
      <c r="D583" t="s">
        <v>1179</v>
      </c>
      <c r="E583" s="9" t="s">
        <v>18</v>
      </c>
      <c r="F583" s="31">
        <v>39</v>
      </c>
      <c r="G583" s="9">
        <v>1</v>
      </c>
      <c r="H583" s="9">
        <v>1</v>
      </c>
      <c r="I583" t="s">
        <v>652</v>
      </c>
      <c r="J583">
        <v>110.88330000000001</v>
      </c>
      <c r="K583" s="9" t="s">
        <v>1180</v>
      </c>
      <c r="L583" s="9" t="s">
        <v>21</v>
      </c>
      <c r="M583" s="9">
        <f>tblTitanic[[#This Row],[SibSp]]+tblTitanic[[#This Row],[Parch]]</f>
        <v>2</v>
      </c>
      <c r="N583" s="9" t="str">
        <f>IF(tblTitanic[[#This Row],[FamilySize]]=0,"Alone", IF(tblTitanic[[#This Row],[FamilySize]]&lt;=3,"Small (1-3)", "Large (4+)"))</f>
        <v>Small (1-3)</v>
      </c>
      <c r="O583" s="9" t="str">
        <f>TRIM(MID(tblTitanic[[#This Row],[Name]], FIND(",",tblTitanic[[#This Row],[Name]])+1, FIND(".",tblTitanic[[#This Row],[Name]]) - FIND(",",tblTitanic[[#This Row],[Name]]) - 1))</f>
        <v>Mrs</v>
      </c>
      <c r="P5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83" s="9" t="str">
        <f>IF(tblTitanic[[#This Row],[Cabin]]="","Unknown",LEFT(tblTitanic[[#This Row],[Cabin]],1))</f>
        <v>C</v>
      </c>
      <c r="R583" s="9" t="str">
        <f>IF(tblTitanic[[#This Row],[Age]]="","Unknown", IF(tblTitanic[[#This Row],[Age]]&lt;13,"Child",IF(tblTitanic[[#This Row],[Age]]&lt;=18,"Teen", IF(tblTitanic[[#This Row],[Age]]&lt;=40,"Adult","Senior"))))</f>
        <v>Adult</v>
      </c>
      <c r="S583" s="9" t="str">
        <f>IF(tblTitanic[[#This Row],[Fare]]&lt;=$X$5,"Low",IF(tblTitanic[[#This Row],[Fare]]&lt;= $X$6,"Medium",IF(tblTitanic[[#This Row],[Fare]]&lt;= $X$7,"High","Very High")))</f>
        <v>Very High</v>
      </c>
      <c r="T583" s="9">
        <f>IF(tblTitanic[[#This Row],[Age]]="", $X$9, tblTitanic[[#This Row],[Age]])</f>
        <v>39</v>
      </c>
      <c r="U583" s="9" t="str">
        <f>IF(tblTitanic[[#This Row],[Embarked]]="", "S", tblTitanic[[#This Row],[Embarked]])</f>
        <v>C</v>
      </c>
    </row>
    <row r="584" spans="1:21">
      <c r="A584" s="9">
        <v>583</v>
      </c>
      <c r="B584" s="9">
        <v>0</v>
      </c>
      <c r="C584" s="9">
        <v>2</v>
      </c>
      <c r="D584" t="s">
        <v>1181</v>
      </c>
      <c r="E584" s="9" t="s">
        <v>13</v>
      </c>
      <c r="F584" s="31">
        <v>54</v>
      </c>
      <c r="G584" s="9">
        <v>0</v>
      </c>
      <c r="H584" s="9">
        <v>0</v>
      </c>
      <c r="I584" t="s">
        <v>828</v>
      </c>
      <c r="J584">
        <v>26</v>
      </c>
      <c r="K584" s="9" t="s">
        <v>15</v>
      </c>
      <c r="L584" s="9" t="s">
        <v>16</v>
      </c>
      <c r="M584" s="9">
        <f>tblTitanic[[#This Row],[SibSp]]+tblTitanic[[#This Row],[Parch]]</f>
        <v>0</v>
      </c>
      <c r="N584" s="9" t="str">
        <f>IF(tblTitanic[[#This Row],[FamilySize]]=0,"Alone", IF(tblTitanic[[#This Row],[FamilySize]]&lt;=3,"Small (1-3)", "Large (4+)"))</f>
        <v>Alone</v>
      </c>
      <c r="O584" s="9" t="str">
        <f>TRIM(MID(tblTitanic[[#This Row],[Name]], FIND(",",tblTitanic[[#This Row],[Name]])+1, FIND(".",tblTitanic[[#This Row],[Name]]) - FIND(",",tblTitanic[[#This Row],[Name]]) - 1))</f>
        <v>Mr</v>
      </c>
      <c r="P5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4" s="9" t="str">
        <f>IF(tblTitanic[[#This Row],[Cabin]]="","Unknown",LEFT(tblTitanic[[#This Row],[Cabin]],1))</f>
        <v>Unknown</v>
      </c>
      <c r="R584" s="9" t="str">
        <f>IF(tblTitanic[[#This Row],[Age]]="","Unknown", IF(tblTitanic[[#This Row],[Age]]&lt;13,"Child",IF(tblTitanic[[#This Row],[Age]]&lt;=18,"Teen", IF(tblTitanic[[#This Row],[Age]]&lt;=40,"Adult","Senior"))))</f>
        <v>Senior</v>
      </c>
      <c r="S584" s="9" t="str">
        <f>IF(tblTitanic[[#This Row],[Fare]]&lt;=$X$5,"Low",IF(tblTitanic[[#This Row],[Fare]]&lt;= $X$6,"Medium",IF(tblTitanic[[#This Row],[Fare]]&lt;= $X$7,"High","Very High")))</f>
        <v>High</v>
      </c>
      <c r="T584" s="9">
        <f>IF(tblTitanic[[#This Row],[Age]]="", $X$9, tblTitanic[[#This Row],[Age]])</f>
        <v>54</v>
      </c>
      <c r="U584" s="9" t="str">
        <f>IF(tblTitanic[[#This Row],[Embarked]]="", "S", tblTitanic[[#This Row],[Embarked]])</f>
        <v>S</v>
      </c>
    </row>
    <row r="585" spans="1:21">
      <c r="A585" s="9">
        <v>584</v>
      </c>
      <c r="B585" s="9">
        <v>0</v>
      </c>
      <c r="C585" s="9">
        <v>1</v>
      </c>
      <c r="D585" t="s">
        <v>1182</v>
      </c>
      <c r="E585" s="9" t="s">
        <v>13</v>
      </c>
      <c r="F585" s="31">
        <v>36</v>
      </c>
      <c r="G585" s="9">
        <v>0</v>
      </c>
      <c r="H585" s="9">
        <v>0</v>
      </c>
      <c r="I585" t="s">
        <v>1183</v>
      </c>
      <c r="J585">
        <v>40.125</v>
      </c>
      <c r="K585" s="9" t="s">
        <v>1184</v>
      </c>
      <c r="L585" s="9" t="s">
        <v>21</v>
      </c>
      <c r="M585" s="9">
        <f>tblTitanic[[#This Row],[SibSp]]+tblTitanic[[#This Row],[Parch]]</f>
        <v>0</v>
      </c>
      <c r="N585" s="9" t="str">
        <f>IF(tblTitanic[[#This Row],[FamilySize]]=0,"Alone", IF(tblTitanic[[#This Row],[FamilySize]]&lt;=3,"Small (1-3)", "Large (4+)"))</f>
        <v>Alone</v>
      </c>
      <c r="O585" s="9" t="str">
        <f>TRIM(MID(tblTitanic[[#This Row],[Name]], FIND(",",tblTitanic[[#This Row],[Name]])+1, FIND(".",tblTitanic[[#This Row],[Name]]) - FIND(",",tblTitanic[[#This Row],[Name]]) - 1))</f>
        <v>Mr</v>
      </c>
      <c r="P5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5" s="9" t="str">
        <f>IF(tblTitanic[[#This Row],[Cabin]]="","Unknown",LEFT(tblTitanic[[#This Row],[Cabin]],1))</f>
        <v>A</v>
      </c>
      <c r="R585" s="9" t="str">
        <f>IF(tblTitanic[[#This Row],[Age]]="","Unknown", IF(tblTitanic[[#This Row],[Age]]&lt;13,"Child",IF(tblTitanic[[#This Row],[Age]]&lt;=18,"Teen", IF(tblTitanic[[#This Row],[Age]]&lt;=40,"Adult","Senior"))))</f>
        <v>Adult</v>
      </c>
      <c r="S585" s="9" t="str">
        <f>IF(tblTitanic[[#This Row],[Fare]]&lt;=$X$5,"Low",IF(tblTitanic[[#This Row],[Fare]]&lt;= $X$6,"Medium",IF(tblTitanic[[#This Row],[Fare]]&lt;= $X$7,"High","Very High")))</f>
        <v>Very High</v>
      </c>
      <c r="T585" s="9">
        <f>IF(tblTitanic[[#This Row],[Age]]="", $X$9, tblTitanic[[#This Row],[Age]])</f>
        <v>36</v>
      </c>
      <c r="U585" s="9" t="str">
        <f>IF(tblTitanic[[#This Row],[Embarked]]="", "S", tblTitanic[[#This Row],[Embarked]])</f>
        <v>C</v>
      </c>
    </row>
    <row r="586" spans="1:21">
      <c r="A586" s="9">
        <v>585</v>
      </c>
      <c r="B586" s="9">
        <v>0</v>
      </c>
      <c r="C586" s="9">
        <v>3</v>
      </c>
      <c r="D586" t="s">
        <v>1185</v>
      </c>
      <c r="E586" s="9" t="s">
        <v>13</v>
      </c>
      <c r="F586" s="31"/>
      <c r="G586" s="9">
        <v>0</v>
      </c>
      <c r="H586" s="9">
        <v>0</v>
      </c>
      <c r="I586" t="s">
        <v>1186</v>
      </c>
      <c r="J586">
        <v>8.7125000000000004</v>
      </c>
      <c r="K586" s="9" t="s">
        <v>15</v>
      </c>
      <c r="L586" s="9" t="s">
        <v>21</v>
      </c>
      <c r="M586" s="9">
        <f>tblTitanic[[#This Row],[SibSp]]+tblTitanic[[#This Row],[Parch]]</f>
        <v>0</v>
      </c>
      <c r="N586" s="9" t="str">
        <f>IF(tblTitanic[[#This Row],[FamilySize]]=0,"Alone", IF(tblTitanic[[#This Row],[FamilySize]]&lt;=3,"Small (1-3)", "Large (4+)"))</f>
        <v>Alone</v>
      </c>
      <c r="O586" s="9" t="str">
        <f>TRIM(MID(tblTitanic[[#This Row],[Name]], FIND(",",tblTitanic[[#This Row],[Name]])+1, FIND(".",tblTitanic[[#This Row],[Name]]) - FIND(",",tblTitanic[[#This Row],[Name]]) - 1))</f>
        <v>Mr</v>
      </c>
      <c r="P5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6" s="9" t="str">
        <f>IF(tblTitanic[[#This Row],[Cabin]]="","Unknown",LEFT(tblTitanic[[#This Row],[Cabin]],1))</f>
        <v>Unknown</v>
      </c>
      <c r="R586" s="9" t="str">
        <f>IF(tblTitanic[[#This Row],[Age]]="","Unknown", IF(tblTitanic[[#This Row],[Age]]&lt;13,"Child",IF(tblTitanic[[#This Row],[Age]]&lt;=18,"Teen", IF(tblTitanic[[#This Row],[Age]]&lt;=40,"Adult","Senior"))))</f>
        <v>Unknown</v>
      </c>
      <c r="S586" s="9" t="str">
        <f>IF(tblTitanic[[#This Row],[Fare]]&lt;=$X$5,"Low",IF(tblTitanic[[#This Row],[Fare]]&lt;= $X$6,"Medium",IF(tblTitanic[[#This Row],[Fare]]&lt;= $X$7,"High","Very High")))</f>
        <v>Medium</v>
      </c>
      <c r="T586" s="9">
        <f>IF(tblTitanic[[#This Row],[Age]]="", $X$9, tblTitanic[[#This Row],[Age]])</f>
        <v>28</v>
      </c>
      <c r="U586" s="9" t="str">
        <f>IF(tblTitanic[[#This Row],[Embarked]]="", "S", tblTitanic[[#This Row],[Embarked]])</f>
        <v>C</v>
      </c>
    </row>
    <row r="587" spans="1:21">
      <c r="A587" s="9">
        <v>586</v>
      </c>
      <c r="B587" s="9">
        <v>1</v>
      </c>
      <c r="C587" s="9">
        <v>1</v>
      </c>
      <c r="D587" t="s">
        <v>1187</v>
      </c>
      <c r="E587" s="9" t="s">
        <v>18</v>
      </c>
      <c r="F587" s="31">
        <v>18</v>
      </c>
      <c r="G587" s="9">
        <v>0</v>
      </c>
      <c r="H587" s="9">
        <v>2</v>
      </c>
      <c r="I587" t="s">
        <v>559</v>
      </c>
      <c r="J587">
        <v>79.650000000000006</v>
      </c>
      <c r="K587" s="9" t="s">
        <v>1188</v>
      </c>
      <c r="L587" s="9" t="s">
        <v>16</v>
      </c>
      <c r="M587" s="9">
        <f>tblTitanic[[#This Row],[SibSp]]+tblTitanic[[#This Row],[Parch]]</f>
        <v>2</v>
      </c>
      <c r="N587" s="9" t="str">
        <f>IF(tblTitanic[[#This Row],[FamilySize]]=0,"Alone", IF(tblTitanic[[#This Row],[FamilySize]]&lt;=3,"Small (1-3)", "Large (4+)"))</f>
        <v>Small (1-3)</v>
      </c>
      <c r="O587" s="9" t="str">
        <f>TRIM(MID(tblTitanic[[#This Row],[Name]], FIND(",",tblTitanic[[#This Row],[Name]])+1, FIND(".",tblTitanic[[#This Row],[Name]]) - FIND(",",tblTitanic[[#This Row],[Name]]) - 1))</f>
        <v>Miss</v>
      </c>
      <c r="P5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87" s="9" t="str">
        <f>IF(tblTitanic[[#This Row],[Cabin]]="","Unknown",LEFT(tblTitanic[[#This Row],[Cabin]],1))</f>
        <v>E</v>
      </c>
      <c r="R587" s="9" t="str">
        <f>IF(tblTitanic[[#This Row],[Age]]="","Unknown", IF(tblTitanic[[#This Row],[Age]]&lt;13,"Child",IF(tblTitanic[[#This Row],[Age]]&lt;=18,"Teen", IF(tblTitanic[[#This Row],[Age]]&lt;=40,"Adult","Senior"))))</f>
        <v>Teen</v>
      </c>
      <c r="S587" s="9" t="str">
        <f>IF(tblTitanic[[#This Row],[Fare]]&lt;=$X$5,"Low",IF(tblTitanic[[#This Row],[Fare]]&lt;= $X$6,"Medium",IF(tblTitanic[[#This Row],[Fare]]&lt;= $X$7,"High","Very High")))</f>
        <v>Very High</v>
      </c>
      <c r="T587" s="9">
        <f>IF(tblTitanic[[#This Row],[Age]]="", $X$9, tblTitanic[[#This Row],[Age]])</f>
        <v>18</v>
      </c>
      <c r="U587" s="9" t="str">
        <f>IF(tblTitanic[[#This Row],[Embarked]]="", "S", tblTitanic[[#This Row],[Embarked]])</f>
        <v>S</v>
      </c>
    </row>
    <row r="588" spans="1:21">
      <c r="A588" s="9">
        <v>587</v>
      </c>
      <c r="B588" s="9">
        <v>0</v>
      </c>
      <c r="C588" s="9">
        <v>2</v>
      </c>
      <c r="D588" t="s">
        <v>1189</v>
      </c>
      <c r="E588" s="9" t="s">
        <v>13</v>
      </c>
      <c r="F588" s="31">
        <v>47</v>
      </c>
      <c r="G588" s="9">
        <v>0</v>
      </c>
      <c r="H588" s="9">
        <v>0</v>
      </c>
      <c r="I588" t="s">
        <v>1190</v>
      </c>
      <c r="J588">
        <v>15</v>
      </c>
      <c r="K588" s="9" t="s">
        <v>15</v>
      </c>
      <c r="L588" s="9" t="s">
        <v>16</v>
      </c>
      <c r="M588" s="9">
        <f>tblTitanic[[#This Row],[SibSp]]+tblTitanic[[#This Row],[Parch]]</f>
        <v>0</v>
      </c>
      <c r="N588" s="9" t="str">
        <f>IF(tblTitanic[[#This Row],[FamilySize]]=0,"Alone", IF(tblTitanic[[#This Row],[FamilySize]]&lt;=3,"Small (1-3)", "Large (4+)"))</f>
        <v>Alone</v>
      </c>
      <c r="O588" s="9" t="str">
        <f>TRIM(MID(tblTitanic[[#This Row],[Name]], FIND(",",tblTitanic[[#This Row],[Name]])+1, FIND(".",tblTitanic[[#This Row],[Name]]) - FIND(",",tblTitanic[[#This Row],[Name]]) - 1))</f>
        <v>Mr</v>
      </c>
      <c r="P5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8" s="9" t="str">
        <f>IF(tblTitanic[[#This Row],[Cabin]]="","Unknown",LEFT(tblTitanic[[#This Row],[Cabin]],1))</f>
        <v>Unknown</v>
      </c>
      <c r="R588" s="9" t="str">
        <f>IF(tblTitanic[[#This Row],[Age]]="","Unknown", IF(tblTitanic[[#This Row],[Age]]&lt;13,"Child",IF(tblTitanic[[#This Row],[Age]]&lt;=18,"Teen", IF(tblTitanic[[#This Row],[Age]]&lt;=40,"Adult","Senior"))))</f>
        <v>Senior</v>
      </c>
      <c r="S588" s="9" t="str">
        <f>IF(tblTitanic[[#This Row],[Fare]]&lt;=$X$5,"Low",IF(tblTitanic[[#This Row],[Fare]]&lt;= $X$6,"Medium",IF(tblTitanic[[#This Row],[Fare]]&lt;= $X$7,"High","Very High")))</f>
        <v>High</v>
      </c>
      <c r="T588" s="9">
        <f>IF(tblTitanic[[#This Row],[Age]]="", $X$9, tblTitanic[[#This Row],[Age]])</f>
        <v>47</v>
      </c>
      <c r="U588" s="9" t="str">
        <f>IF(tblTitanic[[#This Row],[Embarked]]="", "S", tblTitanic[[#This Row],[Embarked]])</f>
        <v>S</v>
      </c>
    </row>
    <row r="589" spans="1:21">
      <c r="A589" s="9">
        <v>588</v>
      </c>
      <c r="B589" s="9">
        <v>1</v>
      </c>
      <c r="C589" s="9">
        <v>1</v>
      </c>
      <c r="D589" t="s">
        <v>1191</v>
      </c>
      <c r="E589" s="9" t="s">
        <v>13</v>
      </c>
      <c r="F589" s="31">
        <v>60</v>
      </c>
      <c r="G589" s="9">
        <v>1</v>
      </c>
      <c r="H589" s="9">
        <v>1</v>
      </c>
      <c r="I589" t="s">
        <v>1192</v>
      </c>
      <c r="J589">
        <v>79.2</v>
      </c>
      <c r="K589" s="9" t="s">
        <v>1193</v>
      </c>
      <c r="L589" s="9" t="s">
        <v>21</v>
      </c>
      <c r="M589" s="9">
        <f>tblTitanic[[#This Row],[SibSp]]+tblTitanic[[#This Row],[Parch]]</f>
        <v>2</v>
      </c>
      <c r="N589" s="9" t="str">
        <f>IF(tblTitanic[[#This Row],[FamilySize]]=0,"Alone", IF(tblTitanic[[#This Row],[FamilySize]]&lt;=3,"Small (1-3)", "Large (4+)"))</f>
        <v>Small (1-3)</v>
      </c>
      <c r="O589" s="9" t="str">
        <f>TRIM(MID(tblTitanic[[#This Row],[Name]], FIND(",",tblTitanic[[#This Row],[Name]])+1, FIND(".",tblTitanic[[#This Row],[Name]]) - FIND(",",tblTitanic[[#This Row],[Name]]) - 1))</f>
        <v>Mr</v>
      </c>
      <c r="P5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89" s="9" t="str">
        <f>IF(tblTitanic[[#This Row],[Cabin]]="","Unknown",LEFT(tblTitanic[[#This Row],[Cabin]],1))</f>
        <v>B</v>
      </c>
      <c r="R589" s="9" t="str">
        <f>IF(tblTitanic[[#This Row],[Age]]="","Unknown", IF(tblTitanic[[#This Row],[Age]]&lt;13,"Child",IF(tblTitanic[[#This Row],[Age]]&lt;=18,"Teen", IF(tblTitanic[[#This Row],[Age]]&lt;=40,"Adult","Senior"))))</f>
        <v>Senior</v>
      </c>
      <c r="S589" s="9" t="str">
        <f>IF(tblTitanic[[#This Row],[Fare]]&lt;=$X$5,"Low",IF(tblTitanic[[#This Row],[Fare]]&lt;= $X$6,"Medium",IF(tblTitanic[[#This Row],[Fare]]&lt;= $X$7,"High","Very High")))</f>
        <v>Very High</v>
      </c>
      <c r="T589" s="9">
        <f>IF(tblTitanic[[#This Row],[Age]]="", $X$9, tblTitanic[[#This Row],[Age]])</f>
        <v>60</v>
      </c>
      <c r="U589" s="9" t="str">
        <f>IF(tblTitanic[[#This Row],[Embarked]]="", "S", tblTitanic[[#This Row],[Embarked]])</f>
        <v>C</v>
      </c>
    </row>
    <row r="590" spans="1:21">
      <c r="A590" s="9">
        <v>589</v>
      </c>
      <c r="B590" s="9">
        <v>0</v>
      </c>
      <c r="C590" s="9">
        <v>3</v>
      </c>
      <c r="D590" t="s">
        <v>1194</v>
      </c>
      <c r="E590" s="9" t="s">
        <v>13</v>
      </c>
      <c r="F590" s="31">
        <v>22</v>
      </c>
      <c r="G590" s="9">
        <v>0</v>
      </c>
      <c r="H590" s="9">
        <v>0</v>
      </c>
      <c r="I590" t="s">
        <v>1195</v>
      </c>
      <c r="J590">
        <v>8.0500000000000007</v>
      </c>
      <c r="K590" s="9" t="s">
        <v>15</v>
      </c>
      <c r="L590" s="9" t="s">
        <v>16</v>
      </c>
      <c r="M590" s="9">
        <f>tblTitanic[[#This Row],[SibSp]]+tblTitanic[[#This Row],[Parch]]</f>
        <v>0</v>
      </c>
      <c r="N590" s="9" t="str">
        <f>IF(tblTitanic[[#This Row],[FamilySize]]=0,"Alone", IF(tblTitanic[[#This Row],[FamilySize]]&lt;=3,"Small (1-3)", "Large (4+)"))</f>
        <v>Alone</v>
      </c>
      <c r="O590" s="9" t="str">
        <f>TRIM(MID(tblTitanic[[#This Row],[Name]], FIND(",",tblTitanic[[#This Row],[Name]])+1, FIND(".",tblTitanic[[#This Row],[Name]]) - FIND(",",tblTitanic[[#This Row],[Name]]) - 1))</f>
        <v>Mr</v>
      </c>
      <c r="P5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0" s="9" t="str">
        <f>IF(tblTitanic[[#This Row],[Cabin]]="","Unknown",LEFT(tblTitanic[[#This Row],[Cabin]],1))</f>
        <v>Unknown</v>
      </c>
      <c r="R590" s="9" t="str">
        <f>IF(tblTitanic[[#This Row],[Age]]="","Unknown", IF(tblTitanic[[#This Row],[Age]]&lt;13,"Child",IF(tblTitanic[[#This Row],[Age]]&lt;=18,"Teen", IF(tblTitanic[[#This Row],[Age]]&lt;=40,"Adult","Senior"))))</f>
        <v>Adult</v>
      </c>
      <c r="S590" s="9" t="str">
        <f>IF(tblTitanic[[#This Row],[Fare]]&lt;=$X$5,"Low",IF(tblTitanic[[#This Row],[Fare]]&lt;= $X$6,"Medium",IF(tblTitanic[[#This Row],[Fare]]&lt;= $X$7,"High","Very High")))</f>
        <v>Medium</v>
      </c>
      <c r="T590" s="9">
        <f>IF(tblTitanic[[#This Row],[Age]]="", $X$9, tblTitanic[[#This Row],[Age]])</f>
        <v>22</v>
      </c>
      <c r="U590" s="9" t="str">
        <f>IF(tblTitanic[[#This Row],[Embarked]]="", "S", tblTitanic[[#This Row],[Embarked]])</f>
        <v>S</v>
      </c>
    </row>
    <row r="591" spans="1:21">
      <c r="A591" s="9">
        <v>590</v>
      </c>
      <c r="B591" s="9">
        <v>0</v>
      </c>
      <c r="C591" s="9">
        <v>3</v>
      </c>
      <c r="D591" t="s">
        <v>1196</v>
      </c>
      <c r="E591" s="9" t="s">
        <v>13</v>
      </c>
      <c r="F591" s="31"/>
      <c r="G591" s="9">
        <v>0</v>
      </c>
      <c r="H591" s="9">
        <v>0</v>
      </c>
      <c r="I591" t="s">
        <v>1197</v>
      </c>
      <c r="J591">
        <v>8.0500000000000007</v>
      </c>
      <c r="K591" s="9" t="s">
        <v>15</v>
      </c>
      <c r="L591" s="9" t="s">
        <v>16</v>
      </c>
      <c r="M591" s="9">
        <f>tblTitanic[[#This Row],[SibSp]]+tblTitanic[[#This Row],[Parch]]</f>
        <v>0</v>
      </c>
      <c r="N591" s="9" t="str">
        <f>IF(tblTitanic[[#This Row],[FamilySize]]=0,"Alone", IF(tblTitanic[[#This Row],[FamilySize]]&lt;=3,"Small (1-3)", "Large (4+)"))</f>
        <v>Alone</v>
      </c>
      <c r="O591" s="9" t="str">
        <f>TRIM(MID(tblTitanic[[#This Row],[Name]], FIND(",",tblTitanic[[#This Row],[Name]])+1, FIND(".",tblTitanic[[#This Row],[Name]]) - FIND(",",tblTitanic[[#This Row],[Name]]) - 1))</f>
        <v>Mr</v>
      </c>
      <c r="P5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1" s="9" t="str">
        <f>IF(tblTitanic[[#This Row],[Cabin]]="","Unknown",LEFT(tblTitanic[[#This Row],[Cabin]],1))</f>
        <v>Unknown</v>
      </c>
      <c r="R591" s="9" t="str">
        <f>IF(tblTitanic[[#This Row],[Age]]="","Unknown", IF(tblTitanic[[#This Row],[Age]]&lt;13,"Child",IF(tblTitanic[[#This Row],[Age]]&lt;=18,"Teen", IF(tblTitanic[[#This Row],[Age]]&lt;=40,"Adult","Senior"))))</f>
        <v>Unknown</v>
      </c>
      <c r="S591" s="9" t="str">
        <f>IF(tblTitanic[[#This Row],[Fare]]&lt;=$X$5,"Low",IF(tblTitanic[[#This Row],[Fare]]&lt;= $X$6,"Medium",IF(tblTitanic[[#This Row],[Fare]]&lt;= $X$7,"High","Very High")))</f>
        <v>Medium</v>
      </c>
      <c r="T591" s="9">
        <f>IF(tblTitanic[[#This Row],[Age]]="", $X$9, tblTitanic[[#This Row],[Age]])</f>
        <v>28</v>
      </c>
      <c r="U591" s="9" t="str">
        <f>IF(tblTitanic[[#This Row],[Embarked]]="", "S", tblTitanic[[#This Row],[Embarked]])</f>
        <v>S</v>
      </c>
    </row>
    <row r="592" spans="1:21">
      <c r="A592" s="9">
        <v>591</v>
      </c>
      <c r="B592" s="9">
        <v>0</v>
      </c>
      <c r="C592" s="9">
        <v>3</v>
      </c>
      <c r="D592" t="s">
        <v>1198</v>
      </c>
      <c r="E592" s="9" t="s">
        <v>13</v>
      </c>
      <c r="F592" s="31">
        <v>35</v>
      </c>
      <c r="G592" s="9">
        <v>0</v>
      </c>
      <c r="H592" s="9">
        <v>0</v>
      </c>
      <c r="I592" t="s">
        <v>1199</v>
      </c>
      <c r="J592">
        <v>7.125</v>
      </c>
      <c r="K592" s="9" t="s">
        <v>15</v>
      </c>
      <c r="L592" s="9" t="s">
        <v>16</v>
      </c>
      <c r="M592" s="9">
        <f>tblTitanic[[#This Row],[SibSp]]+tblTitanic[[#This Row],[Parch]]</f>
        <v>0</v>
      </c>
      <c r="N592" s="9" t="str">
        <f>IF(tblTitanic[[#This Row],[FamilySize]]=0,"Alone", IF(tblTitanic[[#This Row],[FamilySize]]&lt;=3,"Small (1-3)", "Large (4+)"))</f>
        <v>Alone</v>
      </c>
      <c r="O592" s="9" t="str">
        <f>TRIM(MID(tblTitanic[[#This Row],[Name]], FIND(",",tblTitanic[[#This Row],[Name]])+1, FIND(".",tblTitanic[[#This Row],[Name]]) - FIND(",",tblTitanic[[#This Row],[Name]]) - 1))</f>
        <v>Mr</v>
      </c>
      <c r="P5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2" s="9" t="str">
        <f>IF(tblTitanic[[#This Row],[Cabin]]="","Unknown",LEFT(tblTitanic[[#This Row],[Cabin]],1))</f>
        <v>Unknown</v>
      </c>
      <c r="R592" s="9" t="str">
        <f>IF(tblTitanic[[#This Row],[Age]]="","Unknown", IF(tblTitanic[[#This Row],[Age]]&lt;13,"Child",IF(tblTitanic[[#This Row],[Age]]&lt;=18,"Teen", IF(tblTitanic[[#This Row],[Age]]&lt;=40,"Adult","Senior"))))</f>
        <v>Adult</v>
      </c>
      <c r="S592" s="9" t="str">
        <f>IF(tblTitanic[[#This Row],[Fare]]&lt;=$X$5,"Low",IF(tblTitanic[[#This Row],[Fare]]&lt;= $X$6,"Medium",IF(tblTitanic[[#This Row],[Fare]]&lt;= $X$7,"High","Very High")))</f>
        <v>Low</v>
      </c>
      <c r="T592" s="9">
        <f>IF(tblTitanic[[#This Row],[Age]]="", $X$9, tblTitanic[[#This Row],[Age]])</f>
        <v>35</v>
      </c>
      <c r="U592" s="9" t="str">
        <f>IF(tblTitanic[[#This Row],[Embarked]]="", "S", tblTitanic[[#This Row],[Embarked]])</f>
        <v>S</v>
      </c>
    </row>
    <row r="593" spans="1:21">
      <c r="A593" s="9">
        <v>592</v>
      </c>
      <c r="B593" s="9">
        <v>1</v>
      </c>
      <c r="C593" s="9">
        <v>1</v>
      </c>
      <c r="D593" t="s">
        <v>1200</v>
      </c>
      <c r="E593" s="9" t="s">
        <v>18</v>
      </c>
      <c r="F593" s="31">
        <v>52</v>
      </c>
      <c r="G593" s="9">
        <v>1</v>
      </c>
      <c r="H593" s="9">
        <v>0</v>
      </c>
      <c r="I593" t="s">
        <v>1017</v>
      </c>
      <c r="J593">
        <v>78.2667</v>
      </c>
      <c r="K593" s="9" t="s">
        <v>1018</v>
      </c>
      <c r="L593" s="9" t="s">
        <v>21</v>
      </c>
      <c r="M593" s="9">
        <f>tblTitanic[[#This Row],[SibSp]]+tblTitanic[[#This Row],[Parch]]</f>
        <v>1</v>
      </c>
      <c r="N593" s="9" t="str">
        <f>IF(tblTitanic[[#This Row],[FamilySize]]=0,"Alone", IF(tblTitanic[[#This Row],[FamilySize]]&lt;=3,"Small (1-3)", "Large (4+)"))</f>
        <v>Small (1-3)</v>
      </c>
      <c r="O593" s="9" t="str">
        <f>TRIM(MID(tblTitanic[[#This Row],[Name]], FIND(",",tblTitanic[[#This Row],[Name]])+1, FIND(".",tblTitanic[[#This Row],[Name]]) - FIND(",",tblTitanic[[#This Row],[Name]]) - 1))</f>
        <v>Mrs</v>
      </c>
      <c r="P5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593" s="9" t="str">
        <f>IF(tblTitanic[[#This Row],[Cabin]]="","Unknown",LEFT(tblTitanic[[#This Row],[Cabin]],1))</f>
        <v>D</v>
      </c>
      <c r="R593" s="9" t="str">
        <f>IF(tblTitanic[[#This Row],[Age]]="","Unknown", IF(tblTitanic[[#This Row],[Age]]&lt;13,"Child",IF(tblTitanic[[#This Row],[Age]]&lt;=18,"Teen", IF(tblTitanic[[#This Row],[Age]]&lt;=40,"Adult","Senior"))))</f>
        <v>Senior</v>
      </c>
      <c r="S593" s="9" t="str">
        <f>IF(tblTitanic[[#This Row],[Fare]]&lt;=$X$5,"Low",IF(tblTitanic[[#This Row],[Fare]]&lt;= $X$6,"Medium",IF(tblTitanic[[#This Row],[Fare]]&lt;= $X$7,"High","Very High")))</f>
        <v>Very High</v>
      </c>
      <c r="T593" s="9">
        <f>IF(tblTitanic[[#This Row],[Age]]="", $X$9, tblTitanic[[#This Row],[Age]])</f>
        <v>52</v>
      </c>
      <c r="U593" s="9" t="str">
        <f>IF(tblTitanic[[#This Row],[Embarked]]="", "S", tblTitanic[[#This Row],[Embarked]])</f>
        <v>C</v>
      </c>
    </row>
    <row r="594" spans="1:21">
      <c r="A594" s="9">
        <v>593</v>
      </c>
      <c r="B594" s="9">
        <v>0</v>
      </c>
      <c r="C594" s="9">
        <v>3</v>
      </c>
      <c r="D594" t="s">
        <v>1201</v>
      </c>
      <c r="E594" s="9" t="s">
        <v>13</v>
      </c>
      <c r="F594" s="31">
        <v>47</v>
      </c>
      <c r="G594" s="9">
        <v>0</v>
      </c>
      <c r="H594" s="9">
        <v>0</v>
      </c>
      <c r="I594" t="s">
        <v>1202</v>
      </c>
      <c r="J594">
        <v>7.25</v>
      </c>
      <c r="K594" s="9" t="s">
        <v>15</v>
      </c>
      <c r="L594" s="9" t="s">
        <v>16</v>
      </c>
      <c r="M594" s="9">
        <f>tblTitanic[[#This Row],[SibSp]]+tblTitanic[[#This Row],[Parch]]</f>
        <v>0</v>
      </c>
      <c r="N594" s="9" t="str">
        <f>IF(tblTitanic[[#This Row],[FamilySize]]=0,"Alone", IF(tblTitanic[[#This Row],[FamilySize]]&lt;=3,"Small (1-3)", "Large (4+)"))</f>
        <v>Alone</v>
      </c>
      <c r="O594" s="9" t="str">
        <f>TRIM(MID(tblTitanic[[#This Row],[Name]], FIND(",",tblTitanic[[#This Row],[Name]])+1, FIND(".",tblTitanic[[#This Row],[Name]]) - FIND(",",tblTitanic[[#This Row],[Name]]) - 1))</f>
        <v>Mr</v>
      </c>
      <c r="P5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4" s="9" t="str">
        <f>IF(tblTitanic[[#This Row],[Cabin]]="","Unknown",LEFT(tblTitanic[[#This Row],[Cabin]],1))</f>
        <v>Unknown</v>
      </c>
      <c r="R594" s="9" t="str">
        <f>IF(tblTitanic[[#This Row],[Age]]="","Unknown", IF(tblTitanic[[#This Row],[Age]]&lt;13,"Child",IF(tblTitanic[[#This Row],[Age]]&lt;=18,"Teen", IF(tblTitanic[[#This Row],[Age]]&lt;=40,"Adult","Senior"))))</f>
        <v>Senior</v>
      </c>
      <c r="S594" s="9" t="str">
        <f>IF(tblTitanic[[#This Row],[Fare]]&lt;=$X$5,"Low",IF(tblTitanic[[#This Row],[Fare]]&lt;= $X$6,"Medium",IF(tblTitanic[[#This Row],[Fare]]&lt;= $X$7,"High","Very High")))</f>
        <v>Low</v>
      </c>
      <c r="T594" s="9">
        <f>IF(tblTitanic[[#This Row],[Age]]="", $X$9, tblTitanic[[#This Row],[Age]])</f>
        <v>47</v>
      </c>
      <c r="U594" s="9" t="str">
        <f>IF(tblTitanic[[#This Row],[Embarked]]="", "S", tblTitanic[[#This Row],[Embarked]])</f>
        <v>S</v>
      </c>
    </row>
    <row r="595" spans="1:21">
      <c r="A595" s="9">
        <v>594</v>
      </c>
      <c r="B595" s="9">
        <v>0</v>
      </c>
      <c r="C595" s="9">
        <v>3</v>
      </c>
      <c r="D595" t="s">
        <v>1203</v>
      </c>
      <c r="E595" s="9" t="s">
        <v>18</v>
      </c>
      <c r="F595" s="31"/>
      <c r="G595" s="9">
        <v>0</v>
      </c>
      <c r="H595" s="9">
        <v>2</v>
      </c>
      <c r="I595" t="s">
        <v>1204</v>
      </c>
      <c r="J595">
        <v>7.75</v>
      </c>
      <c r="K595" s="9" t="s">
        <v>15</v>
      </c>
      <c r="L595" s="9" t="s">
        <v>31</v>
      </c>
      <c r="M595" s="9">
        <f>tblTitanic[[#This Row],[SibSp]]+tblTitanic[[#This Row],[Parch]]</f>
        <v>2</v>
      </c>
      <c r="N595" s="9" t="str">
        <f>IF(tblTitanic[[#This Row],[FamilySize]]=0,"Alone", IF(tblTitanic[[#This Row],[FamilySize]]&lt;=3,"Small (1-3)", "Large (4+)"))</f>
        <v>Small (1-3)</v>
      </c>
      <c r="O595" s="9" t="str">
        <f>TRIM(MID(tblTitanic[[#This Row],[Name]], FIND(",",tblTitanic[[#This Row],[Name]])+1, FIND(".",tblTitanic[[#This Row],[Name]]) - FIND(",",tblTitanic[[#This Row],[Name]]) - 1))</f>
        <v>Miss</v>
      </c>
      <c r="P5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95" s="9" t="str">
        <f>IF(tblTitanic[[#This Row],[Cabin]]="","Unknown",LEFT(tblTitanic[[#This Row],[Cabin]],1))</f>
        <v>Unknown</v>
      </c>
      <c r="R595" s="9" t="str">
        <f>IF(tblTitanic[[#This Row],[Age]]="","Unknown", IF(tblTitanic[[#This Row],[Age]]&lt;13,"Child",IF(tblTitanic[[#This Row],[Age]]&lt;=18,"Teen", IF(tblTitanic[[#This Row],[Age]]&lt;=40,"Adult","Senior"))))</f>
        <v>Unknown</v>
      </c>
      <c r="S595" s="9" t="str">
        <f>IF(tblTitanic[[#This Row],[Fare]]&lt;=$X$5,"Low",IF(tblTitanic[[#This Row],[Fare]]&lt;= $X$6,"Medium",IF(tblTitanic[[#This Row],[Fare]]&lt;= $X$7,"High","Very High")))</f>
        <v>Low</v>
      </c>
      <c r="T595" s="9">
        <f>IF(tblTitanic[[#This Row],[Age]]="", $X$9, tblTitanic[[#This Row],[Age]])</f>
        <v>28</v>
      </c>
      <c r="U595" s="9" t="str">
        <f>IF(tblTitanic[[#This Row],[Embarked]]="", "S", tblTitanic[[#This Row],[Embarked]])</f>
        <v>Q</v>
      </c>
    </row>
    <row r="596" spans="1:21">
      <c r="A596" s="9">
        <v>595</v>
      </c>
      <c r="B596" s="9">
        <v>0</v>
      </c>
      <c r="C596" s="9">
        <v>2</v>
      </c>
      <c r="D596" t="s">
        <v>1205</v>
      </c>
      <c r="E596" s="9" t="s">
        <v>13</v>
      </c>
      <c r="F596" s="31">
        <v>37</v>
      </c>
      <c r="G596" s="9">
        <v>1</v>
      </c>
      <c r="H596" s="9">
        <v>0</v>
      </c>
      <c r="I596" t="s">
        <v>1206</v>
      </c>
      <c r="J596">
        <v>26</v>
      </c>
      <c r="K596" s="9" t="s">
        <v>15</v>
      </c>
      <c r="L596" s="9" t="s">
        <v>16</v>
      </c>
      <c r="M596" s="9">
        <f>tblTitanic[[#This Row],[SibSp]]+tblTitanic[[#This Row],[Parch]]</f>
        <v>1</v>
      </c>
      <c r="N596" s="9" t="str">
        <f>IF(tblTitanic[[#This Row],[FamilySize]]=0,"Alone", IF(tblTitanic[[#This Row],[FamilySize]]&lt;=3,"Small (1-3)", "Large (4+)"))</f>
        <v>Small (1-3)</v>
      </c>
      <c r="O596" s="9" t="str">
        <f>TRIM(MID(tblTitanic[[#This Row],[Name]], FIND(",",tblTitanic[[#This Row],[Name]])+1, FIND(".",tblTitanic[[#This Row],[Name]]) - FIND(",",tblTitanic[[#This Row],[Name]]) - 1))</f>
        <v>Mr</v>
      </c>
      <c r="P5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6" s="9" t="str">
        <f>IF(tblTitanic[[#This Row],[Cabin]]="","Unknown",LEFT(tblTitanic[[#This Row],[Cabin]],1))</f>
        <v>Unknown</v>
      </c>
      <c r="R596" s="9" t="str">
        <f>IF(tblTitanic[[#This Row],[Age]]="","Unknown", IF(tblTitanic[[#This Row],[Age]]&lt;13,"Child",IF(tblTitanic[[#This Row],[Age]]&lt;=18,"Teen", IF(tblTitanic[[#This Row],[Age]]&lt;=40,"Adult","Senior"))))</f>
        <v>Adult</v>
      </c>
      <c r="S596" s="9" t="str">
        <f>IF(tblTitanic[[#This Row],[Fare]]&lt;=$X$5,"Low",IF(tblTitanic[[#This Row],[Fare]]&lt;= $X$6,"Medium",IF(tblTitanic[[#This Row],[Fare]]&lt;= $X$7,"High","Very High")))</f>
        <v>High</v>
      </c>
      <c r="T596" s="9">
        <f>IF(tblTitanic[[#This Row],[Age]]="", $X$9, tblTitanic[[#This Row],[Age]])</f>
        <v>37</v>
      </c>
      <c r="U596" s="9" t="str">
        <f>IF(tblTitanic[[#This Row],[Embarked]]="", "S", tblTitanic[[#This Row],[Embarked]])</f>
        <v>S</v>
      </c>
    </row>
    <row r="597" spans="1:21">
      <c r="A597" s="9">
        <v>596</v>
      </c>
      <c r="B597" s="9">
        <v>0</v>
      </c>
      <c r="C597" s="9">
        <v>3</v>
      </c>
      <c r="D597" t="s">
        <v>1207</v>
      </c>
      <c r="E597" s="9" t="s">
        <v>13</v>
      </c>
      <c r="F597" s="31">
        <v>36</v>
      </c>
      <c r="G597" s="9">
        <v>1</v>
      </c>
      <c r="H597" s="9">
        <v>1</v>
      </c>
      <c r="I597" t="s">
        <v>868</v>
      </c>
      <c r="J597">
        <v>24.15</v>
      </c>
      <c r="K597" s="9" t="s">
        <v>15</v>
      </c>
      <c r="L597" s="9" t="s">
        <v>16</v>
      </c>
      <c r="M597" s="9">
        <f>tblTitanic[[#This Row],[SibSp]]+tblTitanic[[#This Row],[Parch]]</f>
        <v>2</v>
      </c>
      <c r="N597" s="9" t="str">
        <f>IF(tblTitanic[[#This Row],[FamilySize]]=0,"Alone", IF(tblTitanic[[#This Row],[FamilySize]]&lt;=3,"Small (1-3)", "Large (4+)"))</f>
        <v>Small (1-3)</v>
      </c>
      <c r="O597" s="9" t="str">
        <f>TRIM(MID(tblTitanic[[#This Row],[Name]], FIND(",",tblTitanic[[#This Row],[Name]])+1, FIND(".",tblTitanic[[#This Row],[Name]]) - FIND(",",tblTitanic[[#This Row],[Name]]) - 1))</f>
        <v>Mr</v>
      </c>
      <c r="P5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7" s="9" t="str">
        <f>IF(tblTitanic[[#This Row],[Cabin]]="","Unknown",LEFT(tblTitanic[[#This Row],[Cabin]],1))</f>
        <v>Unknown</v>
      </c>
      <c r="R597" s="9" t="str">
        <f>IF(tblTitanic[[#This Row],[Age]]="","Unknown", IF(tblTitanic[[#This Row],[Age]]&lt;13,"Child",IF(tblTitanic[[#This Row],[Age]]&lt;=18,"Teen", IF(tblTitanic[[#This Row],[Age]]&lt;=40,"Adult","Senior"))))</f>
        <v>Adult</v>
      </c>
      <c r="S597" s="9" t="str">
        <f>IF(tblTitanic[[#This Row],[Fare]]&lt;=$X$5,"Low",IF(tblTitanic[[#This Row],[Fare]]&lt;= $X$6,"Medium",IF(tblTitanic[[#This Row],[Fare]]&lt;= $X$7,"High","Very High")))</f>
        <v>High</v>
      </c>
      <c r="T597" s="9">
        <f>IF(tblTitanic[[#This Row],[Age]]="", $X$9, tblTitanic[[#This Row],[Age]])</f>
        <v>36</v>
      </c>
      <c r="U597" s="9" t="str">
        <f>IF(tblTitanic[[#This Row],[Embarked]]="", "S", tblTitanic[[#This Row],[Embarked]])</f>
        <v>S</v>
      </c>
    </row>
    <row r="598" spans="1:21">
      <c r="A598" s="9">
        <v>597</v>
      </c>
      <c r="B598" s="9">
        <v>1</v>
      </c>
      <c r="C598" s="9">
        <v>2</v>
      </c>
      <c r="D598" t="s">
        <v>1208</v>
      </c>
      <c r="E598" s="9" t="s">
        <v>18</v>
      </c>
      <c r="F598" s="31"/>
      <c r="G598" s="9">
        <v>0</v>
      </c>
      <c r="H598" s="9">
        <v>0</v>
      </c>
      <c r="I598" t="s">
        <v>1209</v>
      </c>
      <c r="J598">
        <v>33</v>
      </c>
      <c r="K598" s="9" t="s">
        <v>15</v>
      </c>
      <c r="L598" s="9" t="s">
        <v>16</v>
      </c>
      <c r="M598" s="9">
        <f>tblTitanic[[#This Row],[SibSp]]+tblTitanic[[#This Row],[Parch]]</f>
        <v>0</v>
      </c>
      <c r="N598" s="9" t="str">
        <f>IF(tblTitanic[[#This Row],[FamilySize]]=0,"Alone", IF(tblTitanic[[#This Row],[FamilySize]]&lt;=3,"Small (1-3)", "Large (4+)"))</f>
        <v>Alone</v>
      </c>
      <c r="O598" s="9" t="str">
        <f>TRIM(MID(tblTitanic[[#This Row],[Name]], FIND(",",tblTitanic[[#This Row],[Name]])+1, FIND(".",tblTitanic[[#This Row],[Name]]) - FIND(",",tblTitanic[[#This Row],[Name]]) - 1))</f>
        <v>Miss</v>
      </c>
      <c r="P5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598" s="9" t="str">
        <f>IF(tblTitanic[[#This Row],[Cabin]]="","Unknown",LEFT(tblTitanic[[#This Row],[Cabin]],1))</f>
        <v>Unknown</v>
      </c>
      <c r="R598" s="9" t="str">
        <f>IF(tblTitanic[[#This Row],[Age]]="","Unknown", IF(tblTitanic[[#This Row],[Age]]&lt;13,"Child",IF(tblTitanic[[#This Row],[Age]]&lt;=18,"Teen", IF(tblTitanic[[#This Row],[Age]]&lt;=40,"Adult","Senior"))))</f>
        <v>Unknown</v>
      </c>
      <c r="S598" s="9" t="str">
        <f>IF(tblTitanic[[#This Row],[Fare]]&lt;=$X$5,"Low",IF(tblTitanic[[#This Row],[Fare]]&lt;= $X$6,"Medium",IF(tblTitanic[[#This Row],[Fare]]&lt;= $X$7,"High","Very High")))</f>
        <v>Very High</v>
      </c>
      <c r="T598" s="9">
        <f>IF(tblTitanic[[#This Row],[Age]]="", $X$9, tblTitanic[[#This Row],[Age]])</f>
        <v>28</v>
      </c>
      <c r="U598" s="9" t="str">
        <f>IF(tblTitanic[[#This Row],[Embarked]]="", "S", tblTitanic[[#This Row],[Embarked]])</f>
        <v>S</v>
      </c>
    </row>
    <row r="599" spans="1:21">
      <c r="A599" s="9">
        <v>598</v>
      </c>
      <c r="B599" s="9">
        <v>0</v>
      </c>
      <c r="C599" s="9">
        <v>3</v>
      </c>
      <c r="D599" t="s">
        <v>1210</v>
      </c>
      <c r="E599" s="9" t="s">
        <v>13</v>
      </c>
      <c r="F599" s="31">
        <v>49</v>
      </c>
      <c r="G599" s="9">
        <v>0</v>
      </c>
      <c r="H599" s="9">
        <v>0</v>
      </c>
      <c r="I599" t="s">
        <v>393</v>
      </c>
      <c r="J599">
        <v>0</v>
      </c>
      <c r="K599" s="9" t="s">
        <v>15</v>
      </c>
      <c r="L599" s="9" t="s">
        <v>16</v>
      </c>
      <c r="M599" s="9">
        <f>tblTitanic[[#This Row],[SibSp]]+tblTitanic[[#This Row],[Parch]]</f>
        <v>0</v>
      </c>
      <c r="N599" s="9" t="str">
        <f>IF(tblTitanic[[#This Row],[FamilySize]]=0,"Alone", IF(tblTitanic[[#This Row],[FamilySize]]&lt;=3,"Small (1-3)", "Large (4+)"))</f>
        <v>Alone</v>
      </c>
      <c r="O599" s="9" t="str">
        <f>TRIM(MID(tblTitanic[[#This Row],[Name]], FIND(",",tblTitanic[[#This Row],[Name]])+1, FIND(".",tblTitanic[[#This Row],[Name]]) - FIND(",",tblTitanic[[#This Row],[Name]]) - 1))</f>
        <v>Mr</v>
      </c>
      <c r="P5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599" s="9" t="str">
        <f>IF(tblTitanic[[#This Row],[Cabin]]="","Unknown",LEFT(tblTitanic[[#This Row],[Cabin]],1))</f>
        <v>Unknown</v>
      </c>
      <c r="R599" s="9" t="str">
        <f>IF(tblTitanic[[#This Row],[Age]]="","Unknown", IF(tblTitanic[[#This Row],[Age]]&lt;13,"Child",IF(tblTitanic[[#This Row],[Age]]&lt;=18,"Teen", IF(tblTitanic[[#This Row],[Age]]&lt;=40,"Adult","Senior"))))</f>
        <v>Senior</v>
      </c>
      <c r="S599" s="9" t="str">
        <f>IF(tblTitanic[[#This Row],[Fare]]&lt;=$X$5,"Low",IF(tblTitanic[[#This Row],[Fare]]&lt;= $X$6,"Medium",IF(tblTitanic[[#This Row],[Fare]]&lt;= $X$7,"High","Very High")))</f>
        <v>Low</v>
      </c>
      <c r="T599" s="9">
        <f>IF(tblTitanic[[#This Row],[Age]]="", $X$9, tblTitanic[[#This Row],[Age]])</f>
        <v>49</v>
      </c>
      <c r="U599" s="9" t="str">
        <f>IF(tblTitanic[[#This Row],[Embarked]]="", "S", tblTitanic[[#This Row],[Embarked]])</f>
        <v>S</v>
      </c>
    </row>
    <row r="600" spans="1:21">
      <c r="A600" s="9">
        <v>599</v>
      </c>
      <c r="B600" s="9">
        <v>0</v>
      </c>
      <c r="C600" s="9">
        <v>3</v>
      </c>
      <c r="D600" t="s">
        <v>1211</v>
      </c>
      <c r="E600" s="9" t="s">
        <v>13</v>
      </c>
      <c r="F600" s="31"/>
      <c r="G600" s="9">
        <v>0</v>
      </c>
      <c r="H600" s="9">
        <v>0</v>
      </c>
      <c r="I600" t="s">
        <v>1212</v>
      </c>
      <c r="J600">
        <v>7.2249999999999996</v>
      </c>
      <c r="K600" s="9" t="s">
        <v>15</v>
      </c>
      <c r="L600" s="9" t="s">
        <v>21</v>
      </c>
      <c r="M600" s="9">
        <f>tblTitanic[[#This Row],[SibSp]]+tblTitanic[[#This Row],[Parch]]</f>
        <v>0</v>
      </c>
      <c r="N600" s="9" t="str">
        <f>IF(tblTitanic[[#This Row],[FamilySize]]=0,"Alone", IF(tblTitanic[[#This Row],[FamilySize]]&lt;=3,"Small (1-3)", "Large (4+)"))</f>
        <v>Alone</v>
      </c>
      <c r="O600" s="9" t="str">
        <f>TRIM(MID(tblTitanic[[#This Row],[Name]], FIND(",",tblTitanic[[#This Row],[Name]])+1, FIND(".",tblTitanic[[#This Row],[Name]]) - FIND(",",tblTitanic[[#This Row],[Name]]) - 1))</f>
        <v>Mr</v>
      </c>
      <c r="P6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0" s="9" t="str">
        <f>IF(tblTitanic[[#This Row],[Cabin]]="","Unknown",LEFT(tblTitanic[[#This Row],[Cabin]],1))</f>
        <v>Unknown</v>
      </c>
      <c r="R600" s="9" t="str">
        <f>IF(tblTitanic[[#This Row],[Age]]="","Unknown", IF(tblTitanic[[#This Row],[Age]]&lt;13,"Child",IF(tblTitanic[[#This Row],[Age]]&lt;=18,"Teen", IF(tblTitanic[[#This Row],[Age]]&lt;=40,"Adult","Senior"))))</f>
        <v>Unknown</v>
      </c>
      <c r="S600" s="9" t="str">
        <f>IF(tblTitanic[[#This Row],[Fare]]&lt;=$X$5,"Low",IF(tblTitanic[[#This Row],[Fare]]&lt;= $X$6,"Medium",IF(tblTitanic[[#This Row],[Fare]]&lt;= $X$7,"High","Very High")))</f>
        <v>Low</v>
      </c>
      <c r="T600" s="9">
        <f>IF(tblTitanic[[#This Row],[Age]]="", $X$9, tblTitanic[[#This Row],[Age]])</f>
        <v>28</v>
      </c>
      <c r="U600" s="9" t="str">
        <f>IF(tblTitanic[[#This Row],[Embarked]]="", "S", tblTitanic[[#This Row],[Embarked]])</f>
        <v>C</v>
      </c>
    </row>
    <row r="601" spans="1:21">
      <c r="A601" s="9">
        <v>600</v>
      </c>
      <c r="B601" s="9">
        <v>1</v>
      </c>
      <c r="C601" s="9">
        <v>1</v>
      </c>
      <c r="D601" t="s">
        <v>1810</v>
      </c>
      <c r="E601" s="9" t="s">
        <v>13</v>
      </c>
      <c r="F601" s="31">
        <v>49</v>
      </c>
      <c r="G601" s="9">
        <v>1</v>
      </c>
      <c r="H601" s="9">
        <v>0</v>
      </c>
      <c r="I601" t="s">
        <v>659</v>
      </c>
      <c r="J601">
        <v>56.929200000000002</v>
      </c>
      <c r="K601" s="9" t="s">
        <v>1214</v>
      </c>
      <c r="L601" s="9" t="s">
        <v>21</v>
      </c>
      <c r="M601" s="9">
        <f>tblTitanic[[#This Row],[SibSp]]+tblTitanic[[#This Row],[Parch]]</f>
        <v>1</v>
      </c>
      <c r="N601" s="9" t="str">
        <f>IF(tblTitanic[[#This Row],[FamilySize]]=0,"Alone", IF(tblTitanic[[#This Row],[FamilySize]]&lt;=3,"Small (1-3)", "Large (4+)"))</f>
        <v>Small (1-3)</v>
      </c>
      <c r="O601" s="9" t="str">
        <f>TRIM(MID(tblTitanic[[#This Row],[Name]], FIND(",",tblTitanic[[#This Row],[Name]])+1, FIND(".",tblTitanic[[#This Row],[Name]]) - FIND(",",tblTitanic[[#This Row],[Name]]) - 1))</f>
        <v>Mr</v>
      </c>
      <c r="P6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1" s="9" t="str">
        <f>IF(tblTitanic[[#This Row],[Cabin]]="","Unknown",LEFT(tblTitanic[[#This Row],[Cabin]],1))</f>
        <v>A</v>
      </c>
      <c r="R601" s="9" t="str">
        <f>IF(tblTitanic[[#This Row],[Age]]="","Unknown", IF(tblTitanic[[#This Row],[Age]]&lt;13,"Child",IF(tblTitanic[[#This Row],[Age]]&lt;=18,"Teen", IF(tblTitanic[[#This Row],[Age]]&lt;=40,"Adult","Senior"))))</f>
        <v>Senior</v>
      </c>
      <c r="S601" s="9" t="str">
        <f>IF(tblTitanic[[#This Row],[Fare]]&lt;=$X$5,"Low",IF(tblTitanic[[#This Row],[Fare]]&lt;= $X$6,"Medium",IF(tblTitanic[[#This Row],[Fare]]&lt;= $X$7,"High","Very High")))</f>
        <v>Very High</v>
      </c>
      <c r="T601" s="9">
        <f>IF(tblTitanic[[#This Row],[Age]]="", $X$9, tblTitanic[[#This Row],[Age]])</f>
        <v>49</v>
      </c>
      <c r="U601" s="9" t="str">
        <f>IF(tblTitanic[[#This Row],[Embarked]]="", "S", tblTitanic[[#This Row],[Embarked]])</f>
        <v>C</v>
      </c>
    </row>
    <row r="602" spans="1:21">
      <c r="A602" s="9">
        <v>601</v>
      </c>
      <c r="B602" s="9">
        <v>1</v>
      </c>
      <c r="C602" s="9">
        <v>2</v>
      </c>
      <c r="D602" t="s">
        <v>1215</v>
      </c>
      <c r="E602" s="9" t="s">
        <v>18</v>
      </c>
      <c r="F602" s="31">
        <v>24</v>
      </c>
      <c r="G602" s="9">
        <v>2</v>
      </c>
      <c r="H602" s="9">
        <v>1</v>
      </c>
      <c r="I602" t="s">
        <v>469</v>
      </c>
      <c r="J602">
        <v>27</v>
      </c>
      <c r="K602" s="9" t="s">
        <v>15</v>
      </c>
      <c r="L602" s="9" t="s">
        <v>16</v>
      </c>
      <c r="M602" s="9">
        <f>tblTitanic[[#This Row],[SibSp]]+tblTitanic[[#This Row],[Parch]]</f>
        <v>3</v>
      </c>
      <c r="N602" s="9" t="str">
        <f>IF(tblTitanic[[#This Row],[FamilySize]]=0,"Alone", IF(tblTitanic[[#This Row],[FamilySize]]&lt;=3,"Small (1-3)", "Large (4+)"))</f>
        <v>Small (1-3)</v>
      </c>
      <c r="O602" s="9" t="str">
        <f>TRIM(MID(tblTitanic[[#This Row],[Name]], FIND(",",tblTitanic[[#This Row],[Name]])+1, FIND(".",tblTitanic[[#This Row],[Name]]) - FIND(",",tblTitanic[[#This Row],[Name]]) - 1))</f>
        <v>Mrs</v>
      </c>
      <c r="P6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02" s="9" t="str">
        <f>IF(tblTitanic[[#This Row],[Cabin]]="","Unknown",LEFT(tblTitanic[[#This Row],[Cabin]],1))</f>
        <v>Unknown</v>
      </c>
      <c r="R602" s="9" t="str">
        <f>IF(tblTitanic[[#This Row],[Age]]="","Unknown", IF(tblTitanic[[#This Row],[Age]]&lt;13,"Child",IF(tblTitanic[[#This Row],[Age]]&lt;=18,"Teen", IF(tblTitanic[[#This Row],[Age]]&lt;=40,"Adult","Senior"))))</f>
        <v>Adult</v>
      </c>
      <c r="S602" s="9" t="str">
        <f>IF(tblTitanic[[#This Row],[Fare]]&lt;=$X$5,"Low",IF(tblTitanic[[#This Row],[Fare]]&lt;= $X$6,"Medium",IF(tblTitanic[[#This Row],[Fare]]&lt;= $X$7,"High","Very High")))</f>
        <v>High</v>
      </c>
      <c r="T602" s="9">
        <f>IF(tblTitanic[[#This Row],[Age]]="", $X$9, tblTitanic[[#This Row],[Age]])</f>
        <v>24</v>
      </c>
      <c r="U602" s="9" t="str">
        <f>IF(tblTitanic[[#This Row],[Embarked]]="", "S", tblTitanic[[#This Row],[Embarked]])</f>
        <v>S</v>
      </c>
    </row>
    <row r="603" spans="1:21">
      <c r="A603" s="9">
        <v>602</v>
      </c>
      <c r="B603" s="9">
        <v>0</v>
      </c>
      <c r="C603" s="9">
        <v>3</v>
      </c>
      <c r="D603" t="s">
        <v>1216</v>
      </c>
      <c r="E603" s="9" t="s">
        <v>13</v>
      </c>
      <c r="F603" s="31"/>
      <c r="G603" s="9">
        <v>0</v>
      </c>
      <c r="H603" s="9">
        <v>0</v>
      </c>
      <c r="I603" t="s">
        <v>1217</v>
      </c>
      <c r="J603">
        <v>7.8958000000000004</v>
      </c>
      <c r="K603" s="9" t="s">
        <v>15</v>
      </c>
      <c r="L603" s="9" t="s">
        <v>16</v>
      </c>
      <c r="M603" s="9">
        <f>tblTitanic[[#This Row],[SibSp]]+tblTitanic[[#This Row],[Parch]]</f>
        <v>0</v>
      </c>
      <c r="N603" s="9" t="str">
        <f>IF(tblTitanic[[#This Row],[FamilySize]]=0,"Alone", IF(tblTitanic[[#This Row],[FamilySize]]&lt;=3,"Small (1-3)", "Large (4+)"))</f>
        <v>Alone</v>
      </c>
      <c r="O603" s="9" t="str">
        <f>TRIM(MID(tblTitanic[[#This Row],[Name]], FIND(",",tblTitanic[[#This Row],[Name]])+1, FIND(".",tblTitanic[[#This Row],[Name]]) - FIND(",",tblTitanic[[#This Row],[Name]]) - 1))</f>
        <v>Mr</v>
      </c>
      <c r="P6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3" s="9" t="str">
        <f>IF(tblTitanic[[#This Row],[Cabin]]="","Unknown",LEFT(tblTitanic[[#This Row],[Cabin]],1))</f>
        <v>Unknown</v>
      </c>
      <c r="R603" s="9" t="str">
        <f>IF(tblTitanic[[#This Row],[Age]]="","Unknown", IF(tblTitanic[[#This Row],[Age]]&lt;13,"Child",IF(tblTitanic[[#This Row],[Age]]&lt;=18,"Teen", IF(tblTitanic[[#This Row],[Age]]&lt;=40,"Adult","Senior"))))</f>
        <v>Unknown</v>
      </c>
      <c r="S603" s="9" t="str">
        <f>IF(tblTitanic[[#This Row],[Fare]]&lt;=$X$5,"Low",IF(tblTitanic[[#This Row],[Fare]]&lt;= $X$6,"Medium",IF(tblTitanic[[#This Row],[Fare]]&lt;= $X$7,"High","Very High")))</f>
        <v>Low</v>
      </c>
      <c r="T603" s="9">
        <f>IF(tblTitanic[[#This Row],[Age]]="", $X$9, tblTitanic[[#This Row],[Age]])</f>
        <v>28</v>
      </c>
      <c r="U603" s="9" t="str">
        <f>IF(tblTitanic[[#This Row],[Embarked]]="", "S", tblTitanic[[#This Row],[Embarked]])</f>
        <v>S</v>
      </c>
    </row>
    <row r="604" spans="1:21">
      <c r="A604" s="9">
        <v>603</v>
      </c>
      <c r="B604" s="9">
        <v>0</v>
      </c>
      <c r="C604" s="9">
        <v>1</v>
      </c>
      <c r="D604" t="s">
        <v>1218</v>
      </c>
      <c r="E604" s="9" t="s">
        <v>13</v>
      </c>
      <c r="F604" s="31"/>
      <c r="G604" s="9">
        <v>0</v>
      </c>
      <c r="H604" s="9">
        <v>0</v>
      </c>
      <c r="I604" t="s">
        <v>1219</v>
      </c>
      <c r="J604">
        <v>42.4</v>
      </c>
      <c r="K604" s="9" t="s">
        <v>15</v>
      </c>
      <c r="L604" s="9" t="s">
        <v>16</v>
      </c>
      <c r="M604" s="9">
        <f>tblTitanic[[#This Row],[SibSp]]+tblTitanic[[#This Row],[Parch]]</f>
        <v>0</v>
      </c>
      <c r="N604" s="9" t="str">
        <f>IF(tblTitanic[[#This Row],[FamilySize]]=0,"Alone", IF(tblTitanic[[#This Row],[FamilySize]]&lt;=3,"Small (1-3)", "Large (4+)"))</f>
        <v>Alone</v>
      </c>
      <c r="O604" s="9" t="str">
        <f>TRIM(MID(tblTitanic[[#This Row],[Name]], FIND(",",tblTitanic[[#This Row],[Name]])+1, FIND(".",tblTitanic[[#This Row],[Name]]) - FIND(",",tblTitanic[[#This Row],[Name]]) - 1))</f>
        <v>Mr</v>
      </c>
      <c r="P6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4" s="9" t="str">
        <f>IF(tblTitanic[[#This Row],[Cabin]]="","Unknown",LEFT(tblTitanic[[#This Row],[Cabin]],1))</f>
        <v>Unknown</v>
      </c>
      <c r="R604" s="9" t="str">
        <f>IF(tblTitanic[[#This Row],[Age]]="","Unknown", IF(tblTitanic[[#This Row],[Age]]&lt;13,"Child",IF(tblTitanic[[#This Row],[Age]]&lt;=18,"Teen", IF(tblTitanic[[#This Row],[Age]]&lt;=40,"Adult","Senior"))))</f>
        <v>Unknown</v>
      </c>
      <c r="S604" s="9" t="str">
        <f>IF(tblTitanic[[#This Row],[Fare]]&lt;=$X$5,"Low",IF(tblTitanic[[#This Row],[Fare]]&lt;= $X$6,"Medium",IF(tblTitanic[[#This Row],[Fare]]&lt;= $X$7,"High","Very High")))</f>
        <v>Very High</v>
      </c>
      <c r="T604" s="9">
        <f>IF(tblTitanic[[#This Row],[Age]]="", $X$9, tblTitanic[[#This Row],[Age]])</f>
        <v>28</v>
      </c>
      <c r="U604" s="9" t="str">
        <f>IF(tblTitanic[[#This Row],[Embarked]]="", "S", tblTitanic[[#This Row],[Embarked]])</f>
        <v>S</v>
      </c>
    </row>
    <row r="605" spans="1:21">
      <c r="A605" s="9">
        <v>604</v>
      </c>
      <c r="B605" s="9">
        <v>0</v>
      </c>
      <c r="C605" s="9">
        <v>3</v>
      </c>
      <c r="D605" t="s">
        <v>1220</v>
      </c>
      <c r="E605" s="9" t="s">
        <v>13</v>
      </c>
      <c r="F605" s="31">
        <v>44</v>
      </c>
      <c r="G605" s="9">
        <v>0</v>
      </c>
      <c r="H605" s="9">
        <v>0</v>
      </c>
      <c r="I605" t="s">
        <v>1221</v>
      </c>
      <c r="J605">
        <v>8.0500000000000007</v>
      </c>
      <c r="K605" s="9" t="s">
        <v>15</v>
      </c>
      <c r="L605" s="9" t="s">
        <v>16</v>
      </c>
      <c r="M605" s="9">
        <f>tblTitanic[[#This Row],[SibSp]]+tblTitanic[[#This Row],[Parch]]</f>
        <v>0</v>
      </c>
      <c r="N605" s="9" t="str">
        <f>IF(tblTitanic[[#This Row],[FamilySize]]=0,"Alone", IF(tblTitanic[[#This Row],[FamilySize]]&lt;=3,"Small (1-3)", "Large (4+)"))</f>
        <v>Alone</v>
      </c>
      <c r="O605" s="9" t="str">
        <f>TRIM(MID(tblTitanic[[#This Row],[Name]], FIND(",",tblTitanic[[#This Row],[Name]])+1, FIND(".",tblTitanic[[#This Row],[Name]]) - FIND(",",tblTitanic[[#This Row],[Name]]) - 1))</f>
        <v>Mr</v>
      </c>
      <c r="P6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5" s="9" t="str">
        <f>IF(tblTitanic[[#This Row],[Cabin]]="","Unknown",LEFT(tblTitanic[[#This Row],[Cabin]],1))</f>
        <v>Unknown</v>
      </c>
      <c r="R605" s="9" t="str">
        <f>IF(tblTitanic[[#This Row],[Age]]="","Unknown", IF(tblTitanic[[#This Row],[Age]]&lt;13,"Child",IF(tblTitanic[[#This Row],[Age]]&lt;=18,"Teen", IF(tblTitanic[[#This Row],[Age]]&lt;=40,"Adult","Senior"))))</f>
        <v>Senior</v>
      </c>
      <c r="S605" s="9" t="str">
        <f>IF(tblTitanic[[#This Row],[Fare]]&lt;=$X$5,"Low",IF(tblTitanic[[#This Row],[Fare]]&lt;= $X$6,"Medium",IF(tblTitanic[[#This Row],[Fare]]&lt;= $X$7,"High","Very High")))</f>
        <v>Medium</v>
      </c>
      <c r="T605" s="9">
        <f>IF(tblTitanic[[#This Row],[Age]]="", $X$9, tblTitanic[[#This Row],[Age]])</f>
        <v>44</v>
      </c>
      <c r="U605" s="9" t="str">
        <f>IF(tblTitanic[[#This Row],[Embarked]]="", "S", tblTitanic[[#This Row],[Embarked]])</f>
        <v>S</v>
      </c>
    </row>
    <row r="606" spans="1:21">
      <c r="A606" s="9">
        <v>605</v>
      </c>
      <c r="B606" s="9">
        <v>1</v>
      </c>
      <c r="C606" s="9">
        <v>1</v>
      </c>
      <c r="D606" t="s">
        <v>1222</v>
      </c>
      <c r="E606" s="9" t="s">
        <v>13</v>
      </c>
      <c r="F606" s="31">
        <v>35</v>
      </c>
      <c r="G606" s="9">
        <v>0</v>
      </c>
      <c r="H606" s="9">
        <v>0</v>
      </c>
      <c r="I606" t="s">
        <v>1223</v>
      </c>
      <c r="J606">
        <v>26.55</v>
      </c>
      <c r="K606" s="9" t="s">
        <v>15</v>
      </c>
      <c r="L606" s="9" t="s">
        <v>21</v>
      </c>
      <c r="M606" s="9">
        <f>tblTitanic[[#This Row],[SibSp]]+tblTitanic[[#This Row],[Parch]]</f>
        <v>0</v>
      </c>
      <c r="N606" s="9" t="str">
        <f>IF(tblTitanic[[#This Row],[FamilySize]]=0,"Alone", IF(tblTitanic[[#This Row],[FamilySize]]&lt;=3,"Small (1-3)", "Large (4+)"))</f>
        <v>Alone</v>
      </c>
      <c r="O606" s="9" t="str">
        <f>TRIM(MID(tblTitanic[[#This Row],[Name]], FIND(",",tblTitanic[[#This Row],[Name]])+1, FIND(".",tblTitanic[[#This Row],[Name]]) - FIND(",",tblTitanic[[#This Row],[Name]]) - 1))</f>
        <v>Mr</v>
      </c>
      <c r="P6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6" s="9" t="str">
        <f>IF(tblTitanic[[#This Row],[Cabin]]="","Unknown",LEFT(tblTitanic[[#This Row],[Cabin]],1))</f>
        <v>Unknown</v>
      </c>
      <c r="R606" s="9" t="str">
        <f>IF(tblTitanic[[#This Row],[Age]]="","Unknown", IF(tblTitanic[[#This Row],[Age]]&lt;13,"Child",IF(tblTitanic[[#This Row],[Age]]&lt;=18,"Teen", IF(tblTitanic[[#This Row],[Age]]&lt;=40,"Adult","Senior"))))</f>
        <v>Adult</v>
      </c>
      <c r="S606" s="9" t="str">
        <f>IF(tblTitanic[[#This Row],[Fare]]&lt;=$X$5,"Low",IF(tblTitanic[[#This Row],[Fare]]&lt;= $X$6,"Medium",IF(tblTitanic[[#This Row],[Fare]]&lt;= $X$7,"High","Very High")))</f>
        <v>High</v>
      </c>
      <c r="T606" s="9">
        <f>IF(tblTitanic[[#This Row],[Age]]="", $X$9, tblTitanic[[#This Row],[Age]])</f>
        <v>35</v>
      </c>
      <c r="U606" s="9" t="str">
        <f>IF(tblTitanic[[#This Row],[Embarked]]="", "S", tblTitanic[[#This Row],[Embarked]])</f>
        <v>C</v>
      </c>
    </row>
    <row r="607" spans="1:21">
      <c r="A607" s="9">
        <v>606</v>
      </c>
      <c r="B607" s="9">
        <v>0</v>
      </c>
      <c r="C607" s="9">
        <v>3</v>
      </c>
      <c r="D607" t="s">
        <v>1224</v>
      </c>
      <c r="E607" s="9" t="s">
        <v>13</v>
      </c>
      <c r="F607" s="31">
        <v>36</v>
      </c>
      <c r="G607" s="9">
        <v>1</v>
      </c>
      <c r="H607" s="9">
        <v>0</v>
      </c>
      <c r="I607" t="s">
        <v>1225</v>
      </c>
      <c r="J607">
        <v>15.55</v>
      </c>
      <c r="K607" s="9" t="s">
        <v>15</v>
      </c>
      <c r="L607" s="9" t="s">
        <v>16</v>
      </c>
      <c r="M607" s="9">
        <f>tblTitanic[[#This Row],[SibSp]]+tblTitanic[[#This Row],[Parch]]</f>
        <v>1</v>
      </c>
      <c r="N607" s="9" t="str">
        <f>IF(tblTitanic[[#This Row],[FamilySize]]=0,"Alone", IF(tblTitanic[[#This Row],[FamilySize]]&lt;=3,"Small (1-3)", "Large (4+)"))</f>
        <v>Small (1-3)</v>
      </c>
      <c r="O607" s="9" t="str">
        <f>TRIM(MID(tblTitanic[[#This Row],[Name]], FIND(",",tblTitanic[[#This Row],[Name]])+1, FIND(".",tblTitanic[[#This Row],[Name]]) - FIND(",",tblTitanic[[#This Row],[Name]]) - 1))</f>
        <v>Mr</v>
      </c>
      <c r="P6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7" s="9" t="str">
        <f>IF(tblTitanic[[#This Row],[Cabin]]="","Unknown",LEFT(tblTitanic[[#This Row],[Cabin]],1))</f>
        <v>Unknown</v>
      </c>
      <c r="R607" s="9" t="str">
        <f>IF(tblTitanic[[#This Row],[Age]]="","Unknown", IF(tblTitanic[[#This Row],[Age]]&lt;13,"Child",IF(tblTitanic[[#This Row],[Age]]&lt;=18,"Teen", IF(tblTitanic[[#This Row],[Age]]&lt;=40,"Adult","Senior"))))</f>
        <v>Adult</v>
      </c>
      <c r="S607" s="9" t="str">
        <f>IF(tblTitanic[[#This Row],[Fare]]&lt;=$X$5,"Low",IF(tblTitanic[[#This Row],[Fare]]&lt;= $X$6,"Medium",IF(tblTitanic[[#This Row],[Fare]]&lt;= $X$7,"High","Very High")))</f>
        <v>High</v>
      </c>
      <c r="T607" s="9">
        <f>IF(tblTitanic[[#This Row],[Age]]="", $X$9, tblTitanic[[#This Row],[Age]])</f>
        <v>36</v>
      </c>
      <c r="U607" s="9" t="str">
        <f>IF(tblTitanic[[#This Row],[Embarked]]="", "S", tblTitanic[[#This Row],[Embarked]])</f>
        <v>S</v>
      </c>
    </row>
    <row r="608" spans="1:21">
      <c r="A608" s="9">
        <v>607</v>
      </c>
      <c r="B608" s="9">
        <v>0</v>
      </c>
      <c r="C608" s="9">
        <v>3</v>
      </c>
      <c r="D608" t="s">
        <v>1226</v>
      </c>
      <c r="E608" s="9" t="s">
        <v>13</v>
      </c>
      <c r="F608" s="31">
        <v>30</v>
      </c>
      <c r="G608" s="9">
        <v>0</v>
      </c>
      <c r="H608" s="9">
        <v>0</v>
      </c>
      <c r="I608" t="s">
        <v>1227</v>
      </c>
      <c r="J608">
        <v>7.8958000000000004</v>
      </c>
      <c r="K608" s="9" t="s">
        <v>15</v>
      </c>
      <c r="L608" s="9" t="s">
        <v>16</v>
      </c>
      <c r="M608" s="9">
        <f>tblTitanic[[#This Row],[SibSp]]+tblTitanic[[#This Row],[Parch]]</f>
        <v>0</v>
      </c>
      <c r="N608" s="9" t="str">
        <f>IF(tblTitanic[[#This Row],[FamilySize]]=0,"Alone", IF(tblTitanic[[#This Row],[FamilySize]]&lt;=3,"Small (1-3)", "Large (4+)"))</f>
        <v>Alone</v>
      </c>
      <c r="O608" s="9" t="str">
        <f>TRIM(MID(tblTitanic[[#This Row],[Name]], FIND(",",tblTitanic[[#This Row],[Name]])+1, FIND(".",tblTitanic[[#This Row],[Name]]) - FIND(",",tblTitanic[[#This Row],[Name]]) - 1))</f>
        <v>Mr</v>
      </c>
      <c r="P6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8" s="9" t="str">
        <f>IF(tblTitanic[[#This Row],[Cabin]]="","Unknown",LEFT(tblTitanic[[#This Row],[Cabin]],1))</f>
        <v>Unknown</v>
      </c>
      <c r="R608" s="9" t="str">
        <f>IF(tblTitanic[[#This Row],[Age]]="","Unknown", IF(tblTitanic[[#This Row],[Age]]&lt;13,"Child",IF(tblTitanic[[#This Row],[Age]]&lt;=18,"Teen", IF(tblTitanic[[#This Row],[Age]]&lt;=40,"Adult","Senior"))))</f>
        <v>Adult</v>
      </c>
      <c r="S608" s="9" t="str">
        <f>IF(tblTitanic[[#This Row],[Fare]]&lt;=$X$5,"Low",IF(tblTitanic[[#This Row],[Fare]]&lt;= $X$6,"Medium",IF(tblTitanic[[#This Row],[Fare]]&lt;= $X$7,"High","Very High")))</f>
        <v>Low</v>
      </c>
      <c r="T608" s="9">
        <f>IF(tblTitanic[[#This Row],[Age]]="", $X$9, tblTitanic[[#This Row],[Age]])</f>
        <v>30</v>
      </c>
      <c r="U608" s="9" t="str">
        <f>IF(tblTitanic[[#This Row],[Embarked]]="", "S", tblTitanic[[#This Row],[Embarked]])</f>
        <v>S</v>
      </c>
    </row>
    <row r="609" spans="1:21">
      <c r="A609" s="9">
        <v>608</v>
      </c>
      <c r="B609" s="9">
        <v>1</v>
      </c>
      <c r="C609" s="9">
        <v>1</v>
      </c>
      <c r="D609" t="s">
        <v>1228</v>
      </c>
      <c r="E609" s="9" t="s">
        <v>13</v>
      </c>
      <c r="F609" s="31">
        <v>27</v>
      </c>
      <c r="G609" s="9">
        <v>0</v>
      </c>
      <c r="H609" s="9">
        <v>0</v>
      </c>
      <c r="I609" t="s">
        <v>1229</v>
      </c>
      <c r="J609">
        <v>30.5</v>
      </c>
      <c r="K609" s="9" t="s">
        <v>15</v>
      </c>
      <c r="L609" s="9" t="s">
        <v>16</v>
      </c>
      <c r="M609" s="9">
        <f>tblTitanic[[#This Row],[SibSp]]+tblTitanic[[#This Row],[Parch]]</f>
        <v>0</v>
      </c>
      <c r="N609" s="9" t="str">
        <f>IF(tblTitanic[[#This Row],[FamilySize]]=0,"Alone", IF(tblTitanic[[#This Row],[FamilySize]]&lt;=3,"Small (1-3)", "Large (4+)"))</f>
        <v>Alone</v>
      </c>
      <c r="O609" s="9" t="str">
        <f>TRIM(MID(tblTitanic[[#This Row],[Name]], FIND(",",tblTitanic[[#This Row],[Name]])+1, FIND(".",tblTitanic[[#This Row],[Name]]) - FIND(",",tblTitanic[[#This Row],[Name]]) - 1))</f>
        <v>Mr</v>
      </c>
      <c r="P6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09" s="9" t="str">
        <f>IF(tblTitanic[[#This Row],[Cabin]]="","Unknown",LEFT(tblTitanic[[#This Row],[Cabin]],1))</f>
        <v>Unknown</v>
      </c>
      <c r="R609" s="9" t="str">
        <f>IF(tblTitanic[[#This Row],[Age]]="","Unknown", IF(tblTitanic[[#This Row],[Age]]&lt;13,"Child",IF(tblTitanic[[#This Row],[Age]]&lt;=18,"Teen", IF(tblTitanic[[#This Row],[Age]]&lt;=40,"Adult","Senior"))))</f>
        <v>Adult</v>
      </c>
      <c r="S609" s="9" t="str">
        <f>IF(tblTitanic[[#This Row],[Fare]]&lt;=$X$5,"Low",IF(tblTitanic[[#This Row],[Fare]]&lt;= $X$6,"Medium",IF(tblTitanic[[#This Row],[Fare]]&lt;= $X$7,"High","Very High")))</f>
        <v>High</v>
      </c>
      <c r="T609" s="9">
        <f>IF(tblTitanic[[#This Row],[Age]]="", $X$9, tblTitanic[[#This Row],[Age]])</f>
        <v>27</v>
      </c>
      <c r="U609" s="9" t="str">
        <f>IF(tblTitanic[[#This Row],[Embarked]]="", "S", tblTitanic[[#This Row],[Embarked]])</f>
        <v>S</v>
      </c>
    </row>
    <row r="610" spans="1:21">
      <c r="A610" s="9">
        <v>609</v>
      </c>
      <c r="B610" s="9">
        <v>1</v>
      </c>
      <c r="C610" s="9">
        <v>2</v>
      </c>
      <c r="D610" t="s">
        <v>1230</v>
      </c>
      <c r="E610" s="9" t="s">
        <v>18</v>
      </c>
      <c r="F610" s="31">
        <v>22</v>
      </c>
      <c r="G610" s="9">
        <v>1</v>
      </c>
      <c r="H610" s="9">
        <v>2</v>
      </c>
      <c r="I610" t="s">
        <v>113</v>
      </c>
      <c r="J610">
        <v>41.5792</v>
      </c>
      <c r="K610" s="9" t="s">
        <v>15</v>
      </c>
      <c r="L610" s="9" t="s">
        <v>21</v>
      </c>
      <c r="M610" s="9">
        <f>tblTitanic[[#This Row],[SibSp]]+tblTitanic[[#This Row],[Parch]]</f>
        <v>3</v>
      </c>
      <c r="N610" s="9" t="str">
        <f>IF(tblTitanic[[#This Row],[FamilySize]]=0,"Alone", IF(tblTitanic[[#This Row],[FamilySize]]&lt;=3,"Small (1-3)", "Large (4+)"))</f>
        <v>Small (1-3)</v>
      </c>
      <c r="O610" s="9" t="str">
        <f>TRIM(MID(tblTitanic[[#This Row],[Name]], FIND(",",tblTitanic[[#This Row],[Name]])+1, FIND(".",tblTitanic[[#This Row],[Name]]) - FIND(",",tblTitanic[[#This Row],[Name]]) - 1))</f>
        <v>Mrs</v>
      </c>
      <c r="P6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10" s="9" t="str">
        <f>IF(tblTitanic[[#This Row],[Cabin]]="","Unknown",LEFT(tblTitanic[[#This Row],[Cabin]],1))</f>
        <v>Unknown</v>
      </c>
      <c r="R610" s="9" t="str">
        <f>IF(tblTitanic[[#This Row],[Age]]="","Unknown", IF(tblTitanic[[#This Row],[Age]]&lt;13,"Child",IF(tblTitanic[[#This Row],[Age]]&lt;=18,"Teen", IF(tblTitanic[[#This Row],[Age]]&lt;=40,"Adult","Senior"))))</f>
        <v>Adult</v>
      </c>
      <c r="S610" s="9" t="str">
        <f>IF(tblTitanic[[#This Row],[Fare]]&lt;=$X$5,"Low",IF(tblTitanic[[#This Row],[Fare]]&lt;= $X$6,"Medium",IF(tblTitanic[[#This Row],[Fare]]&lt;= $X$7,"High","Very High")))</f>
        <v>Very High</v>
      </c>
      <c r="T610" s="9">
        <f>IF(tblTitanic[[#This Row],[Age]]="", $X$9, tblTitanic[[#This Row],[Age]])</f>
        <v>22</v>
      </c>
      <c r="U610" s="9" t="str">
        <f>IF(tblTitanic[[#This Row],[Embarked]]="", "S", tblTitanic[[#This Row],[Embarked]])</f>
        <v>C</v>
      </c>
    </row>
    <row r="611" spans="1:21">
      <c r="A611" s="9">
        <v>610</v>
      </c>
      <c r="B611" s="9">
        <v>1</v>
      </c>
      <c r="C611" s="9">
        <v>1</v>
      </c>
      <c r="D611" t="s">
        <v>1231</v>
      </c>
      <c r="E611" s="9" t="s">
        <v>18</v>
      </c>
      <c r="F611" s="31">
        <v>40</v>
      </c>
      <c r="G611" s="9">
        <v>0</v>
      </c>
      <c r="H611" s="9">
        <v>0</v>
      </c>
      <c r="I611" t="s">
        <v>572</v>
      </c>
      <c r="J611">
        <v>153.46250000000001</v>
      </c>
      <c r="K611" s="9" t="s">
        <v>573</v>
      </c>
      <c r="L611" s="9" t="s">
        <v>16</v>
      </c>
      <c r="M611" s="9">
        <f>tblTitanic[[#This Row],[SibSp]]+tblTitanic[[#This Row],[Parch]]</f>
        <v>0</v>
      </c>
      <c r="N611" s="9" t="str">
        <f>IF(tblTitanic[[#This Row],[FamilySize]]=0,"Alone", IF(tblTitanic[[#This Row],[FamilySize]]&lt;=3,"Small (1-3)", "Large (4+)"))</f>
        <v>Alone</v>
      </c>
      <c r="O611" s="9" t="str">
        <f>TRIM(MID(tblTitanic[[#This Row],[Name]], FIND(",",tblTitanic[[#This Row],[Name]])+1, FIND(".",tblTitanic[[#This Row],[Name]]) - FIND(",",tblTitanic[[#This Row],[Name]]) - 1))</f>
        <v>Miss</v>
      </c>
      <c r="P6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11" s="9" t="str">
        <f>IF(tblTitanic[[#This Row],[Cabin]]="","Unknown",LEFT(tblTitanic[[#This Row],[Cabin]],1))</f>
        <v>C</v>
      </c>
      <c r="R611" s="9" t="str">
        <f>IF(tblTitanic[[#This Row],[Age]]="","Unknown", IF(tblTitanic[[#This Row],[Age]]&lt;13,"Child",IF(tblTitanic[[#This Row],[Age]]&lt;=18,"Teen", IF(tblTitanic[[#This Row],[Age]]&lt;=40,"Adult","Senior"))))</f>
        <v>Adult</v>
      </c>
      <c r="S611" s="9" t="str">
        <f>IF(tblTitanic[[#This Row],[Fare]]&lt;=$X$5,"Low",IF(tblTitanic[[#This Row],[Fare]]&lt;= $X$6,"Medium",IF(tblTitanic[[#This Row],[Fare]]&lt;= $X$7,"High","Very High")))</f>
        <v>Very High</v>
      </c>
      <c r="T611" s="9">
        <f>IF(tblTitanic[[#This Row],[Age]]="", $X$9, tblTitanic[[#This Row],[Age]])</f>
        <v>40</v>
      </c>
      <c r="U611" s="9" t="str">
        <f>IF(tblTitanic[[#This Row],[Embarked]]="", "S", tblTitanic[[#This Row],[Embarked]])</f>
        <v>S</v>
      </c>
    </row>
    <row r="612" spans="1:21">
      <c r="A612" s="9">
        <v>611</v>
      </c>
      <c r="B612" s="9">
        <v>0</v>
      </c>
      <c r="C612" s="9">
        <v>3</v>
      </c>
      <c r="D612" t="s">
        <v>1232</v>
      </c>
      <c r="E612" s="9" t="s">
        <v>18</v>
      </c>
      <c r="F612" s="31">
        <v>39</v>
      </c>
      <c r="G612" s="9">
        <v>1</v>
      </c>
      <c r="H612" s="9">
        <v>5</v>
      </c>
      <c r="I612" t="s">
        <v>50</v>
      </c>
      <c r="J612">
        <v>31.274999999999999</v>
      </c>
      <c r="K612" s="9" t="s">
        <v>15</v>
      </c>
      <c r="L612" s="9" t="s">
        <v>16</v>
      </c>
      <c r="M612" s="9">
        <f>tblTitanic[[#This Row],[SibSp]]+tblTitanic[[#This Row],[Parch]]</f>
        <v>6</v>
      </c>
      <c r="N612" s="9" t="str">
        <f>IF(tblTitanic[[#This Row],[FamilySize]]=0,"Alone", IF(tblTitanic[[#This Row],[FamilySize]]&lt;=3,"Small (1-3)", "Large (4+)"))</f>
        <v>Large (4+)</v>
      </c>
      <c r="O612" s="9" t="str">
        <f>TRIM(MID(tblTitanic[[#This Row],[Name]], FIND(",",tblTitanic[[#This Row],[Name]])+1, FIND(".",tblTitanic[[#This Row],[Name]]) - FIND(",",tblTitanic[[#This Row],[Name]]) - 1))</f>
        <v>Mrs</v>
      </c>
      <c r="P6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12" s="9" t="str">
        <f>IF(tblTitanic[[#This Row],[Cabin]]="","Unknown",LEFT(tblTitanic[[#This Row],[Cabin]],1))</f>
        <v>Unknown</v>
      </c>
      <c r="R612" s="9" t="str">
        <f>IF(tblTitanic[[#This Row],[Age]]="","Unknown", IF(tblTitanic[[#This Row],[Age]]&lt;13,"Child",IF(tblTitanic[[#This Row],[Age]]&lt;=18,"Teen", IF(tblTitanic[[#This Row],[Age]]&lt;=40,"Adult","Senior"))))</f>
        <v>Adult</v>
      </c>
      <c r="S612" s="9" t="str">
        <f>IF(tblTitanic[[#This Row],[Fare]]&lt;=$X$5,"Low",IF(tblTitanic[[#This Row],[Fare]]&lt;= $X$6,"Medium",IF(tblTitanic[[#This Row],[Fare]]&lt;= $X$7,"High","Very High")))</f>
        <v>Very High</v>
      </c>
      <c r="T612" s="9">
        <f>IF(tblTitanic[[#This Row],[Age]]="", $X$9, tblTitanic[[#This Row],[Age]])</f>
        <v>39</v>
      </c>
      <c r="U612" s="9" t="str">
        <f>IF(tblTitanic[[#This Row],[Embarked]]="", "S", tblTitanic[[#This Row],[Embarked]])</f>
        <v>S</v>
      </c>
    </row>
    <row r="613" spans="1:21">
      <c r="A613" s="9">
        <v>612</v>
      </c>
      <c r="B613" s="9">
        <v>0</v>
      </c>
      <c r="C613" s="9">
        <v>3</v>
      </c>
      <c r="D613" t="s">
        <v>1233</v>
      </c>
      <c r="E613" s="9" t="s">
        <v>13</v>
      </c>
      <c r="F613" s="31"/>
      <c r="G613" s="9">
        <v>0</v>
      </c>
      <c r="H613" s="9">
        <v>0</v>
      </c>
      <c r="I613" t="s">
        <v>1234</v>
      </c>
      <c r="J613">
        <v>7.05</v>
      </c>
      <c r="K613" s="9" t="s">
        <v>15</v>
      </c>
      <c r="L613" s="9" t="s">
        <v>16</v>
      </c>
      <c r="M613" s="9">
        <f>tblTitanic[[#This Row],[SibSp]]+tblTitanic[[#This Row],[Parch]]</f>
        <v>0</v>
      </c>
      <c r="N613" s="9" t="str">
        <f>IF(tblTitanic[[#This Row],[FamilySize]]=0,"Alone", IF(tblTitanic[[#This Row],[FamilySize]]&lt;=3,"Small (1-3)", "Large (4+)"))</f>
        <v>Alone</v>
      </c>
      <c r="O613" s="9" t="str">
        <f>TRIM(MID(tblTitanic[[#This Row],[Name]], FIND(",",tblTitanic[[#This Row],[Name]])+1, FIND(".",tblTitanic[[#This Row],[Name]]) - FIND(",",tblTitanic[[#This Row],[Name]]) - 1))</f>
        <v>Mr</v>
      </c>
      <c r="P6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13" s="9" t="str">
        <f>IF(tblTitanic[[#This Row],[Cabin]]="","Unknown",LEFT(tblTitanic[[#This Row],[Cabin]],1))</f>
        <v>Unknown</v>
      </c>
      <c r="R613" s="9" t="str">
        <f>IF(tblTitanic[[#This Row],[Age]]="","Unknown", IF(tblTitanic[[#This Row],[Age]]&lt;13,"Child",IF(tblTitanic[[#This Row],[Age]]&lt;=18,"Teen", IF(tblTitanic[[#This Row],[Age]]&lt;=40,"Adult","Senior"))))</f>
        <v>Unknown</v>
      </c>
      <c r="S613" s="9" t="str">
        <f>IF(tblTitanic[[#This Row],[Fare]]&lt;=$X$5,"Low",IF(tblTitanic[[#This Row],[Fare]]&lt;= $X$6,"Medium",IF(tblTitanic[[#This Row],[Fare]]&lt;= $X$7,"High","Very High")))</f>
        <v>Low</v>
      </c>
      <c r="T613" s="9">
        <f>IF(tblTitanic[[#This Row],[Age]]="", $X$9, tblTitanic[[#This Row],[Age]])</f>
        <v>28</v>
      </c>
      <c r="U613" s="9" t="str">
        <f>IF(tblTitanic[[#This Row],[Embarked]]="", "S", tblTitanic[[#This Row],[Embarked]])</f>
        <v>S</v>
      </c>
    </row>
    <row r="614" spans="1:21">
      <c r="A614" s="9">
        <v>613</v>
      </c>
      <c r="B614" s="9">
        <v>1</v>
      </c>
      <c r="C614" s="9">
        <v>3</v>
      </c>
      <c r="D614" t="s">
        <v>1235</v>
      </c>
      <c r="E614" s="9" t="s">
        <v>18</v>
      </c>
      <c r="F614" s="31"/>
      <c r="G614" s="9">
        <v>1</v>
      </c>
      <c r="H614" s="9">
        <v>0</v>
      </c>
      <c r="I614" t="s">
        <v>515</v>
      </c>
      <c r="J614">
        <v>15.5</v>
      </c>
      <c r="K614" s="9" t="s">
        <v>15</v>
      </c>
      <c r="L614" s="9" t="s">
        <v>31</v>
      </c>
      <c r="M614" s="9">
        <f>tblTitanic[[#This Row],[SibSp]]+tblTitanic[[#This Row],[Parch]]</f>
        <v>1</v>
      </c>
      <c r="N614" s="9" t="str">
        <f>IF(tblTitanic[[#This Row],[FamilySize]]=0,"Alone", IF(tblTitanic[[#This Row],[FamilySize]]&lt;=3,"Small (1-3)", "Large (4+)"))</f>
        <v>Small (1-3)</v>
      </c>
      <c r="O614" s="9" t="str">
        <f>TRIM(MID(tblTitanic[[#This Row],[Name]], FIND(",",tblTitanic[[#This Row],[Name]])+1, FIND(".",tblTitanic[[#This Row],[Name]]) - FIND(",",tblTitanic[[#This Row],[Name]]) - 1))</f>
        <v>Miss</v>
      </c>
      <c r="P6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14" s="9" t="str">
        <f>IF(tblTitanic[[#This Row],[Cabin]]="","Unknown",LEFT(tblTitanic[[#This Row],[Cabin]],1))</f>
        <v>Unknown</v>
      </c>
      <c r="R614" s="9" t="str">
        <f>IF(tblTitanic[[#This Row],[Age]]="","Unknown", IF(tblTitanic[[#This Row],[Age]]&lt;13,"Child",IF(tblTitanic[[#This Row],[Age]]&lt;=18,"Teen", IF(tblTitanic[[#This Row],[Age]]&lt;=40,"Adult","Senior"))))</f>
        <v>Unknown</v>
      </c>
      <c r="S614" s="9" t="str">
        <f>IF(tblTitanic[[#This Row],[Fare]]&lt;=$X$5,"Low",IF(tblTitanic[[#This Row],[Fare]]&lt;= $X$6,"Medium",IF(tblTitanic[[#This Row],[Fare]]&lt;= $X$7,"High","Very High")))</f>
        <v>High</v>
      </c>
      <c r="T614" s="9">
        <f>IF(tblTitanic[[#This Row],[Age]]="", $X$9, tblTitanic[[#This Row],[Age]])</f>
        <v>28</v>
      </c>
      <c r="U614" s="9" t="str">
        <f>IF(tblTitanic[[#This Row],[Embarked]]="", "S", tblTitanic[[#This Row],[Embarked]])</f>
        <v>Q</v>
      </c>
    </row>
    <row r="615" spans="1:21">
      <c r="A615" s="9">
        <v>614</v>
      </c>
      <c r="B615" s="9">
        <v>0</v>
      </c>
      <c r="C615" s="9">
        <v>3</v>
      </c>
      <c r="D615" t="s">
        <v>1236</v>
      </c>
      <c r="E615" s="9" t="s">
        <v>13</v>
      </c>
      <c r="F615" s="31"/>
      <c r="G615" s="9">
        <v>0</v>
      </c>
      <c r="H615" s="9">
        <v>0</v>
      </c>
      <c r="I615" t="s">
        <v>1237</v>
      </c>
      <c r="J615">
        <v>7.75</v>
      </c>
      <c r="K615" s="9" t="s">
        <v>15</v>
      </c>
      <c r="L615" s="9" t="s">
        <v>31</v>
      </c>
      <c r="M615" s="9">
        <f>tblTitanic[[#This Row],[SibSp]]+tblTitanic[[#This Row],[Parch]]</f>
        <v>0</v>
      </c>
      <c r="N615" s="9" t="str">
        <f>IF(tblTitanic[[#This Row],[FamilySize]]=0,"Alone", IF(tblTitanic[[#This Row],[FamilySize]]&lt;=3,"Small (1-3)", "Large (4+)"))</f>
        <v>Alone</v>
      </c>
      <c r="O615" s="9" t="str">
        <f>TRIM(MID(tblTitanic[[#This Row],[Name]], FIND(",",tblTitanic[[#This Row],[Name]])+1, FIND(".",tblTitanic[[#This Row],[Name]]) - FIND(",",tblTitanic[[#This Row],[Name]]) - 1))</f>
        <v>Mr</v>
      </c>
      <c r="P6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15" s="9" t="str">
        <f>IF(tblTitanic[[#This Row],[Cabin]]="","Unknown",LEFT(tblTitanic[[#This Row],[Cabin]],1))</f>
        <v>Unknown</v>
      </c>
      <c r="R615" s="9" t="str">
        <f>IF(tblTitanic[[#This Row],[Age]]="","Unknown", IF(tblTitanic[[#This Row],[Age]]&lt;13,"Child",IF(tblTitanic[[#This Row],[Age]]&lt;=18,"Teen", IF(tblTitanic[[#This Row],[Age]]&lt;=40,"Adult","Senior"))))</f>
        <v>Unknown</v>
      </c>
      <c r="S615" s="9" t="str">
        <f>IF(tblTitanic[[#This Row],[Fare]]&lt;=$X$5,"Low",IF(tblTitanic[[#This Row],[Fare]]&lt;= $X$6,"Medium",IF(tblTitanic[[#This Row],[Fare]]&lt;= $X$7,"High","Very High")))</f>
        <v>Low</v>
      </c>
      <c r="T615" s="9">
        <f>IF(tblTitanic[[#This Row],[Age]]="", $X$9, tblTitanic[[#This Row],[Age]])</f>
        <v>28</v>
      </c>
      <c r="U615" s="9" t="str">
        <f>IF(tblTitanic[[#This Row],[Embarked]]="", "S", tblTitanic[[#This Row],[Embarked]])</f>
        <v>Q</v>
      </c>
    </row>
    <row r="616" spans="1:21">
      <c r="A616" s="9">
        <v>615</v>
      </c>
      <c r="B616" s="9">
        <v>0</v>
      </c>
      <c r="C616" s="9">
        <v>3</v>
      </c>
      <c r="D616" t="s">
        <v>1238</v>
      </c>
      <c r="E616" s="9" t="s">
        <v>13</v>
      </c>
      <c r="F616" s="31">
        <v>35</v>
      </c>
      <c r="G616" s="9">
        <v>0</v>
      </c>
      <c r="H616" s="9">
        <v>0</v>
      </c>
      <c r="I616" t="s">
        <v>1239</v>
      </c>
      <c r="J616">
        <v>8.0500000000000007</v>
      </c>
      <c r="K616" s="9" t="s">
        <v>15</v>
      </c>
      <c r="L616" s="9" t="s">
        <v>16</v>
      </c>
      <c r="M616" s="9">
        <f>tblTitanic[[#This Row],[SibSp]]+tblTitanic[[#This Row],[Parch]]</f>
        <v>0</v>
      </c>
      <c r="N616" s="9" t="str">
        <f>IF(tblTitanic[[#This Row],[FamilySize]]=0,"Alone", IF(tblTitanic[[#This Row],[FamilySize]]&lt;=3,"Small (1-3)", "Large (4+)"))</f>
        <v>Alone</v>
      </c>
      <c r="O616" s="9" t="str">
        <f>TRIM(MID(tblTitanic[[#This Row],[Name]], FIND(",",tblTitanic[[#This Row],[Name]])+1, FIND(".",tblTitanic[[#This Row],[Name]]) - FIND(",",tblTitanic[[#This Row],[Name]]) - 1))</f>
        <v>Mr</v>
      </c>
      <c r="P6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16" s="9" t="str">
        <f>IF(tblTitanic[[#This Row],[Cabin]]="","Unknown",LEFT(tblTitanic[[#This Row],[Cabin]],1))</f>
        <v>Unknown</v>
      </c>
      <c r="R616" s="9" t="str">
        <f>IF(tblTitanic[[#This Row],[Age]]="","Unknown", IF(tblTitanic[[#This Row],[Age]]&lt;13,"Child",IF(tblTitanic[[#This Row],[Age]]&lt;=18,"Teen", IF(tblTitanic[[#This Row],[Age]]&lt;=40,"Adult","Senior"))))</f>
        <v>Adult</v>
      </c>
      <c r="S616" s="9" t="str">
        <f>IF(tblTitanic[[#This Row],[Fare]]&lt;=$X$5,"Low",IF(tblTitanic[[#This Row],[Fare]]&lt;= $X$6,"Medium",IF(tblTitanic[[#This Row],[Fare]]&lt;= $X$7,"High","Very High")))</f>
        <v>Medium</v>
      </c>
      <c r="T616" s="9">
        <f>IF(tblTitanic[[#This Row],[Age]]="", $X$9, tblTitanic[[#This Row],[Age]])</f>
        <v>35</v>
      </c>
      <c r="U616" s="9" t="str">
        <f>IF(tblTitanic[[#This Row],[Embarked]]="", "S", tblTitanic[[#This Row],[Embarked]])</f>
        <v>S</v>
      </c>
    </row>
    <row r="617" spans="1:21">
      <c r="A617" s="9">
        <v>616</v>
      </c>
      <c r="B617" s="9">
        <v>1</v>
      </c>
      <c r="C617" s="9">
        <v>2</v>
      </c>
      <c r="D617" t="s">
        <v>1240</v>
      </c>
      <c r="E617" s="9" t="s">
        <v>18</v>
      </c>
      <c r="F617" s="31">
        <v>24</v>
      </c>
      <c r="G617" s="9">
        <v>1</v>
      </c>
      <c r="H617" s="9">
        <v>2</v>
      </c>
      <c r="I617" t="s">
        <v>1241</v>
      </c>
      <c r="J617">
        <v>65</v>
      </c>
      <c r="K617" s="9" t="s">
        <v>15</v>
      </c>
      <c r="L617" s="9" t="s">
        <v>16</v>
      </c>
      <c r="M617" s="9">
        <f>tblTitanic[[#This Row],[SibSp]]+tblTitanic[[#This Row],[Parch]]</f>
        <v>3</v>
      </c>
      <c r="N617" s="9" t="str">
        <f>IF(tblTitanic[[#This Row],[FamilySize]]=0,"Alone", IF(tblTitanic[[#This Row],[FamilySize]]&lt;=3,"Small (1-3)", "Large (4+)"))</f>
        <v>Small (1-3)</v>
      </c>
      <c r="O617" s="9" t="str">
        <f>TRIM(MID(tblTitanic[[#This Row],[Name]], FIND(",",tblTitanic[[#This Row],[Name]])+1, FIND(".",tblTitanic[[#This Row],[Name]]) - FIND(",",tblTitanic[[#This Row],[Name]]) - 1))</f>
        <v>Miss</v>
      </c>
      <c r="P6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17" s="9" t="str">
        <f>IF(tblTitanic[[#This Row],[Cabin]]="","Unknown",LEFT(tblTitanic[[#This Row],[Cabin]],1))</f>
        <v>Unknown</v>
      </c>
      <c r="R617" s="9" t="str">
        <f>IF(tblTitanic[[#This Row],[Age]]="","Unknown", IF(tblTitanic[[#This Row],[Age]]&lt;13,"Child",IF(tblTitanic[[#This Row],[Age]]&lt;=18,"Teen", IF(tblTitanic[[#This Row],[Age]]&lt;=40,"Adult","Senior"))))</f>
        <v>Adult</v>
      </c>
      <c r="S617" s="9" t="str">
        <f>IF(tblTitanic[[#This Row],[Fare]]&lt;=$X$5,"Low",IF(tblTitanic[[#This Row],[Fare]]&lt;= $X$6,"Medium",IF(tblTitanic[[#This Row],[Fare]]&lt;= $X$7,"High","Very High")))</f>
        <v>Very High</v>
      </c>
      <c r="T617" s="9">
        <f>IF(tblTitanic[[#This Row],[Age]]="", $X$9, tblTitanic[[#This Row],[Age]])</f>
        <v>24</v>
      </c>
      <c r="U617" s="9" t="str">
        <f>IF(tblTitanic[[#This Row],[Embarked]]="", "S", tblTitanic[[#This Row],[Embarked]])</f>
        <v>S</v>
      </c>
    </row>
    <row r="618" spans="1:21">
      <c r="A618" s="9">
        <v>617</v>
      </c>
      <c r="B618" s="9">
        <v>0</v>
      </c>
      <c r="C618" s="9">
        <v>3</v>
      </c>
      <c r="D618" t="s">
        <v>1242</v>
      </c>
      <c r="E618" s="9" t="s">
        <v>13</v>
      </c>
      <c r="F618" s="31">
        <v>34</v>
      </c>
      <c r="G618" s="9">
        <v>1</v>
      </c>
      <c r="H618" s="9">
        <v>1</v>
      </c>
      <c r="I618" t="s">
        <v>876</v>
      </c>
      <c r="J618">
        <v>14.4</v>
      </c>
      <c r="K618" s="9" t="s">
        <v>15</v>
      </c>
      <c r="L618" s="9" t="s">
        <v>16</v>
      </c>
      <c r="M618" s="9">
        <f>tblTitanic[[#This Row],[SibSp]]+tblTitanic[[#This Row],[Parch]]</f>
        <v>2</v>
      </c>
      <c r="N618" s="9" t="str">
        <f>IF(tblTitanic[[#This Row],[FamilySize]]=0,"Alone", IF(tblTitanic[[#This Row],[FamilySize]]&lt;=3,"Small (1-3)", "Large (4+)"))</f>
        <v>Small (1-3)</v>
      </c>
      <c r="O618" s="9" t="str">
        <f>TRIM(MID(tblTitanic[[#This Row],[Name]], FIND(",",tblTitanic[[#This Row],[Name]])+1, FIND(".",tblTitanic[[#This Row],[Name]]) - FIND(",",tblTitanic[[#This Row],[Name]]) - 1))</f>
        <v>Mr</v>
      </c>
      <c r="P6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18" s="9" t="str">
        <f>IF(tblTitanic[[#This Row],[Cabin]]="","Unknown",LEFT(tblTitanic[[#This Row],[Cabin]],1))</f>
        <v>Unknown</v>
      </c>
      <c r="R618" s="9" t="str">
        <f>IF(tblTitanic[[#This Row],[Age]]="","Unknown", IF(tblTitanic[[#This Row],[Age]]&lt;13,"Child",IF(tblTitanic[[#This Row],[Age]]&lt;=18,"Teen", IF(tblTitanic[[#This Row],[Age]]&lt;=40,"Adult","Senior"))))</f>
        <v>Adult</v>
      </c>
      <c r="S618" s="9" t="str">
        <f>IF(tblTitanic[[#This Row],[Fare]]&lt;=$X$5,"Low",IF(tblTitanic[[#This Row],[Fare]]&lt;= $X$6,"Medium",IF(tblTitanic[[#This Row],[Fare]]&lt;= $X$7,"High","Very High")))</f>
        <v>Medium</v>
      </c>
      <c r="T618" s="9">
        <f>IF(tblTitanic[[#This Row],[Age]]="", $X$9, tblTitanic[[#This Row],[Age]])</f>
        <v>34</v>
      </c>
      <c r="U618" s="9" t="str">
        <f>IF(tblTitanic[[#This Row],[Embarked]]="", "S", tblTitanic[[#This Row],[Embarked]])</f>
        <v>S</v>
      </c>
    </row>
    <row r="619" spans="1:21">
      <c r="A619" s="9">
        <v>618</v>
      </c>
      <c r="B619" s="9">
        <v>0</v>
      </c>
      <c r="C619" s="9">
        <v>3</v>
      </c>
      <c r="D619" t="s">
        <v>1243</v>
      </c>
      <c r="E619" s="9" t="s">
        <v>18</v>
      </c>
      <c r="F619" s="31">
        <v>26</v>
      </c>
      <c r="G619" s="9">
        <v>1</v>
      </c>
      <c r="H619" s="9">
        <v>0</v>
      </c>
      <c r="I619" t="s">
        <v>541</v>
      </c>
      <c r="J619">
        <v>16.100000000000001</v>
      </c>
      <c r="K619" s="9" t="s">
        <v>15</v>
      </c>
      <c r="L619" s="9" t="s">
        <v>16</v>
      </c>
      <c r="M619" s="9">
        <f>tblTitanic[[#This Row],[SibSp]]+tblTitanic[[#This Row],[Parch]]</f>
        <v>1</v>
      </c>
      <c r="N619" s="9" t="str">
        <f>IF(tblTitanic[[#This Row],[FamilySize]]=0,"Alone", IF(tblTitanic[[#This Row],[FamilySize]]&lt;=3,"Small (1-3)", "Large (4+)"))</f>
        <v>Small (1-3)</v>
      </c>
      <c r="O619" s="9" t="str">
        <f>TRIM(MID(tblTitanic[[#This Row],[Name]], FIND(",",tblTitanic[[#This Row],[Name]])+1, FIND(".",tblTitanic[[#This Row],[Name]]) - FIND(",",tblTitanic[[#This Row],[Name]]) - 1))</f>
        <v>Mrs</v>
      </c>
      <c r="P6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19" s="9" t="str">
        <f>IF(tblTitanic[[#This Row],[Cabin]]="","Unknown",LEFT(tblTitanic[[#This Row],[Cabin]],1))</f>
        <v>Unknown</v>
      </c>
      <c r="R619" s="9" t="str">
        <f>IF(tblTitanic[[#This Row],[Age]]="","Unknown", IF(tblTitanic[[#This Row],[Age]]&lt;13,"Child",IF(tblTitanic[[#This Row],[Age]]&lt;=18,"Teen", IF(tblTitanic[[#This Row],[Age]]&lt;=40,"Adult","Senior"))))</f>
        <v>Adult</v>
      </c>
      <c r="S619" s="9" t="str">
        <f>IF(tblTitanic[[#This Row],[Fare]]&lt;=$X$5,"Low",IF(tblTitanic[[#This Row],[Fare]]&lt;= $X$6,"Medium",IF(tblTitanic[[#This Row],[Fare]]&lt;= $X$7,"High","Very High")))</f>
        <v>High</v>
      </c>
      <c r="T619" s="9">
        <f>IF(tblTitanic[[#This Row],[Age]]="", $X$9, tblTitanic[[#This Row],[Age]])</f>
        <v>26</v>
      </c>
      <c r="U619" s="9" t="str">
        <f>IF(tblTitanic[[#This Row],[Embarked]]="", "S", tblTitanic[[#This Row],[Embarked]])</f>
        <v>S</v>
      </c>
    </row>
    <row r="620" spans="1:21">
      <c r="A620" s="9">
        <v>619</v>
      </c>
      <c r="B620" s="9">
        <v>1</v>
      </c>
      <c r="C620" s="9">
        <v>2</v>
      </c>
      <c r="D620" t="s">
        <v>1244</v>
      </c>
      <c r="E620" s="9" t="s">
        <v>18</v>
      </c>
      <c r="F620" s="31">
        <v>4</v>
      </c>
      <c r="G620" s="9">
        <v>2</v>
      </c>
      <c r="H620" s="9">
        <v>1</v>
      </c>
      <c r="I620" t="s">
        <v>399</v>
      </c>
      <c r="J620">
        <v>39</v>
      </c>
      <c r="K620" s="9" t="s">
        <v>400</v>
      </c>
      <c r="L620" s="9" t="s">
        <v>16</v>
      </c>
      <c r="M620" s="9">
        <f>tblTitanic[[#This Row],[SibSp]]+tblTitanic[[#This Row],[Parch]]</f>
        <v>3</v>
      </c>
      <c r="N620" s="9" t="str">
        <f>IF(tblTitanic[[#This Row],[FamilySize]]=0,"Alone", IF(tblTitanic[[#This Row],[FamilySize]]&lt;=3,"Small (1-3)", "Large (4+)"))</f>
        <v>Small (1-3)</v>
      </c>
      <c r="O620" s="9" t="str">
        <f>TRIM(MID(tblTitanic[[#This Row],[Name]], FIND(",",tblTitanic[[#This Row],[Name]])+1, FIND(".",tblTitanic[[#This Row],[Name]]) - FIND(",",tblTitanic[[#This Row],[Name]]) - 1))</f>
        <v>Miss</v>
      </c>
      <c r="P6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20" s="9" t="str">
        <f>IF(tblTitanic[[#This Row],[Cabin]]="","Unknown",LEFT(tblTitanic[[#This Row],[Cabin]],1))</f>
        <v>F</v>
      </c>
      <c r="R620" s="9" t="str">
        <f>IF(tblTitanic[[#This Row],[Age]]="","Unknown", IF(tblTitanic[[#This Row],[Age]]&lt;13,"Child",IF(tblTitanic[[#This Row],[Age]]&lt;=18,"Teen", IF(tblTitanic[[#This Row],[Age]]&lt;=40,"Adult","Senior"))))</f>
        <v>Child</v>
      </c>
      <c r="S620" s="9" t="str">
        <f>IF(tblTitanic[[#This Row],[Fare]]&lt;=$X$5,"Low",IF(tblTitanic[[#This Row],[Fare]]&lt;= $X$6,"Medium",IF(tblTitanic[[#This Row],[Fare]]&lt;= $X$7,"High","Very High")))</f>
        <v>Very High</v>
      </c>
      <c r="T620" s="9">
        <f>IF(tblTitanic[[#This Row],[Age]]="", $X$9, tblTitanic[[#This Row],[Age]])</f>
        <v>4</v>
      </c>
      <c r="U620" s="9" t="str">
        <f>IF(tblTitanic[[#This Row],[Embarked]]="", "S", tblTitanic[[#This Row],[Embarked]])</f>
        <v>S</v>
      </c>
    </row>
    <row r="621" spans="1:21">
      <c r="A621" s="9">
        <v>620</v>
      </c>
      <c r="B621" s="9">
        <v>0</v>
      </c>
      <c r="C621" s="9">
        <v>2</v>
      </c>
      <c r="D621" t="s">
        <v>1245</v>
      </c>
      <c r="E621" s="9" t="s">
        <v>13</v>
      </c>
      <c r="F621" s="31">
        <v>26</v>
      </c>
      <c r="G621" s="9">
        <v>0</v>
      </c>
      <c r="H621" s="9">
        <v>0</v>
      </c>
      <c r="I621" t="s">
        <v>1246</v>
      </c>
      <c r="J621">
        <v>10.5</v>
      </c>
      <c r="K621" s="9" t="s">
        <v>15</v>
      </c>
      <c r="L621" s="9" t="s">
        <v>16</v>
      </c>
      <c r="M621" s="9">
        <f>tblTitanic[[#This Row],[SibSp]]+tblTitanic[[#This Row],[Parch]]</f>
        <v>0</v>
      </c>
      <c r="N621" s="9" t="str">
        <f>IF(tblTitanic[[#This Row],[FamilySize]]=0,"Alone", IF(tblTitanic[[#This Row],[FamilySize]]&lt;=3,"Small (1-3)", "Large (4+)"))</f>
        <v>Alone</v>
      </c>
      <c r="O621" s="9" t="str">
        <f>TRIM(MID(tblTitanic[[#This Row],[Name]], FIND(",",tblTitanic[[#This Row],[Name]])+1, FIND(".",tblTitanic[[#This Row],[Name]]) - FIND(",",tblTitanic[[#This Row],[Name]]) - 1))</f>
        <v>Mr</v>
      </c>
      <c r="P6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1" s="9" t="str">
        <f>IF(tblTitanic[[#This Row],[Cabin]]="","Unknown",LEFT(tblTitanic[[#This Row],[Cabin]],1))</f>
        <v>Unknown</v>
      </c>
      <c r="R621" s="9" t="str">
        <f>IF(tblTitanic[[#This Row],[Age]]="","Unknown", IF(tblTitanic[[#This Row],[Age]]&lt;13,"Child",IF(tblTitanic[[#This Row],[Age]]&lt;=18,"Teen", IF(tblTitanic[[#This Row],[Age]]&lt;=40,"Adult","Senior"))))</f>
        <v>Adult</v>
      </c>
      <c r="S621" s="9" t="str">
        <f>IF(tblTitanic[[#This Row],[Fare]]&lt;=$X$5,"Low",IF(tblTitanic[[#This Row],[Fare]]&lt;= $X$6,"Medium",IF(tblTitanic[[#This Row],[Fare]]&lt;= $X$7,"High","Very High")))</f>
        <v>Medium</v>
      </c>
      <c r="T621" s="9">
        <f>IF(tblTitanic[[#This Row],[Age]]="", $X$9, tblTitanic[[#This Row],[Age]])</f>
        <v>26</v>
      </c>
      <c r="U621" s="9" t="str">
        <f>IF(tblTitanic[[#This Row],[Embarked]]="", "S", tblTitanic[[#This Row],[Embarked]])</f>
        <v>S</v>
      </c>
    </row>
    <row r="622" spans="1:21">
      <c r="A622" s="9">
        <v>621</v>
      </c>
      <c r="B622" s="9">
        <v>0</v>
      </c>
      <c r="C622" s="9">
        <v>3</v>
      </c>
      <c r="D622" t="s">
        <v>1247</v>
      </c>
      <c r="E622" s="9" t="s">
        <v>13</v>
      </c>
      <c r="F622" s="31">
        <v>27</v>
      </c>
      <c r="G622" s="9">
        <v>1</v>
      </c>
      <c r="H622" s="9">
        <v>0</v>
      </c>
      <c r="I622" t="s">
        <v>1248</v>
      </c>
      <c r="J622">
        <v>14.4542</v>
      </c>
      <c r="K622" s="9" t="s">
        <v>15</v>
      </c>
      <c r="L622" s="9" t="s">
        <v>21</v>
      </c>
      <c r="M622" s="9">
        <f>tblTitanic[[#This Row],[SibSp]]+tblTitanic[[#This Row],[Parch]]</f>
        <v>1</v>
      </c>
      <c r="N622" s="9" t="str">
        <f>IF(tblTitanic[[#This Row],[FamilySize]]=0,"Alone", IF(tblTitanic[[#This Row],[FamilySize]]&lt;=3,"Small (1-3)", "Large (4+)"))</f>
        <v>Small (1-3)</v>
      </c>
      <c r="O622" s="9" t="str">
        <f>TRIM(MID(tblTitanic[[#This Row],[Name]], FIND(",",tblTitanic[[#This Row],[Name]])+1, FIND(".",tblTitanic[[#This Row],[Name]]) - FIND(",",tblTitanic[[#This Row],[Name]]) - 1))</f>
        <v>Mr</v>
      </c>
      <c r="P6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2" s="9" t="str">
        <f>IF(tblTitanic[[#This Row],[Cabin]]="","Unknown",LEFT(tblTitanic[[#This Row],[Cabin]],1))</f>
        <v>Unknown</v>
      </c>
      <c r="R622" s="9" t="str">
        <f>IF(tblTitanic[[#This Row],[Age]]="","Unknown", IF(tblTitanic[[#This Row],[Age]]&lt;13,"Child",IF(tblTitanic[[#This Row],[Age]]&lt;=18,"Teen", IF(tblTitanic[[#This Row],[Age]]&lt;=40,"Adult","Senior"))))</f>
        <v>Adult</v>
      </c>
      <c r="S622" s="9" t="str">
        <f>IF(tblTitanic[[#This Row],[Fare]]&lt;=$X$5,"Low",IF(tblTitanic[[#This Row],[Fare]]&lt;= $X$6,"Medium",IF(tblTitanic[[#This Row],[Fare]]&lt;= $X$7,"High","Very High")))</f>
        <v>Medium</v>
      </c>
      <c r="T622" s="9">
        <f>IF(tblTitanic[[#This Row],[Age]]="", $X$9, tblTitanic[[#This Row],[Age]])</f>
        <v>27</v>
      </c>
      <c r="U622" s="9" t="str">
        <f>IF(tblTitanic[[#This Row],[Embarked]]="", "S", tblTitanic[[#This Row],[Embarked]])</f>
        <v>C</v>
      </c>
    </row>
    <row r="623" spans="1:21">
      <c r="A623" s="9">
        <v>622</v>
      </c>
      <c r="B623" s="9">
        <v>1</v>
      </c>
      <c r="C623" s="9">
        <v>1</v>
      </c>
      <c r="D623" t="s">
        <v>1249</v>
      </c>
      <c r="E623" s="9" t="s">
        <v>13</v>
      </c>
      <c r="F623" s="31">
        <v>42</v>
      </c>
      <c r="G623" s="9">
        <v>1</v>
      </c>
      <c r="H623" s="9">
        <v>0</v>
      </c>
      <c r="I623" t="s">
        <v>1250</v>
      </c>
      <c r="J623">
        <v>52.554200000000002</v>
      </c>
      <c r="K623" s="9" t="s">
        <v>1251</v>
      </c>
      <c r="L623" s="9" t="s">
        <v>16</v>
      </c>
      <c r="M623" s="9">
        <f>tblTitanic[[#This Row],[SibSp]]+tblTitanic[[#This Row],[Parch]]</f>
        <v>1</v>
      </c>
      <c r="N623" s="9" t="str">
        <f>IF(tblTitanic[[#This Row],[FamilySize]]=0,"Alone", IF(tblTitanic[[#This Row],[FamilySize]]&lt;=3,"Small (1-3)", "Large (4+)"))</f>
        <v>Small (1-3)</v>
      </c>
      <c r="O623" s="9" t="str">
        <f>TRIM(MID(tblTitanic[[#This Row],[Name]], FIND(",",tblTitanic[[#This Row],[Name]])+1, FIND(".",tblTitanic[[#This Row],[Name]]) - FIND(",",tblTitanic[[#This Row],[Name]]) - 1))</f>
        <v>Mr</v>
      </c>
      <c r="P6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3" s="9" t="str">
        <f>IF(tblTitanic[[#This Row],[Cabin]]="","Unknown",LEFT(tblTitanic[[#This Row],[Cabin]],1))</f>
        <v>D</v>
      </c>
      <c r="R623" s="9" t="str">
        <f>IF(tblTitanic[[#This Row],[Age]]="","Unknown", IF(tblTitanic[[#This Row],[Age]]&lt;13,"Child",IF(tblTitanic[[#This Row],[Age]]&lt;=18,"Teen", IF(tblTitanic[[#This Row],[Age]]&lt;=40,"Adult","Senior"))))</f>
        <v>Senior</v>
      </c>
      <c r="S623" s="9" t="str">
        <f>IF(tblTitanic[[#This Row],[Fare]]&lt;=$X$5,"Low",IF(tblTitanic[[#This Row],[Fare]]&lt;= $X$6,"Medium",IF(tblTitanic[[#This Row],[Fare]]&lt;= $X$7,"High","Very High")))</f>
        <v>Very High</v>
      </c>
      <c r="T623" s="9">
        <f>IF(tblTitanic[[#This Row],[Age]]="", $X$9, tblTitanic[[#This Row],[Age]])</f>
        <v>42</v>
      </c>
      <c r="U623" s="9" t="str">
        <f>IF(tblTitanic[[#This Row],[Embarked]]="", "S", tblTitanic[[#This Row],[Embarked]])</f>
        <v>S</v>
      </c>
    </row>
    <row r="624" spans="1:21">
      <c r="A624" s="9">
        <v>623</v>
      </c>
      <c r="B624" s="9">
        <v>1</v>
      </c>
      <c r="C624" s="9">
        <v>3</v>
      </c>
      <c r="D624" t="s">
        <v>1252</v>
      </c>
      <c r="E624" s="9" t="s">
        <v>13</v>
      </c>
      <c r="F624" s="31">
        <v>20</v>
      </c>
      <c r="G624" s="9">
        <v>1</v>
      </c>
      <c r="H624" s="9">
        <v>1</v>
      </c>
      <c r="I624" t="s">
        <v>800</v>
      </c>
      <c r="J624">
        <v>15.7417</v>
      </c>
      <c r="K624" s="9" t="s">
        <v>15</v>
      </c>
      <c r="L624" s="9" t="s">
        <v>21</v>
      </c>
      <c r="M624" s="9">
        <f>tblTitanic[[#This Row],[SibSp]]+tblTitanic[[#This Row],[Parch]]</f>
        <v>2</v>
      </c>
      <c r="N624" s="9" t="str">
        <f>IF(tblTitanic[[#This Row],[FamilySize]]=0,"Alone", IF(tblTitanic[[#This Row],[FamilySize]]&lt;=3,"Small (1-3)", "Large (4+)"))</f>
        <v>Small (1-3)</v>
      </c>
      <c r="O624" s="9" t="str">
        <f>TRIM(MID(tblTitanic[[#This Row],[Name]], FIND(",",tblTitanic[[#This Row],[Name]])+1, FIND(".",tblTitanic[[#This Row],[Name]]) - FIND(",",tblTitanic[[#This Row],[Name]]) - 1))</f>
        <v>Mr</v>
      </c>
      <c r="P6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4" s="9" t="str">
        <f>IF(tblTitanic[[#This Row],[Cabin]]="","Unknown",LEFT(tblTitanic[[#This Row],[Cabin]],1))</f>
        <v>Unknown</v>
      </c>
      <c r="R624" s="9" t="str">
        <f>IF(tblTitanic[[#This Row],[Age]]="","Unknown", IF(tblTitanic[[#This Row],[Age]]&lt;13,"Child",IF(tblTitanic[[#This Row],[Age]]&lt;=18,"Teen", IF(tblTitanic[[#This Row],[Age]]&lt;=40,"Adult","Senior"))))</f>
        <v>Adult</v>
      </c>
      <c r="S624" s="9" t="str">
        <f>IF(tblTitanic[[#This Row],[Fare]]&lt;=$X$5,"Low",IF(tblTitanic[[#This Row],[Fare]]&lt;= $X$6,"Medium",IF(tblTitanic[[#This Row],[Fare]]&lt;= $X$7,"High","Very High")))</f>
        <v>High</v>
      </c>
      <c r="T624" s="9">
        <f>IF(tblTitanic[[#This Row],[Age]]="", $X$9, tblTitanic[[#This Row],[Age]])</f>
        <v>20</v>
      </c>
      <c r="U624" s="9" t="str">
        <f>IF(tblTitanic[[#This Row],[Embarked]]="", "S", tblTitanic[[#This Row],[Embarked]])</f>
        <v>C</v>
      </c>
    </row>
    <row r="625" spans="1:21">
      <c r="A625" s="9">
        <v>624</v>
      </c>
      <c r="B625" s="9">
        <v>0</v>
      </c>
      <c r="C625" s="9">
        <v>3</v>
      </c>
      <c r="D625" t="s">
        <v>1253</v>
      </c>
      <c r="E625" s="9" t="s">
        <v>13</v>
      </c>
      <c r="F625" s="31">
        <v>21</v>
      </c>
      <c r="G625" s="9">
        <v>0</v>
      </c>
      <c r="H625" s="9">
        <v>0</v>
      </c>
      <c r="I625" t="s">
        <v>1254</v>
      </c>
      <c r="J625">
        <v>7.8541999999999996</v>
      </c>
      <c r="K625" s="9" t="s">
        <v>15</v>
      </c>
      <c r="L625" s="9" t="s">
        <v>16</v>
      </c>
      <c r="M625" s="9">
        <f>tblTitanic[[#This Row],[SibSp]]+tblTitanic[[#This Row],[Parch]]</f>
        <v>0</v>
      </c>
      <c r="N625" s="9" t="str">
        <f>IF(tblTitanic[[#This Row],[FamilySize]]=0,"Alone", IF(tblTitanic[[#This Row],[FamilySize]]&lt;=3,"Small (1-3)", "Large (4+)"))</f>
        <v>Alone</v>
      </c>
      <c r="O625" s="9" t="str">
        <f>TRIM(MID(tblTitanic[[#This Row],[Name]], FIND(",",tblTitanic[[#This Row],[Name]])+1, FIND(".",tblTitanic[[#This Row],[Name]]) - FIND(",",tblTitanic[[#This Row],[Name]]) - 1))</f>
        <v>Mr</v>
      </c>
      <c r="P6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5" s="9" t="str">
        <f>IF(tblTitanic[[#This Row],[Cabin]]="","Unknown",LEFT(tblTitanic[[#This Row],[Cabin]],1))</f>
        <v>Unknown</v>
      </c>
      <c r="R625" s="9" t="str">
        <f>IF(tblTitanic[[#This Row],[Age]]="","Unknown", IF(tblTitanic[[#This Row],[Age]]&lt;13,"Child",IF(tblTitanic[[#This Row],[Age]]&lt;=18,"Teen", IF(tblTitanic[[#This Row],[Age]]&lt;=40,"Adult","Senior"))))</f>
        <v>Adult</v>
      </c>
      <c r="S625" s="9" t="str">
        <f>IF(tblTitanic[[#This Row],[Fare]]&lt;=$X$5,"Low",IF(tblTitanic[[#This Row],[Fare]]&lt;= $X$6,"Medium",IF(tblTitanic[[#This Row],[Fare]]&lt;= $X$7,"High","Very High")))</f>
        <v>Low</v>
      </c>
      <c r="T625" s="9">
        <f>IF(tblTitanic[[#This Row],[Age]]="", $X$9, tblTitanic[[#This Row],[Age]])</f>
        <v>21</v>
      </c>
      <c r="U625" s="9" t="str">
        <f>IF(tblTitanic[[#This Row],[Embarked]]="", "S", tblTitanic[[#This Row],[Embarked]])</f>
        <v>S</v>
      </c>
    </row>
    <row r="626" spans="1:21">
      <c r="A626" s="9">
        <v>625</v>
      </c>
      <c r="B626" s="9">
        <v>0</v>
      </c>
      <c r="C626" s="9">
        <v>3</v>
      </c>
      <c r="D626" t="s">
        <v>1255</v>
      </c>
      <c r="E626" s="9" t="s">
        <v>13</v>
      </c>
      <c r="F626" s="31">
        <v>21</v>
      </c>
      <c r="G626" s="9">
        <v>0</v>
      </c>
      <c r="H626" s="9">
        <v>0</v>
      </c>
      <c r="I626" t="s">
        <v>1256</v>
      </c>
      <c r="J626">
        <v>16.100000000000001</v>
      </c>
      <c r="K626" s="9" t="s">
        <v>15</v>
      </c>
      <c r="L626" s="9" t="s">
        <v>16</v>
      </c>
      <c r="M626" s="9">
        <f>tblTitanic[[#This Row],[SibSp]]+tblTitanic[[#This Row],[Parch]]</f>
        <v>0</v>
      </c>
      <c r="N626" s="9" t="str">
        <f>IF(tblTitanic[[#This Row],[FamilySize]]=0,"Alone", IF(tblTitanic[[#This Row],[FamilySize]]&lt;=3,"Small (1-3)", "Large (4+)"))</f>
        <v>Alone</v>
      </c>
      <c r="O626" s="9" t="str">
        <f>TRIM(MID(tblTitanic[[#This Row],[Name]], FIND(",",tblTitanic[[#This Row],[Name]])+1, FIND(".",tblTitanic[[#This Row],[Name]]) - FIND(",",tblTitanic[[#This Row],[Name]]) - 1))</f>
        <v>Mr</v>
      </c>
      <c r="P6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6" s="9" t="str">
        <f>IF(tblTitanic[[#This Row],[Cabin]]="","Unknown",LEFT(tblTitanic[[#This Row],[Cabin]],1))</f>
        <v>Unknown</v>
      </c>
      <c r="R626" s="9" t="str">
        <f>IF(tblTitanic[[#This Row],[Age]]="","Unknown", IF(tblTitanic[[#This Row],[Age]]&lt;13,"Child",IF(tblTitanic[[#This Row],[Age]]&lt;=18,"Teen", IF(tblTitanic[[#This Row],[Age]]&lt;=40,"Adult","Senior"))))</f>
        <v>Adult</v>
      </c>
      <c r="S626" s="9" t="str">
        <f>IF(tblTitanic[[#This Row],[Fare]]&lt;=$X$5,"Low",IF(tblTitanic[[#This Row],[Fare]]&lt;= $X$6,"Medium",IF(tblTitanic[[#This Row],[Fare]]&lt;= $X$7,"High","Very High")))</f>
        <v>High</v>
      </c>
      <c r="T626" s="9">
        <f>IF(tblTitanic[[#This Row],[Age]]="", $X$9, tblTitanic[[#This Row],[Age]])</f>
        <v>21</v>
      </c>
      <c r="U626" s="9" t="str">
        <f>IF(tblTitanic[[#This Row],[Embarked]]="", "S", tblTitanic[[#This Row],[Embarked]])</f>
        <v>S</v>
      </c>
    </row>
    <row r="627" spans="1:21">
      <c r="A627" s="9">
        <v>626</v>
      </c>
      <c r="B627" s="9">
        <v>0</v>
      </c>
      <c r="C627" s="9">
        <v>1</v>
      </c>
      <c r="D627" t="s">
        <v>1257</v>
      </c>
      <c r="E627" s="9" t="s">
        <v>13</v>
      </c>
      <c r="F627" s="31">
        <v>61</v>
      </c>
      <c r="G627" s="9">
        <v>0</v>
      </c>
      <c r="H627" s="9">
        <v>0</v>
      </c>
      <c r="I627" t="s">
        <v>1258</v>
      </c>
      <c r="J627">
        <v>32.320799999999998</v>
      </c>
      <c r="K627" s="9" t="s">
        <v>1259</v>
      </c>
      <c r="L627" s="9" t="s">
        <v>16</v>
      </c>
      <c r="M627" s="9">
        <f>tblTitanic[[#This Row],[SibSp]]+tblTitanic[[#This Row],[Parch]]</f>
        <v>0</v>
      </c>
      <c r="N627" s="9" t="str">
        <f>IF(tblTitanic[[#This Row],[FamilySize]]=0,"Alone", IF(tblTitanic[[#This Row],[FamilySize]]&lt;=3,"Small (1-3)", "Large (4+)"))</f>
        <v>Alone</v>
      </c>
      <c r="O627" s="9" t="str">
        <f>TRIM(MID(tblTitanic[[#This Row],[Name]], FIND(",",tblTitanic[[#This Row],[Name]])+1, FIND(".",tblTitanic[[#This Row],[Name]]) - FIND(",",tblTitanic[[#This Row],[Name]]) - 1))</f>
        <v>Mr</v>
      </c>
      <c r="P6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27" s="9" t="str">
        <f>IF(tblTitanic[[#This Row],[Cabin]]="","Unknown",LEFT(tblTitanic[[#This Row],[Cabin]],1))</f>
        <v>D</v>
      </c>
      <c r="R627" s="9" t="str">
        <f>IF(tblTitanic[[#This Row],[Age]]="","Unknown", IF(tblTitanic[[#This Row],[Age]]&lt;13,"Child",IF(tblTitanic[[#This Row],[Age]]&lt;=18,"Teen", IF(tblTitanic[[#This Row],[Age]]&lt;=40,"Adult","Senior"))))</f>
        <v>Senior</v>
      </c>
      <c r="S627" s="9" t="str">
        <f>IF(tblTitanic[[#This Row],[Fare]]&lt;=$X$5,"Low",IF(tblTitanic[[#This Row],[Fare]]&lt;= $X$6,"Medium",IF(tblTitanic[[#This Row],[Fare]]&lt;= $X$7,"High","Very High")))</f>
        <v>Very High</v>
      </c>
      <c r="T627" s="9">
        <f>IF(tblTitanic[[#This Row],[Age]]="", $X$9, tblTitanic[[#This Row],[Age]])</f>
        <v>61</v>
      </c>
      <c r="U627" s="9" t="str">
        <f>IF(tblTitanic[[#This Row],[Embarked]]="", "S", tblTitanic[[#This Row],[Embarked]])</f>
        <v>S</v>
      </c>
    </row>
    <row r="628" spans="1:21">
      <c r="A628" s="9">
        <v>627</v>
      </c>
      <c r="B628" s="9">
        <v>0</v>
      </c>
      <c r="C628" s="9">
        <v>2</v>
      </c>
      <c r="D628" t="s">
        <v>1260</v>
      </c>
      <c r="E628" s="9" t="s">
        <v>13</v>
      </c>
      <c r="F628" s="31">
        <v>57</v>
      </c>
      <c r="G628" s="9">
        <v>0</v>
      </c>
      <c r="H628" s="9">
        <v>0</v>
      </c>
      <c r="I628" t="s">
        <v>1261</v>
      </c>
      <c r="J628">
        <v>12.35</v>
      </c>
      <c r="K628" s="9" t="s">
        <v>15</v>
      </c>
      <c r="L628" s="9" t="s">
        <v>31</v>
      </c>
      <c r="M628" s="9">
        <f>tblTitanic[[#This Row],[SibSp]]+tblTitanic[[#This Row],[Parch]]</f>
        <v>0</v>
      </c>
      <c r="N628" s="9" t="str">
        <f>IF(tblTitanic[[#This Row],[FamilySize]]=0,"Alone", IF(tblTitanic[[#This Row],[FamilySize]]&lt;=3,"Small (1-3)", "Large (4+)"))</f>
        <v>Alone</v>
      </c>
      <c r="O628" s="9" t="str">
        <f>TRIM(MID(tblTitanic[[#This Row],[Name]], FIND(",",tblTitanic[[#This Row],[Name]])+1, FIND(".",tblTitanic[[#This Row],[Name]]) - FIND(",",tblTitanic[[#This Row],[Name]]) - 1))</f>
        <v>Rev</v>
      </c>
      <c r="P6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628" s="9" t="str">
        <f>IF(tblTitanic[[#This Row],[Cabin]]="","Unknown",LEFT(tblTitanic[[#This Row],[Cabin]],1))</f>
        <v>Unknown</v>
      </c>
      <c r="R628" s="9" t="str">
        <f>IF(tblTitanic[[#This Row],[Age]]="","Unknown", IF(tblTitanic[[#This Row],[Age]]&lt;13,"Child",IF(tblTitanic[[#This Row],[Age]]&lt;=18,"Teen", IF(tblTitanic[[#This Row],[Age]]&lt;=40,"Adult","Senior"))))</f>
        <v>Senior</v>
      </c>
      <c r="S628" s="9" t="str">
        <f>IF(tblTitanic[[#This Row],[Fare]]&lt;=$X$5,"Low",IF(tblTitanic[[#This Row],[Fare]]&lt;= $X$6,"Medium",IF(tblTitanic[[#This Row],[Fare]]&lt;= $X$7,"High","Very High")))</f>
        <v>Medium</v>
      </c>
      <c r="T628" s="9">
        <f>IF(tblTitanic[[#This Row],[Age]]="", $X$9, tblTitanic[[#This Row],[Age]])</f>
        <v>57</v>
      </c>
      <c r="U628" s="9" t="str">
        <f>IF(tblTitanic[[#This Row],[Embarked]]="", "S", tblTitanic[[#This Row],[Embarked]])</f>
        <v>Q</v>
      </c>
    </row>
    <row r="629" spans="1:21">
      <c r="A629" s="9">
        <v>628</v>
      </c>
      <c r="B629" s="9">
        <v>1</v>
      </c>
      <c r="C629" s="9">
        <v>1</v>
      </c>
      <c r="D629" t="s">
        <v>1262</v>
      </c>
      <c r="E629" s="9" t="s">
        <v>18</v>
      </c>
      <c r="F629" s="31">
        <v>21</v>
      </c>
      <c r="G629" s="9">
        <v>0</v>
      </c>
      <c r="H629" s="9">
        <v>0</v>
      </c>
      <c r="I629" t="s">
        <v>588</v>
      </c>
      <c r="J629">
        <v>77.958299999999994</v>
      </c>
      <c r="K629" s="9" t="s">
        <v>1263</v>
      </c>
      <c r="L629" s="9" t="s">
        <v>16</v>
      </c>
      <c r="M629" s="9">
        <f>tblTitanic[[#This Row],[SibSp]]+tblTitanic[[#This Row],[Parch]]</f>
        <v>0</v>
      </c>
      <c r="N629" s="9" t="str">
        <f>IF(tblTitanic[[#This Row],[FamilySize]]=0,"Alone", IF(tblTitanic[[#This Row],[FamilySize]]&lt;=3,"Small (1-3)", "Large (4+)"))</f>
        <v>Alone</v>
      </c>
      <c r="O629" s="9" t="str">
        <f>TRIM(MID(tblTitanic[[#This Row],[Name]], FIND(",",tblTitanic[[#This Row],[Name]])+1, FIND(".",tblTitanic[[#This Row],[Name]]) - FIND(",",tblTitanic[[#This Row],[Name]]) - 1))</f>
        <v>Miss</v>
      </c>
      <c r="P6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29" s="9" t="str">
        <f>IF(tblTitanic[[#This Row],[Cabin]]="","Unknown",LEFT(tblTitanic[[#This Row],[Cabin]],1))</f>
        <v>D</v>
      </c>
      <c r="R629" s="9" t="str">
        <f>IF(tblTitanic[[#This Row],[Age]]="","Unknown", IF(tblTitanic[[#This Row],[Age]]&lt;13,"Child",IF(tblTitanic[[#This Row],[Age]]&lt;=18,"Teen", IF(tblTitanic[[#This Row],[Age]]&lt;=40,"Adult","Senior"))))</f>
        <v>Adult</v>
      </c>
      <c r="S629" s="9" t="str">
        <f>IF(tblTitanic[[#This Row],[Fare]]&lt;=$X$5,"Low",IF(tblTitanic[[#This Row],[Fare]]&lt;= $X$6,"Medium",IF(tblTitanic[[#This Row],[Fare]]&lt;= $X$7,"High","Very High")))</f>
        <v>Very High</v>
      </c>
      <c r="T629" s="9">
        <f>IF(tblTitanic[[#This Row],[Age]]="", $X$9, tblTitanic[[#This Row],[Age]])</f>
        <v>21</v>
      </c>
      <c r="U629" s="9" t="str">
        <f>IF(tblTitanic[[#This Row],[Embarked]]="", "S", tblTitanic[[#This Row],[Embarked]])</f>
        <v>S</v>
      </c>
    </row>
    <row r="630" spans="1:21">
      <c r="A630" s="9">
        <v>629</v>
      </c>
      <c r="B630" s="9">
        <v>0</v>
      </c>
      <c r="C630" s="9">
        <v>3</v>
      </c>
      <c r="D630" t="s">
        <v>1264</v>
      </c>
      <c r="E630" s="9" t="s">
        <v>13</v>
      </c>
      <c r="F630" s="31">
        <v>26</v>
      </c>
      <c r="G630" s="9">
        <v>0</v>
      </c>
      <c r="H630" s="9">
        <v>0</v>
      </c>
      <c r="I630" t="s">
        <v>1265</v>
      </c>
      <c r="J630">
        <v>7.8958000000000004</v>
      </c>
      <c r="K630" s="9" t="s">
        <v>15</v>
      </c>
      <c r="L630" s="9" t="s">
        <v>16</v>
      </c>
      <c r="M630" s="9">
        <f>tblTitanic[[#This Row],[SibSp]]+tblTitanic[[#This Row],[Parch]]</f>
        <v>0</v>
      </c>
      <c r="N630" s="9" t="str">
        <f>IF(tblTitanic[[#This Row],[FamilySize]]=0,"Alone", IF(tblTitanic[[#This Row],[FamilySize]]&lt;=3,"Small (1-3)", "Large (4+)"))</f>
        <v>Alone</v>
      </c>
      <c r="O630" s="9" t="str">
        <f>TRIM(MID(tblTitanic[[#This Row],[Name]], FIND(",",tblTitanic[[#This Row],[Name]])+1, FIND(".",tblTitanic[[#This Row],[Name]]) - FIND(",",tblTitanic[[#This Row],[Name]]) - 1))</f>
        <v>Mr</v>
      </c>
      <c r="P6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0" s="9" t="str">
        <f>IF(tblTitanic[[#This Row],[Cabin]]="","Unknown",LEFT(tblTitanic[[#This Row],[Cabin]],1))</f>
        <v>Unknown</v>
      </c>
      <c r="R630" s="9" t="str">
        <f>IF(tblTitanic[[#This Row],[Age]]="","Unknown", IF(tblTitanic[[#This Row],[Age]]&lt;13,"Child",IF(tblTitanic[[#This Row],[Age]]&lt;=18,"Teen", IF(tblTitanic[[#This Row],[Age]]&lt;=40,"Adult","Senior"))))</f>
        <v>Adult</v>
      </c>
      <c r="S630" s="9" t="str">
        <f>IF(tblTitanic[[#This Row],[Fare]]&lt;=$X$5,"Low",IF(tblTitanic[[#This Row],[Fare]]&lt;= $X$6,"Medium",IF(tblTitanic[[#This Row],[Fare]]&lt;= $X$7,"High","Very High")))</f>
        <v>Low</v>
      </c>
      <c r="T630" s="9">
        <f>IF(tblTitanic[[#This Row],[Age]]="", $X$9, tblTitanic[[#This Row],[Age]])</f>
        <v>26</v>
      </c>
      <c r="U630" s="9" t="str">
        <f>IF(tblTitanic[[#This Row],[Embarked]]="", "S", tblTitanic[[#This Row],[Embarked]])</f>
        <v>S</v>
      </c>
    </row>
    <row r="631" spans="1:21">
      <c r="A631" s="9">
        <v>630</v>
      </c>
      <c r="B631" s="9">
        <v>0</v>
      </c>
      <c r="C631" s="9">
        <v>3</v>
      </c>
      <c r="D631" t="s">
        <v>1266</v>
      </c>
      <c r="E631" s="9" t="s">
        <v>13</v>
      </c>
      <c r="F631" s="31"/>
      <c r="G631" s="9">
        <v>0</v>
      </c>
      <c r="H631" s="9">
        <v>0</v>
      </c>
      <c r="I631" t="s">
        <v>1267</v>
      </c>
      <c r="J631">
        <v>7.7332999999999998</v>
      </c>
      <c r="K631" s="9" t="s">
        <v>15</v>
      </c>
      <c r="L631" s="9" t="s">
        <v>31</v>
      </c>
      <c r="M631" s="9">
        <f>tblTitanic[[#This Row],[SibSp]]+tblTitanic[[#This Row],[Parch]]</f>
        <v>0</v>
      </c>
      <c r="N631" s="9" t="str">
        <f>IF(tblTitanic[[#This Row],[FamilySize]]=0,"Alone", IF(tblTitanic[[#This Row],[FamilySize]]&lt;=3,"Small (1-3)", "Large (4+)"))</f>
        <v>Alone</v>
      </c>
      <c r="O631" s="9" t="str">
        <f>TRIM(MID(tblTitanic[[#This Row],[Name]], FIND(",",tblTitanic[[#This Row],[Name]])+1, FIND(".",tblTitanic[[#This Row],[Name]]) - FIND(",",tblTitanic[[#This Row],[Name]]) - 1))</f>
        <v>Mr</v>
      </c>
      <c r="P6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1" s="9" t="str">
        <f>IF(tblTitanic[[#This Row],[Cabin]]="","Unknown",LEFT(tblTitanic[[#This Row],[Cabin]],1))</f>
        <v>Unknown</v>
      </c>
      <c r="R631" s="9" t="str">
        <f>IF(tblTitanic[[#This Row],[Age]]="","Unknown", IF(tblTitanic[[#This Row],[Age]]&lt;13,"Child",IF(tblTitanic[[#This Row],[Age]]&lt;=18,"Teen", IF(tblTitanic[[#This Row],[Age]]&lt;=40,"Adult","Senior"))))</f>
        <v>Unknown</v>
      </c>
      <c r="S631" s="9" t="str">
        <f>IF(tblTitanic[[#This Row],[Fare]]&lt;=$X$5,"Low",IF(tblTitanic[[#This Row],[Fare]]&lt;= $X$6,"Medium",IF(tblTitanic[[#This Row],[Fare]]&lt;= $X$7,"High","Very High")))</f>
        <v>Low</v>
      </c>
      <c r="T631" s="9">
        <f>IF(tblTitanic[[#This Row],[Age]]="", $X$9, tblTitanic[[#This Row],[Age]])</f>
        <v>28</v>
      </c>
      <c r="U631" s="9" t="str">
        <f>IF(tblTitanic[[#This Row],[Embarked]]="", "S", tblTitanic[[#This Row],[Embarked]])</f>
        <v>Q</v>
      </c>
    </row>
    <row r="632" spans="1:21">
      <c r="A632" s="9">
        <v>631</v>
      </c>
      <c r="B632" s="9">
        <v>1</v>
      </c>
      <c r="C632" s="9">
        <v>1</v>
      </c>
      <c r="D632" t="s">
        <v>1268</v>
      </c>
      <c r="E632" s="9" t="s">
        <v>13</v>
      </c>
      <c r="F632" s="31">
        <v>80</v>
      </c>
      <c r="G632" s="9">
        <v>0</v>
      </c>
      <c r="H632" s="9">
        <v>0</v>
      </c>
      <c r="I632" t="s">
        <v>1269</v>
      </c>
      <c r="J632">
        <v>30</v>
      </c>
      <c r="K632" s="9" t="s">
        <v>1270</v>
      </c>
      <c r="L632" s="9" t="s">
        <v>16</v>
      </c>
      <c r="M632" s="9">
        <f>tblTitanic[[#This Row],[SibSp]]+tblTitanic[[#This Row],[Parch]]</f>
        <v>0</v>
      </c>
      <c r="N632" s="9" t="str">
        <f>IF(tblTitanic[[#This Row],[FamilySize]]=0,"Alone", IF(tblTitanic[[#This Row],[FamilySize]]&lt;=3,"Small (1-3)", "Large (4+)"))</f>
        <v>Alone</v>
      </c>
      <c r="O632" s="9" t="str">
        <f>TRIM(MID(tblTitanic[[#This Row],[Name]], FIND(",",tblTitanic[[#This Row],[Name]])+1, FIND(".",tblTitanic[[#This Row],[Name]]) - FIND(",",tblTitanic[[#This Row],[Name]]) - 1))</f>
        <v>Mr</v>
      </c>
      <c r="P6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2" s="9" t="str">
        <f>IF(tblTitanic[[#This Row],[Cabin]]="","Unknown",LEFT(tblTitanic[[#This Row],[Cabin]],1))</f>
        <v>A</v>
      </c>
      <c r="R632" s="9" t="str">
        <f>IF(tblTitanic[[#This Row],[Age]]="","Unknown", IF(tblTitanic[[#This Row],[Age]]&lt;13,"Child",IF(tblTitanic[[#This Row],[Age]]&lt;=18,"Teen", IF(tblTitanic[[#This Row],[Age]]&lt;=40,"Adult","Senior"))))</f>
        <v>Senior</v>
      </c>
      <c r="S632" s="9" t="str">
        <f>IF(tblTitanic[[#This Row],[Fare]]&lt;=$X$5,"Low",IF(tblTitanic[[#This Row],[Fare]]&lt;= $X$6,"Medium",IF(tblTitanic[[#This Row],[Fare]]&lt;= $X$7,"High","Very High")))</f>
        <v>High</v>
      </c>
      <c r="T632" s="9">
        <f>IF(tblTitanic[[#This Row],[Age]]="", $X$9, tblTitanic[[#This Row],[Age]])</f>
        <v>80</v>
      </c>
      <c r="U632" s="9" t="str">
        <f>IF(tblTitanic[[#This Row],[Embarked]]="", "S", tblTitanic[[#This Row],[Embarked]])</f>
        <v>S</v>
      </c>
    </row>
    <row r="633" spans="1:21">
      <c r="A633" s="9">
        <v>632</v>
      </c>
      <c r="B633" s="9">
        <v>0</v>
      </c>
      <c r="C633" s="9">
        <v>3</v>
      </c>
      <c r="D633" t="s">
        <v>1271</v>
      </c>
      <c r="E633" s="9" t="s">
        <v>13</v>
      </c>
      <c r="F633" s="31">
        <v>51</v>
      </c>
      <c r="G633" s="9">
        <v>0</v>
      </c>
      <c r="H633" s="9">
        <v>0</v>
      </c>
      <c r="I633" t="s">
        <v>1272</v>
      </c>
      <c r="J633">
        <v>7.0541999999999998</v>
      </c>
      <c r="K633" s="9" t="s">
        <v>15</v>
      </c>
      <c r="L633" s="9" t="s">
        <v>16</v>
      </c>
      <c r="M633" s="9">
        <f>tblTitanic[[#This Row],[SibSp]]+tblTitanic[[#This Row],[Parch]]</f>
        <v>0</v>
      </c>
      <c r="N633" s="9" t="str">
        <f>IF(tblTitanic[[#This Row],[FamilySize]]=0,"Alone", IF(tblTitanic[[#This Row],[FamilySize]]&lt;=3,"Small (1-3)", "Large (4+)"))</f>
        <v>Alone</v>
      </c>
      <c r="O633" s="9" t="str">
        <f>TRIM(MID(tblTitanic[[#This Row],[Name]], FIND(",",tblTitanic[[#This Row],[Name]])+1, FIND(".",tblTitanic[[#This Row],[Name]]) - FIND(",",tblTitanic[[#This Row],[Name]]) - 1))</f>
        <v>Mr</v>
      </c>
      <c r="P6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3" s="9" t="str">
        <f>IF(tblTitanic[[#This Row],[Cabin]]="","Unknown",LEFT(tblTitanic[[#This Row],[Cabin]],1))</f>
        <v>Unknown</v>
      </c>
      <c r="R633" s="9" t="str">
        <f>IF(tblTitanic[[#This Row],[Age]]="","Unknown", IF(tblTitanic[[#This Row],[Age]]&lt;13,"Child",IF(tblTitanic[[#This Row],[Age]]&lt;=18,"Teen", IF(tblTitanic[[#This Row],[Age]]&lt;=40,"Adult","Senior"))))</f>
        <v>Senior</v>
      </c>
      <c r="S633" s="9" t="str">
        <f>IF(tblTitanic[[#This Row],[Fare]]&lt;=$X$5,"Low",IF(tblTitanic[[#This Row],[Fare]]&lt;= $X$6,"Medium",IF(tblTitanic[[#This Row],[Fare]]&lt;= $X$7,"High","Very High")))</f>
        <v>Low</v>
      </c>
      <c r="T633" s="9">
        <f>IF(tblTitanic[[#This Row],[Age]]="", $X$9, tblTitanic[[#This Row],[Age]])</f>
        <v>51</v>
      </c>
      <c r="U633" s="9" t="str">
        <f>IF(tblTitanic[[#This Row],[Embarked]]="", "S", tblTitanic[[#This Row],[Embarked]])</f>
        <v>S</v>
      </c>
    </row>
    <row r="634" spans="1:21">
      <c r="A634" s="9">
        <v>633</v>
      </c>
      <c r="B634" s="9">
        <v>1</v>
      </c>
      <c r="C634" s="9">
        <v>1</v>
      </c>
      <c r="D634" t="s">
        <v>1273</v>
      </c>
      <c r="E634" s="9" t="s">
        <v>13</v>
      </c>
      <c r="F634" s="31">
        <v>32</v>
      </c>
      <c r="G634" s="9">
        <v>0</v>
      </c>
      <c r="H634" s="9">
        <v>0</v>
      </c>
      <c r="I634" t="s">
        <v>1274</v>
      </c>
      <c r="J634">
        <v>30.5</v>
      </c>
      <c r="K634" s="9" t="s">
        <v>1275</v>
      </c>
      <c r="L634" s="9" t="s">
        <v>21</v>
      </c>
      <c r="M634" s="9">
        <f>tblTitanic[[#This Row],[SibSp]]+tblTitanic[[#This Row],[Parch]]</f>
        <v>0</v>
      </c>
      <c r="N634" s="9" t="str">
        <f>IF(tblTitanic[[#This Row],[FamilySize]]=0,"Alone", IF(tblTitanic[[#This Row],[FamilySize]]&lt;=3,"Small (1-3)", "Large (4+)"))</f>
        <v>Alone</v>
      </c>
      <c r="O634" s="9" t="str">
        <f>TRIM(MID(tblTitanic[[#This Row],[Name]], FIND(",",tblTitanic[[#This Row],[Name]])+1, FIND(".",tblTitanic[[#This Row],[Name]]) - FIND(",",tblTitanic[[#This Row],[Name]]) - 1))</f>
        <v>Dr</v>
      </c>
      <c r="P6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634" s="9" t="str">
        <f>IF(tblTitanic[[#This Row],[Cabin]]="","Unknown",LEFT(tblTitanic[[#This Row],[Cabin]],1))</f>
        <v>B</v>
      </c>
      <c r="R634" s="9" t="str">
        <f>IF(tblTitanic[[#This Row],[Age]]="","Unknown", IF(tblTitanic[[#This Row],[Age]]&lt;13,"Child",IF(tblTitanic[[#This Row],[Age]]&lt;=18,"Teen", IF(tblTitanic[[#This Row],[Age]]&lt;=40,"Adult","Senior"))))</f>
        <v>Adult</v>
      </c>
      <c r="S634" s="9" t="str">
        <f>IF(tblTitanic[[#This Row],[Fare]]&lt;=$X$5,"Low",IF(tblTitanic[[#This Row],[Fare]]&lt;= $X$6,"Medium",IF(tblTitanic[[#This Row],[Fare]]&lt;= $X$7,"High","Very High")))</f>
        <v>High</v>
      </c>
      <c r="T634" s="9">
        <f>IF(tblTitanic[[#This Row],[Age]]="", $X$9, tblTitanic[[#This Row],[Age]])</f>
        <v>32</v>
      </c>
      <c r="U634" s="9" t="str">
        <f>IF(tblTitanic[[#This Row],[Embarked]]="", "S", tblTitanic[[#This Row],[Embarked]])</f>
        <v>C</v>
      </c>
    </row>
    <row r="635" spans="1:21">
      <c r="A635" s="9">
        <v>634</v>
      </c>
      <c r="B635" s="9">
        <v>0</v>
      </c>
      <c r="C635" s="9">
        <v>1</v>
      </c>
      <c r="D635" t="s">
        <v>1276</v>
      </c>
      <c r="E635" s="9" t="s">
        <v>13</v>
      </c>
      <c r="F635" s="31"/>
      <c r="G635" s="9">
        <v>0</v>
      </c>
      <c r="H635" s="9">
        <v>0</v>
      </c>
      <c r="I635" t="s">
        <v>1277</v>
      </c>
      <c r="J635">
        <v>0</v>
      </c>
      <c r="K635" s="9" t="s">
        <v>15</v>
      </c>
      <c r="L635" s="9" t="s">
        <v>16</v>
      </c>
      <c r="M635" s="9">
        <f>tblTitanic[[#This Row],[SibSp]]+tblTitanic[[#This Row],[Parch]]</f>
        <v>0</v>
      </c>
      <c r="N635" s="9" t="str">
        <f>IF(tblTitanic[[#This Row],[FamilySize]]=0,"Alone", IF(tblTitanic[[#This Row],[FamilySize]]&lt;=3,"Small (1-3)", "Large (4+)"))</f>
        <v>Alone</v>
      </c>
      <c r="O635" s="9" t="str">
        <f>TRIM(MID(tblTitanic[[#This Row],[Name]], FIND(",",tblTitanic[[#This Row],[Name]])+1, FIND(".",tblTitanic[[#This Row],[Name]]) - FIND(",",tblTitanic[[#This Row],[Name]]) - 1))</f>
        <v>Mr</v>
      </c>
      <c r="P6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5" s="9" t="str">
        <f>IF(tblTitanic[[#This Row],[Cabin]]="","Unknown",LEFT(tblTitanic[[#This Row],[Cabin]],1))</f>
        <v>Unknown</v>
      </c>
      <c r="R635" s="9" t="str">
        <f>IF(tblTitanic[[#This Row],[Age]]="","Unknown", IF(tblTitanic[[#This Row],[Age]]&lt;13,"Child",IF(tblTitanic[[#This Row],[Age]]&lt;=18,"Teen", IF(tblTitanic[[#This Row],[Age]]&lt;=40,"Adult","Senior"))))</f>
        <v>Unknown</v>
      </c>
      <c r="S635" s="9" t="str">
        <f>IF(tblTitanic[[#This Row],[Fare]]&lt;=$X$5,"Low",IF(tblTitanic[[#This Row],[Fare]]&lt;= $X$6,"Medium",IF(tblTitanic[[#This Row],[Fare]]&lt;= $X$7,"High","Very High")))</f>
        <v>Low</v>
      </c>
      <c r="T635" s="9">
        <f>IF(tblTitanic[[#This Row],[Age]]="", $X$9, tblTitanic[[#This Row],[Age]])</f>
        <v>28</v>
      </c>
      <c r="U635" s="9" t="str">
        <f>IF(tblTitanic[[#This Row],[Embarked]]="", "S", tblTitanic[[#This Row],[Embarked]])</f>
        <v>S</v>
      </c>
    </row>
    <row r="636" spans="1:21">
      <c r="A636" s="9">
        <v>635</v>
      </c>
      <c r="B636" s="9">
        <v>0</v>
      </c>
      <c r="C636" s="9">
        <v>3</v>
      </c>
      <c r="D636" t="s">
        <v>1278</v>
      </c>
      <c r="E636" s="9" t="s">
        <v>18</v>
      </c>
      <c r="F636" s="31">
        <v>9</v>
      </c>
      <c r="G636" s="9">
        <v>3</v>
      </c>
      <c r="H636" s="9">
        <v>2</v>
      </c>
      <c r="I636" t="s">
        <v>158</v>
      </c>
      <c r="J636">
        <v>27.9</v>
      </c>
      <c r="K636" s="9" t="s">
        <v>15</v>
      </c>
      <c r="L636" s="9" t="s">
        <v>16</v>
      </c>
      <c r="M636" s="9">
        <f>tblTitanic[[#This Row],[SibSp]]+tblTitanic[[#This Row],[Parch]]</f>
        <v>5</v>
      </c>
      <c r="N636" s="9" t="str">
        <f>IF(tblTitanic[[#This Row],[FamilySize]]=0,"Alone", IF(tblTitanic[[#This Row],[FamilySize]]&lt;=3,"Small (1-3)", "Large (4+)"))</f>
        <v>Large (4+)</v>
      </c>
      <c r="O636" s="9" t="str">
        <f>TRIM(MID(tblTitanic[[#This Row],[Name]], FIND(",",tblTitanic[[#This Row],[Name]])+1, FIND(".",tblTitanic[[#This Row],[Name]]) - FIND(",",tblTitanic[[#This Row],[Name]]) - 1))</f>
        <v>Miss</v>
      </c>
      <c r="P6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36" s="9" t="str">
        <f>IF(tblTitanic[[#This Row],[Cabin]]="","Unknown",LEFT(tblTitanic[[#This Row],[Cabin]],1))</f>
        <v>Unknown</v>
      </c>
      <c r="R636" s="9" t="str">
        <f>IF(tblTitanic[[#This Row],[Age]]="","Unknown", IF(tblTitanic[[#This Row],[Age]]&lt;13,"Child",IF(tblTitanic[[#This Row],[Age]]&lt;=18,"Teen", IF(tblTitanic[[#This Row],[Age]]&lt;=40,"Adult","Senior"))))</f>
        <v>Child</v>
      </c>
      <c r="S636" s="9" t="str">
        <f>IF(tblTitanic[[#This Row],[Fare]]&lt;=$X$5,"Low",IF(tblTitanic[[#This Row],[Fare]]&lt;= $X$6,"Medium",IF(tblTitanic[[#This Row],[Fare]]&lt;= $X$7,"High","Very High")))</f>
        <v>High</v>
      </c>
      <c r="T636" s="9">
        <f>IF(tblTitanic[[#This Row],[Age]]="", $X$9, tblTitanic[[#This Row],[Age]])</f>
        <v>9</v>
      </c>
      <c r="U636" s="9" t="str">
        <f>IF(tblTitanic[[#This Row],[Embarked]]="", "S", tblTitanic[[#This Row],[Embarked]])</f>
        <v>S</v>
      </c>
    </row>
    <row r="637" spans="1:21">
      <c r="A637" s="9">
        <v>636</v>
      </c>
      <c r="B637" s="9">
        <v>1</v>
      </c>
      <c r="C637" s="9">
        <v>2</v>
      </c>
      <c r="D637" t="s">
        <v>1279</v>
      </c>
      <c r="E637" s="9" t="s">
        <v>18</v>
      </c>
      <c r="F637" s="31">
        <v>28</v>
      </c>
      <c r="G637" s="9">
        <v>0</v>
      </c>
      <c r="H637" s="9">
        <v>0</v>
      </c>
      <c r="I637" t="s">
        <v>1280</v>
      </c>
      <c r="J637">
        <v>13</v>
      </c>
      <c r="K637" s="9" t="s">
        <v>15</v>
      </c>
      <c r="L637" s="9" t="s">
        <v>16</v>
      </c>
      <c r="M637" s="9">
        <f>tblTitanic[[#This Row],[SibSp]]+tblTitanic[[#This Row],[Parch]]</f>
        <v>0</v>
      </c>
      <c r="N637" s="9" t="str">
        <f>IF(tblTitanic[[#This Row],[FamilySize]]=0,"Alone", IF(tblTitanic[[#This Row],[FamilySize]]&lt;=3,"Small (1-3)", "Large (4+)"))</f>
        <v>Alone</v>
      </c>
      <c r="O637" s="9" t="str">
        <f>TRIM(MID(tblTitanic[[#This Row],[Name]], FIND(",",tblTitanic[[#This Row],[Name]])+1, FIND(".",tblTitanic[[#This Row],[Name]]) - FIND(",",tblTitanic[[#This Row],[Name]]) - 1))</f>
        <v>Miss</v>
      </c>
      <c r="P6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37" s="9" t="str">
        <f>IF(tblTitanic[[#This Row],[Cabin]]="","Unknown",LEFT(tblTitanic[[#This Row],[Cabin]],1))</f>
        <v>Unknown</v>
      </c>
      <c r="R637" s="9" t="str">
        <f>IF(tblTitanic[[#This Row],[Age]]="","Unknown", IF(tblTitanic[[#This Row],[Age]]&lt;13,"Child",IF(tblTitanic[[#This Row],[Age]]&lt;=18,"Teen", IF(tblTitanic[[#This Row],[Age]]&lt;=40,"Adult","Senior"))))</f>
        <v>Adult</v>
      </c>
      <c r="S637" s="9" t="str">
        <f>IF(tblTitanic[[#This Row],[Fare]]&lt;=$X$5,"Low",IF(tblTitanic[[#This Row],[Fare]]&lt;= $X$6,"Medium",IF(tblTitanic[[#This Row],[Fare]]&lt;= $X$7,"High","Very High")))</f>
        <v>Medium</v>
      </c>
      <c r="T637" s="9">
        <f>IF(tblTitanic[[#This Row],[Age]]="", $X$9, tblTitanic[[#This Row],[Age]])</f>
        <v>28</v>
      </c>
      <c r="U637" s="9" t="str">
        <f>IF(tblTitanic[[#This Row],[Embarked]]="", "S", tblTitanic[[#This Row],[Embarked]])</f>
        <v>S</v>
      </c>
    </row>
    <row r="638" spans="1:21">
      <c r="A638" s="9">
        <v>637</v>
      </c>
      <c r="B638" s="9">
        <v>0</v>
      </c>
      <c r="C638" s="9">
        <v>3</v>
      </c>
      <c r="D638" t="s">
        <v>1281</v>
      </c>
      <c r="E638" s="9" t="s">
        <v>13</v>
      </c>
      <c r="F638" s="31">
        <v>32</v>
      </c>
      <c r="G638" s="9">
        <v>0</v>
      </c>
      <c r="H638" s="9">
        <v>0</v>
      </c>
      <c r="I638" t="s">
        <v>1282</v>
      </c>
      <c r="J638">
        <v>7.9249999999999998</v>
      </c>
      <c r="K638" s="9" t="s">
        <v>15</v>
      </c>
      <c r="L638" s="9" t="s">
        <v>16</v>
      </c>
      <c r="M638" s="9">
        <f>tblTitanic[[#This Row],[SibSp]]+tblTitanic[[#This Row],[Parch]]</f>
        <v>0</v>
      </c>
      <c r="N638" s="9" t="str">
        <f>IF(tblTitanic[[#This Row],[FamilySize]]=0,"Alone", IF(tblTitanic[[#This Row],[FamilySize]]&lt;=3,"Small (1-3)", "Large (4+)"))</f>
        <v>Alone</v>
      </c>
      <c r="O638" s="9" t="str">
        <f>TRIM(MID(tblTitanic[[#This Row],[Name]], FIND(",",tblTitanic[[#This Row],[Name]])+1, FIND(".",tblTitanic[[#This Row],[Name]]) - FIND(",",tblTitanic[[#This Row],[Name]]) - 1))</f>
        <v>Mr</v>
      </c>
      <c r="P6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8" s="9" t="str">
        <f>IF(tblTitanic[[#This Row],[Cabin]]="","Unknown",LEFT(tblTitanic[[#This Row],[Cabin]],1))</f>
        <v>Unknown</v>
      </c>
      <c r="R638" s="9" t="str">
        <f>IF(tblTitanic[[#This Row],[Age]]="","Unknown", IF(tblTitanic[[#This Row],[Age]]&lt;13,"Child",IF(tblTitanic[[#This Row],[Age]]&lt;=18,"Teen", IF(tblTitanic[[#This Row],[Age]]&lt;=40,"Adult","Senior"))))</f>
        <v>Adult</v>
      </c>
      <c r="S638" s="9" t="str">
        <f>IF(tblTitanic[[#This Row],[Fare]]&lt;=$X$5,"Low",IF(tblTitanic[[#This Row],[Fare]]&lt;= $X$6,"Medium",IF(tblTitanic[[#This Row],[Fare]]&lt;= $X$7,"High","Very High")))</f>
        <v>Medium</v>
      </c>
      <c r="T638" s="9">
        <f>IF(tblTitanic[[#This Row],[Age]]="", $X$9, tblTitanic[[#This Row],[Age]])</f>
        <v>32</v>
      </c>
      <c r="U638" s="9" t="str">
        <f>IF(tblTitanic[[#This Row],[Embarked]]="", "S", tblTitanic[[#This Row],[Embarked]])</f>
        <v>S</v>
      </c>
    </row>
    <row r="639" spans="1:21">
      <c r="A639" s="9">
        <v>638</v>
      </c>
      <c r="B639" s="9">
        <v>0</v>
      </c>
      <c r="C639" s="9">
        <v>2</v>
      </c>
      <c r="D639" t="s">
        <v>1283</v>
      </c>
      <c r="E639" s="9" t="s">
        <v>13</v>
      </c>
      <c r="F639" s="31">
        <v>31</v>
      </c>
      <c r="G639" s="9">
        <v>1</v>
      </c>
      <c r="H639" s="9">
        <v>1</v>
      </c>
      <c r="I639" t="s">
        <v>508</v>
      </c>
      <c r="J639">
        <v>26.25</v>
      </c>
      <c r="K639" s="9" t="s">
        <v>15</v>
      </c>
      <c r="L639" s="9" t="s">
        <v>16</v>
      </c>
      <c r="M639" s="9">
        <f>tblTitanic[[#This Row],[SibSp]]+tblTitanic[[#This Row],[Parch]]</f>
        <v>2</v>
      </c>
      <c r="N639" s="9" t="str">
        <f>IF(tblTitanic[[#This Row],[FamilySize]]=0,"Alone", IF(tblTitanic[[#This Row],[FamilySize]]&lt;=3,"Small (1-3)", "Large (4+)"))</f>
        <v>Small (1-3)</v>
      </c>
      <c r="O639" s="9" t="str">
        <f>TRIM(MID(tblTitanic[[#This Row],[Name]], FIND(",",tblTitanic[[#This Row],[Name]])+1, FIND(".",tblTitanic[[#This Row],[Name]]) - FIND(",",tblTitanic[[#This Row],[Name]]) - 1))</f>
        <v>Mr</v>
      </c>
      <c r="P6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39" s="9" t="str">
        <f>IF(tblTitanic[[#This Row],[Cabin]]="","Unknown",LEFT(tblTitanic[[#This Row],[Cabin]],1))</f>
        <v>Unknown</v>
      </c>
      <c r="R639" s="9" t="str">
        <f>IF(tblTitanic[[#This Row],[Age]]="","Unknown", IF(tblTitanic[[#This Row],[Age]]&lt;13,"Child",IF(tblTitanic[[#This Row],[Age]]&lt;=18,"Teen", IF(tblTitanic[[#This Row],[Age]]&lt;=40,"Adult","Senior"))))</f>
        <v>Adult</v>
      </c>
      <c r="S639" s="9" t="str">
        <f>IF(tblTitanic[[#This Row],[Fare]]&lt;=$X$5,"Low",IF(tblTitanic[[#This Row],[Fare]]&lt;= $X$6,"Medium",IF(tblTitanic[[#This Row],[Fare]]&lt;= $X$7,"High","Very High")))</f>
        <v>High</v>
      </c>
      <c r="T639" s="9">
        <f>IF(tblTitanic[[#This Row],[Age]]="", $X$9, tblTitanic[[#This Row],[Age]])</f>
        <v>31</v>
      </c>
      <c r="U639" s="9" t="str">
        <f>IF(tblTitanic[[#This Row],[Embarked]]="", "S", tblTitanic[[#This Row],[Embarked]])</f>
        <v>S</v>
      </c>
    </row>
    <row r="640" spans="1:21">
      <c r="A640" s="9">
        <v>639</v>
      </c>
      <c r="B640" s="9">
        <v>0</v>
      </c>
      <c r="C640" s="9">
        <v>3</v>
      </c>
      <c r="D640" t="s">
        <v>1284</v>
      </c>
      <c r="E640" s="9" t="s">
        <v>18</v>
      </c>
      <c r="F640" s="31">
        <v>41</v>
      </c>
      <c r="G640" s="9">
        <v>0</v>
      </c>
      <c r="H640" s="9">
        <v>5</v>
      </c>
      <c r="I640" t="s">
        <v>127</v>
      </c>
      <c r="J640">
        <v>39.6875</v>
      </c>
      <c r="K640" s="9" t="s">
        <v>15</v>
      </c>
      <c r="L640" s="9" t="s">
        <v>16</v>
      </c>
      <c r="M640" s="9">
        <f>tblTitanic[[#This Row],[SibSp]]+tblTitanic[[#This Row],[Parch]]</f>
        <v>5</v>
      </c>
      <c r="N640" s="9" t="str">
        <f>IF(tblTitanic[[#This Row],[FamilySize]]=0,"Alone", IF(tblTitanic[[#This Row],[FamilySize]]&lt;=3,"Small (1-3)", "Large (4+)"))</f>
        <v>Large (4+)</v>
      </c>
      <c r="O640" s="9" t="str">
        <f>TRIM(MID(tblTitanic[[#This Row],[Name]], FIND(",",tblTitanic[[#This Row],[Name]])+1, FIND(".",tblTitanic[[#This Row],[Name]]) - FIND(",",tblTitanic[[#This Row],[Name]]) - 1))</f>
        <v>Mrs</v>
      </c>
      <c r="P6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40" s="9" t="str">
        <f>IF(tblTitanic[[#This Row],[Cabin]]="","Unknown",LEFT(tblTitanic[[#This Row],[Cabin]],1))</f>
        <v>Unknown</v>
      </c>
      <c r="R640" s="9" t="str">
        <f>IF(tblTitanic[[#This Row],[Age]]="","Unknown", IF(tblTitanic[[#This Row],[Age]]&lt;13,"Child",IF(tblTitanic[[#This Row],[Age]]&lt;=18,"Teen", IF(tblTitanic[[#This Row],[Age]]&lt;=40,"Adult","Senior"))))</f>
        <v>Senior</v>
      </c>
      <c r="S640" s="9" t="str">
        <f>IF(tblTitanic[[#This Row],[Fare]]&lt;=$X$5,"Low",IF(tblTitanic[[#This Row],[Fare]]&lt;= $X$6,"Medium",IF(tblTitanic[[#This Row],[Fare]]&lt;= $X$7,"High","Very High")))</f>
        <v>Very High</v>
      </c>
      <c r="T640" s="9">
        <f>IF(tblTitanic[[#This Row],[Age]]="", $X$9, tblTitanic[[#This Row],[Age]])</f>
        <v>41</v>
      </c>
      <c r="U640" s="9" t="str">
        <f>IF(tblTitanic[[#This Row],[Embarked]]="", "S", tblTitanic[[#This Row],[Embarked]])</f>
        <v>S</v>
      </c>
    </row>
    <row r="641" spans="1:21">
      <c r="A641" s="9">
        <v>640</v>
      </c>
      <c r="B641" s="9">
        <v>0</v>
      </c>
      <c r="C641" s="9">
        <v>3</v>
      </c>
      <c r="D641" t="s">
        <v>1285</v>
      </c>
      <c r="E641" s="9" t="s">
        <v>13</v>
      </c>
      <c r="F641" s="31"/>
      <c r="G641" s="9">
        <v>1</v>
      </c>
      <c r="H641" s="9">
        <v>0</v>
      </c>
      <c r="I641" t="s">
        <v>892</v>
      </c>
      <c r="J641">
        <v>16.100000000000001</v>
      </c>
      <c r="K641" s="9" t="s">
        <v>15</v>
      </c>
      <c r="L641" s="9" t="s">
        <v>16</v>
      </c>
      <c r="M641" s="9">
        <f>tblTitanic[[#This Row],[SibSp]]+tblTitanic[[#This Row],[Parch]]</f>
        <v>1</v>
      </c>
      <c r="N641" s="9" t="str">
        <f>IF(tblTitanic[[#This Row],[FamilySize]]=0,"Alone", IF(tblTitanic[[#This Row],[FamilySize]]&lt;=3,"Small (1-3)", "Large (4+)"))</f>
        <v>Small (1-3)</v>
      </c>
      <c r="O641" s="9" t="str">
        <f>TRIM(MID(tblTitanic[[#This Row],[Name]], FIND(",",tblTitanic[[#This Row],[Name]])+1, FIND(".",tblTitanic[[#This Row],[Name]]) - FIND(",",tblTitanic[[#This Row],[Name]]) - 1))</f>
        <v>Mr</v>
      </c>
      <c r="P6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1" s="9" t="str">
        <f>IF(tblTitanic[[#This Row],[Cabin]]="","Unknown",LEFT(tblTitanic[[#This Row],[Cabin]],1))</f>
        <v>Unknown</v>
      </c>
      <c r="R641" s="9" t="str">
        <f>IF(tblTitanic[[#This Row],[Age]]="","Unknown", IF(tblTitanic[[#This Row],[Age]]&lt;13,"Child",IF(tblTitanic[[#This Row],[Age]]&lt;=18,"Teen", IF(tblTitanic[[#This Row],[Age]]&lt;=40,"Adult","Senior"))))</f>
        <v>Unknown</v>
      </c>
      <c r="S641" s="9" t="str">
        <f>IF(tblTitanic[[#This Row],[Fare]]&lt;=$X$5,"Low",IF(tblTitanic[[#This Row],[Fare]]&lt;= $X$6,"Medium",IF(tblTitanic[[#This Row],[Fare]]&lt;= $X$7,"High","Very High")))</f>
        <v>High</v>
      </c>
      <c r="T641" s="9">
        <f>IF(tblTitanic[[#This Row],[Age]]="", $X$9, tblTitanic[[#This Row],[Age]])</f>
        <v>28</v>
      </c>
      <c r="U641" s="9" t="str">
        <f>IF(tblTitanic[[#This Row],[Embarked]]="", "S", tblTitanic[[#This Row],[Embarked]])</f>
        <v>S</v>
      </c>
    </row>
    <row r="642" spans="1:21">
      <c r="A642" s="9">
        <v>641</v>
      </c>
      <c r="B642" s="9">
        <v>0</v>
      </c>
      <c r="C642" s="9">
        <v>3</v>
      </c>
      <c r="D642" t="s">
        <v>1286</v>
      </c>
      <c r="E642" s="9" t="s">
        <v>13</v>
      </c>
      <c r="F642" s="31">
        <v>20</v>
      </c>
      <c r="G642" s="9">
        <v>0</v>
      </c>
      <c r="H642" s="9">
        <v>0</v>
      </c>
      <c r="I642" t="s">
        <v>1287</v>
      </c>
      <c r="J642">
        <v>7.8541999999999996</v>
      </c>
      <c r="K642" s="9" t="s">
        <v>15</v>
      </c>
      <c r="L642" s="9" t="s">
        <v>16</v>
      </c>
      <c r="M642" s="9">
        <f>tblTitanic[[#This Row],[SibSp]]+tblTitanic[[#This Row],[Parch]]</f>
        <v>0</v>
      </c>
      <c r="N642" s="9" t="str">
        <f>IF(tblTitanic[[#This Row],[FamilySize]]=0,"Alone", IF(tblTitanic[[#This Row],[FamilySize]]&lt;=3,"Small (1-3)", "Large (4+)"))</f>
        <v>Alone</v>
      </c>
      <c r="O642" s="9" t="str">
        <f>TRIM(MID(tblTitanic[[#This Row],[Name]], FIND(",",tblTitanic[[#This Row],[Name]])+1, FIND(".",tblTitanic[[#This Row],[Name]]) - FIND(",",tblTitanic[[#This Row],[Name]]) - 1))</f>
        <v>Mr</v>
      </c>
      <c r="P6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2" s="9" t="str">
        <f>IF(tblTitanic[[#This Row],[Cabin]]="","Unknown",LEFT(tblTitanic[[#This Row],[Cabin]],1))</f>
        <v>Unknown</v>
      </c>
      <c r="R642" s="9" t="str">
        <f>IF(tblTitanic[[#This Row],[Age]]="","Unknown", IF(tblTitanic[[#This Row],[Age]]&lt;13,"Child",IF(tblTitanic[[#This Row],[Age]]&lt;=18,"Teen", IF(tblTitanic[[#This Row],[Age]]&lt;=40,"Adult","Senior"))))</f>
        <v>Adult</v>
      </c>
      <c r="S642" s="9" t="str">
        <f>IF(tblTitanic[[#This Row],[Fare]]&lt;=$X$5,"Low",IF(tblTitanic[[#This Row],[Fare]]&lt;= $X$6,"Medium",IF(tblTitanic[[#This Row],[Fare]]&lt;= $X$7,"High","Very High")))</f>
        <v>Low</v>
      </c>
      <c r="T642" s="9">
        <f>IF(tblTitanic[[#This Row],[Age]]="", $X$9, tblTitanic[[#This Row],[Age]])</f>
        <v>20</v>
      </c>
      <c r="U642" s="9" t="str">
        <f>IF(tblTitanic[[#This Row],[Embarked]]="", "S", tblTitanic[[#This Row],[Embarked]])</f>
        <v>S</v>
      </c>
    </row>
    <row r="643" spans="1:21">
      <c r="A643" s="9">
        <v>642</v>
      </c>
      <c r="B643" s="9">
        <v>1</v>
      </c>
      <c r="C643" s="9">
        <v>1</v>
      </c>
      <c r="D643" t="s">
        <v>1288</v>
      </c>
      <c r="E643" s="9" t="s">
        <v>18</v>
      </c>
      <c r="F643" s="31">
        <v>24</v>
      </c>
      <c r="G643" s="9">
        <v>0</v>
      </c>
      <c r="H643" s="9">
        <v>0</v>
      </c>
      <c r="I643" t="s">
        <v>776</v>
      </c>
      <c r="J643">
        <v>69.3</v>
      </c>
      <c r="K643" s="9" t="s">
        <v>777</v>
      </c>
      <c r="L643" s="9" t="s">
        <v>21</v>
      </c>
      <c r="M643" s="9">
        <f>tblTitanic[[#This Row],[SibSp]]+tblTitanic[[#This Row],[Parch]]</f>
        <v>0</v>
      </c>
      <c r="N643" s="9" t="str">
        <f>IF(tblTitanic[[#This Row],[FamilySize]]=0,"Alone", IF(tblTitanic[[#This Row],[FamilySize]]&lt;=3,"Small (1-3)", "Large (4+)"))</f>
        <v>Alone</v>
      </c>
      <c r="O643" s="9" t="str">
        <f>TRIM(MID(tblTitanic[[#This Row],[Name]], FIND(",",tblTitanic[[#This Row],[Name]])+1, FIND(".",tblTitanic[[#This Row],[Name]]) - FIND(",",tblTitanic[[#This Row],[Name]]) - 1))</f>
        <v>Mlle</v>
      </c>
      <c r="P6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43" s="9" t="str">
        <f>IF(tblTitanic[[#This Row],[Cabin]]="","Unknown",LEFT(tblTitanic[[#This Row],[Cabin]],1))</f>
        <v>B</v>
      </c>
      <c r="R643" s="9" t="str">
        <f>IF(tblTitanic[[#This Row],[Age]]="","Unknown", IF(tblTitanic[[#This Row],[Age]]&lt;13,"Child",IF(tblTitanic[[#This Row],[Age]]&lt;=18,"Teen", IF(tblTitanic[[#This Row],[Age]]&lt;=40,"Adult","Senior"))))</f>
        <v>Adult</v>
      </c>
      <c r="S643" s="9" t="str">
        <f>IF(tblTitanic[[#This Row],[Fare]]&lt;=$X$5,"Low",IF(tblTitanic[[#This Row],[Fare]]&lt;= $X$6,"Medium",IF(tblTitanic[[#This Row],[Fare]]&lt;= $X$7,"High","Very High")))</f>
        <v>Very High</v>
      </c>
      <c r="T643" s="9">
        <f>IF(tblTitanic[[#This Row],[Age]]="", $X$9, tblTitanic[[#This Row],[Age]])</f>
        <v>24</v>
      </c>
      <c r="U643" s="9" t="str">
        <f>IF(tblTitanic[[#This Row],[Embarked]]="", "S", tblTitanic[[#This Row],[Embarked]])</f>
        <v>C</v>
      </c>
    </row>
    <row r="644" spans="1:21">
      <c r="A644" s="9">
        <v>643</v>
      </c>
      <c r="B644" s="9">
        <v>0</v>
      </c>
      <c r="C644" s="9">
        <v>3</v>
      </c>
      <c r="D644" t="s">
        <v>1289</v>
      </c>
      <c r="E644" s="9" t="s">
        <v>18</v>
      </c>
      <c r="F644" s="31">
        <v>2</v>
      </c>
      <c r="G644" s="9">
        <v>3</v>
      </c>
      <c r="H644" s="9">
        <v>2</v>
      </c>
      <c r="I644" t="s">
        <v>158</v>
      </c>
      <c r="J644">
        <v>27.9</v>
      </c>
      <c r="K644" s="9" t="s">
        <v>15</v>
      </c>
      <c r="L644" s="9" t="s">
        <v>16</v>
      </c>
      <c r="M644" s="9">
        <f>tblTitanic[[#This Row],[SibSp]]+tblTitanic[[#This Row],[Parch]]</f>
        <v>5</v>
      </c>
      <c r="N644" s="9" t="str">
        <f>IF(tblTitanic[[#This Row],[FamilySize]]=0,"Alone", IF(tblTitanic[[#This Row],[FamilySize]]&lt;=3,"Small (1-3)", "Large (4+)"))</f>
        <v>Large (4+)</v>
      </c>
      <c r="O644" s="9" t="str">
        <f>TRIM(MID(tblTitanic[[#This Row],[Name]], FIND(",",tblTitanic[[#This Row],[Name]])+1, FIND(".",tblTitanic[[#This Row],[Name]]) - FIND(",",tblTitanic[[#This Row],[Name]]) - 1))</f>
        <v>Miss</v>
      </c>
      <c r="P6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44" s="9" t="str">
        <f>IF(tblTitanic[[#This Row],[Cabin]]="","Unknown",LEFT(tblTitanic[[#This Row],[Cabin]],1))</f>
        <v>Unknown</v>
      </c>
      <c r="R644" s="9" t="str">
        <f>IF(tblTitanic[[#This Row],[Age]]="","Unknown", IF(tblTitanic[[#This Row],[Age]]&lt;13,"Child",IF(tblTitanic[[#This Row],[Age]]&lt;=18,"Teen", IF(tblTitanic[[#This Row],[Age]]&lt;=40,"Adult","Senior"))))</f>
        <v>Child</v>
      </c>
      <c r="S644" s="9" t="str">
        <f>IF(tblTitanic[[#This Row],[Fare]]&lt;=$X$5,"Low",IF(tblTitanic[[#This Row],[Fare]]&lt;= $X$6,"Medium",IF(tblTitanic[[#This Row],[Fare]]&lt;= $X$7,"High","Very High")))</f>
        <v>High</v>
      </c>
      <c r="T644" s="9">
        <f>IF(tblTitanic[[#This Row],[Age]]="", $X$9, tblTitanic[[#This Row],[Age]])</f>
        <v>2</v>
      </c>
      <c r="U644" s="9" t="str">
        <f>IF(tblTitanic[[#This Row],[Embarked]]="", "S", tblTitanic[[#This Row],[Embarked]])</f>
        <v>S</v>
      </c>
    </row>
    <row r="645" spans="1:21">
      <c r="A645" s="9">
        <v>644</v>
      </c>
      <c r="B645" s="9">
        <v>1</v>
      </c>
      <c r="C645" s="9">
        <v>3</v>
      </c>
      <c r="D645" t="s">
        <v>1290</v>
      </c>
      <c r="E645" s="9" t="s">
        <v>13</v>
      </c>
      <c r="F645" s="31"/>
      <c r="G645" s="9">
        <v>0</v>
      </c>
      <c r="H645" s="9">
        <v>0</v>
      </c>
      <c r="I645" t="s">
        <v>180</v>
      </c>
      <c r="J645">
        <v>56.495800000000003</v>
      </c>
      <c r="K645" s="9" t="s">
        <v>15</v>
      </c>
      <c r="L645" s="9" t="s">
        <v>16</v>
      </c>
      <c r="M645" s="9">
        <f>tblTitanic[[#This Row],[SibSp]]+tblTitanic[[#This Row],[Parch]]</f>
        <v>0</v>
      </c>
      <c r="N645" s="9" t="str">
        <f>IF(tblTitanic[[#This Row],[FamilySize]]=0,"Alone", IF(tblTitanic[[#This Row],[FamilySize]]&lt;=3,"Small (1-3)", "Large (4+)"))</f>
        <v>Alone</v>
      </c>
      <c r="O645" s="9" t="str">
        <f>TRIM(MID(tblTitanic[[#This Row],[Name]], FIND(",",tblTitanic[[#This Row],[Name]])+1, FIND(".",tblTitanic[[#This Row],[Name]]) - FIND(",",tblTitanic[[#This Row],[Name]]) - 1))</f>
        <v>Mr</v>
      </c>
      <c r="P6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5" s="9" t="str">
        <f>IF(tblTitanic[[#This Row],[Cabin]]="","Unknown",LEFT(tblTitanic[[#This Row],[Cabin]],1))</f>
        <v>Unknown</v>
      </c>
      <c r="R645" s="9" t="str">
        <f>IF(tblTitanic[[#This Row],[Age]]="","Unknown", IF(tblTitanic[[#This Row],[Age]]&lt;13,"Child",IF(tblTitanic[[#This Row],[Age]]&lt;=18,"Teen", IF(tblTitanic[[#This Row],[Age]]&lt;=40,"Adult","Senior"))))</f>
        <v>Unknown</v>
      </c>
      <c r="S645" s="9" t="str">
        <f>IF(tblTitanic[[#This Row],[Fare]]&lt;=$X$5,"Low",IF(tblTitanic[[#This Row],[Fare]]&lt;= $X$6,"Medium",IF(tblTitanic[[#This Row],[Fare]]&lt;= $X$7,"High","Very High")))</f>
        <v>Very High</v>
      </c>
      <c r="T645" s="9">
        <f>IF(tblTitanic[[#This Row],[Age]]="", $X$9, tblTitanic[[#This Row],[Age]])</f>
        <v>28</v>
      </c>
      <c r="U645" s="9" t="str">
        <f>IF(tblTitanic[[#This Row],[Embarked]]="", "S", tblTitanic[[#This Row],[Embarked]])</f>
        <v>S</v>
      </c>
    </row>
    <row r="646" spans="1:21">
      <c r="A646" s="9">
        <v>645</v>
      </c>
      <c r="B646" s="9">
        <v>1</v>
      </c>
      <c r="C646" s="9">
        <v>3</v>
      </c>
      <c r="D646" t="s">
        <v>1291</v>
      </c>
      <c r="E646" s="9" t="s">
        <v>18</v>
      </c>
      <c r="F646" s="31">
        <v>0.75</v>
      </c>
      <c r="G646" s="9">
        <v>2</v>
      </c>
      <c r="H646" s="9">
        <v>1</v>
      </c>
      <c r="I646" t="s">
        <v>922</v>
      </c>
      <c r="J646">
        <v>19.258299999999998</v>
      </c>
      <c r="K646" s="9" t="s">
        <v>15</v>
      </c>
      <c r="L646" s="9" t="s">
        <v>21</v>
      </c>
      <c r="M646" s="9">
        <f>tblTitanic[[#This Row],[SibSp]]+tblTitanic[[#This Row],[Parch]]</f>
        <v>3</v>
      </c>
      <c r="N646" s="9" t="str">
        <f>IF(tblTitanic[[#This Row],[FamilySize]]=0,"Alone", IF(tblTitanic[[#This Row],[FamilySize]]&lt;=3,"Small (1-3)", "Large (4+)"))</f>
        <v>Small (1-3)</v>
      </c>
      <c r="O646" s="9" t="str">
        <f>TRIM(MID(tblTitanic[[#This Row],[Name]], FIND(",",tblTitanic[[#This Row],[Name]])+1, FIND(".",tblTitanic[[#This Row],[Name]]) - FIND(",",tblTitanic[[#This Row],[Name]]) - 1))</f>
        <v>Miss</v>
      </c>
      <c r="P6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46" s="9" t="str">
        <f>IF(tblTitanic[[#This Row],[Cabin]]="","Unknown",LEFT(tblTitanic[[#This Row],[Cabin]],1))</f>
        <v>Unknown</v>
      </c>
      <c r="R646" s="9" t="str">
        <f>IF(tblTitanic[[#This Row],[Age]]="","Unknown", IF(tblTitanic[[#This Row],[Age]]&lt;13,"Child",IF(tblTitanic[[#This Row],[Age]]&lt;=18,"Teen", IF(tblTitanic[[#This Row],[Age]]&lt;=40,"Adult","Senior"))))</f>
        <v>Child</v>
      </c>
      <c r="S646" s="9" t="str">
        <f>IF(tblTitanic[[#This Row],[Fare]]&lt;=$X$5,"Low",IF(tblTitanic[[#This Row],[Fare]]&lt;= $X$6,"Medium",IF(tblTitanic[[#This Row],[Fare]]&lt;= $X$7,"High","Very High")))</f>
        <v>High</v>
      </c>
      <c r="T646" s="9">
        <f>IF(tblTitanic[[#This Row],[Age]]="", $X$9, tblTitanic[[#This Row],[Age]])</f>
        <v>0.75</v>
      </c>
      <c r="U646" s="9" t="str">
        <f>IF(tblTitanic[[#This Row],[Embarked]]="", "S", tblTitanic[[#This Row],[Embarked]])</f>
        <v>C</v>
      </c>
    </row>
    <row r="647" spans="1:21">
      <c r="A647" s="9">
        <v>646</v>
      </c>
      <c r="B647" s="9">
        <v>1</v>
      </c>
      <c r="C647" s="9">
        <v>1</v>
      </c>
      <c r="D647" t="s">
        <v>1292</v>
      </c>
      <c r="E647" s="9" t="s">
        <v>13</v>
      </c>
      <c r="F647" s="31">
        <v>48</v>
      </c>
      <c r="G647" s="9">
        <v>1</v>
      </c>
      <c r="H647" s="9">
        <v>0</v>
      </c>
      <c r="I647" t="s">
        <v>131</v>
      </c>
      <c r="J647">
        <v>76.729200000000006</v>
      </c>
      <c r="K647" s="9" t="s">
        <v>132</v>
      </c>
      <c r="L647" s="9" t="s">
        <v>21</v>
      </c>
      <c r="M647" s="9">
        <f>tblTitanic[[#This Row],[SibSp]]+tblTitanic[[#This Row],[Parch]]</f>
        <v>1</v>
      </c>
      <c r="N647" s="9" t="str">
        <f>IF(tblTitanic[[#This Row],[FamilySize]]=0,"Alone", IF(tblTitanic[[#This Row],[FamilySize]]&lt;=3,"Small (1-3)", "Large (4+)"))</f>
        <v>Small (1-3)</v>
      </c>
      <c r="O647" s="9" t="str">
        <f>TRIM(MID(tblTitanic[[#This Row],[Name]], FIND(",",tblTitanic[[#This Row],[Name]])+1, FIND(".",tblTitanic[[#This Row],[Name]]) - FIND(",",tblTitanic[[#This Row],[Name]]) - 1))</f>
        <v>Mr</v>
      </c>
      <c r="P6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7" s="9" t="str">
        <f>IF(tblTitanic[[#This Row],[Cabin]]="","Unknown",LEFT(tblTitanic[[#This Row],[Cabin]],1))</f>
        <v>D</v>
      </c>
      <c r="R647" s="9" t="str">
        <f>IF(tblTitanic[[#This Row],[Age]]="","Unknown", IF(tblTitanic[[#This Row],[Age]]&lt;13,"Child",IF(tblTitanic[[#This Row],[Age]]&lt;=18,"Teen", IF(tblTitanic[[#This Row],[Age]]&lt;=40,"Adult","Senior"))))</f>
        <v>Senior</v>
      </c>
      <c r="S647" s="9" t="str">
        <f>IF(tblTitanic[[#This Row],[Fare]]&lt;=$X$5,"Low",IF(tblTitanic[[#This Row],[Fare]]&lt;= $X$6,"Medium",IF(tblTitanic[[#This Row],[Fare]]&lt;= $X$7,"High","Very High")))</f>
        <v>Very High</v>
      </c>
      <c r="T647" s="9">
        <f>IF(tblTitanic[[#This Row],[Age]]="", $X$9, tblTitanic[[#This Row],[Age]])</f>
        <v>48</v>
      </c>
      <c r="U647" s="9" t="str">
        <f>IF(tblTitanic[[#This Row],[Embarked]]="", "S", tblTitanic[[#This Row],[Embarked]])</f>
        <v>C</v>
      </c>
    </row>
    <row r="648" spans="1:21">
      <c r="A648" s="9">
        <v>647</v>
      </c>
      <c r="B648" s="9">
        <v>0</v>
      </c>
      <c r="C648" s="9">
        <v>3</v>
      </c>
      <c r="D648" t="s">
        <v>1293</v>
      </c>
      <c r="E648" s="9" t="s">
        <v>13</v>
      </c>
      <c r="F648" s="31">
        <v>19</v>
      </c>
      <c r="G648" s="9">
        <v>0</v>
      </c>
      <c r="H648" s="9">
        <v>0</v>
      </c>
      <c r="I648" t="s">
        <v>1294</v>
      </c>
      <c r="J648">
        <v>7.8958000000000004</v>
      </c>
      <c r="K648" s="9" t="s">
        <v>15</v>
      </c>
      <c r="L648" s="9" t="s">
        <v>16</v>
      </c>
      <c r="M648" s="9">
        <f>tblTitanic[[#This Row],[SibSp]]+tblTitanic[[#This Row],[Parch]]</f>
        <v>0</v>
      </c>
      <c r="N648" s="9" t="str">
        <f>IF(tblTitanic[[#This Row],[FamilySize]]=0,"Alone", IF(tblTitanic[[#This Row],[FamilySize]]&lt;=3,"Small (1-3)", "Large (4+)"))</f>
        <v>Alone</v>
      </c>
      <c r="O648" s="9" t="str">
        <f>TRIM(MID(tblTitanic[[#This Row],[Name]], FIND(",",tblTitanic[[#This Row],[Name]])+1, FIND(".",tblTitanic[[#This Row],[Name]]) - FIND(",",tblTitanic[[#This Row],[Name]]) - 1))</f>
        <v>Mr</v>
      </c>
      <c r="P6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48" s="9" t="str">
        <f>IF(tblTitanic[[#This Row],[Cabin]]="","Unknown",LEFT(tblTitanic[[#This Row],[Cabin]],1))</f>
        <v>Unknown</v>
      </c>
      <c r="R648" s="9" t="str">
        <f>IF(tblTitanic[[#This Row],[Age]]="","Unknown", IF(tblTitanic[[#This Row],[Age]]&lt;13,"Child",IF(tblTitanic[[#This Row],[Age]]&lt;=18,"Teen", IF(tblTitanic[[#This Row],[Age]]&lt;=40,"Adult","Senior"))))</f>
        <v>Adult</v>
      </c>
      <c r="S648" s="9" t="str">
        <f>IF(tblTitanic[[#This Row],[Fare]]&lt;=$X$5,"Low",IF(tblTitanic[[#This Row],[Fare]]&lt;= $X$6,"Medium",IF(tblTitanic[[#This Row],[Fare]]&lt;= $X$7,"High","Very High")))</f>
        <v>Low</v>
      </c>
      <c r="T648" s="9">
        <f>IF(tblTitanic[[#This Row],[Age]]="", $X$9, tblTitanic[[#This Row],[Age]])</f>
        <v>19</v>
      </c>
      <c r="U648" s="9" t="str">
        <f>IF(tblTitanic[[#This Row],[Embarked]]="", "S", tblTitanic[[#This Row],[Embarked]])</f>
        <v>S</v>
      </c>
    </row>
    <row r="649" spans="1:21">
      <c r="A649" s="9">
        <v>648</v>
      </c>
      <c r="B649" s="9">
        <v>1</v>
      </c>
      <c r="C649" s="9">
        <v>1</v>
      </c>
      <c r="D649" t="s">
        <v>1295</v>
      </c>
      <c r="E649" s="9" t="s">
        <v>13</v>
      </c>
      <c r="F649" s="31">
        <v>56</v>
      </c>
      <c r="G649" s="9">
        <v>0</v>
      </c>
      <c r="H649" s="9">
        <v>0</v>
      </c>
      <c r="I649" t="s">
        <v>1296</v>
      </c>
      <c r="J649">
        <v>35.5</v>
      </c>
      <c r="K649" s="9" t="s">
        <v>1297</v>
      </c>
      <c r="L649" s="9" t="s">
        <v>21</v>
      </c>
      <c r="M649" s="9">
        <f>tblTitanic[[#This Row],[SibSp]]+tblTitanic[[#This Row],[Parch]]</f>
        <v>0</v>
      </c>
      <c r="N649" s="9" t="str">
        <f>IF(tblTitanic[[#This Row],[FamilySize]]=0,"Alone", IF(tblTitanic[[#This Row],[FamilySize]]&lt;=3,"Small (1-3)", "Large (4+)"))</f>
        <v>Alone</v>
      </c>
      <c r="O649" s="9" t="str">
        <f>TRIM(MID(tblTitanic[[#This Row],[Name]], FIND(",",tblTitanic[[#This Row],[Name]])+1, FIND(".",tblTitanic[[#This Row],[Name]]) - FIND(",",tblTitanic[[#This Row],[Name]]) - 1))</f>
        <v>Col</v>
      </c>
      <c r="P6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649" s="9" t="str">
        <f>IF(tblTitanic[[#This Row],[Cabin]]="","Unknown",LEFT(tblTitanic[[#This Row],[Cabin]],1))</f>
        <v>A</v>
      </c>
      <c r="R649" s="9" t="str">
        <f>IF(tblTitanic[[#This Row],[Age]]="","Unknown", IF(tblTitanic[[#This Row],[Age]]&lt;13,"Child",IF(tblTitanic[[#This Row],[Age]]&lt;=18,"Teen", IF(tblTitanic[[#This Row],[Age]]&lt;=40,"Adult","Senior"))))</f>
        <v>Senior</v>
      </c>
      <c r="S649" s="9" t="str">
        <f>IF(tblTitanic[[#This Row],[Fare]]&lt;=$X$5,"Low",IF(tblTitanic[[#This Row],[Fare]]&lt;= $X$6,"Medium",IF(tblTitanic[[#This Row],[Fare]]&lt;= $X$7,"High","Very High")))</f>
        <v>Very High</v>
      </c>
      <c r="T649" s="9">
        <f>IF(tblTitanic[[#This Row],[Age]]="", $X$9, tblTitanic[[#This Row],[Age]])</f>
        <v>56</v>
      </c>
      <c r="U649" s="9" t="str">
        <f>IF(tblTitanic[[#This Row],[Embarked]]="", "S", tblTitanic[[#This Row],[Embarked]])</f>
        <v>C</v>
      </c>
    </row>
    <row r="650" spans="1:21">
      <c r="A650" s="9">
        <v>649</v>
      </c>
      <c r="B650" s="9">
        <v>0</v>
      </c>
      <c r="C650" s="9">
        <v>3</v>
      </c>
      <c r="D650" t="s">
        <v>1298</v>
      </c>
      <c r="E650" s="9" t="s">
        <v>13</v>
      </c>
      <c r="F650" s="31"/>
      <c r="G650" s="9">
        <v>0</v>
      </c>
      <c r="H650" s="9">
        <v>0</v>
      </c>
      <c r="I650" t="s">
        <v>1299</v>
      </c>
      <c r="J650">
        <v>7.55</v>
      </c>
      <c r="K650" s="9" t="s">
        <v>15</v>
      </c>
      <c r="L650" s="9" t="s">
        <v>16</v>
      </c>
      <c r="M650" s="9">
        <f>tblTitanic[[#This Row],[SibSp]]+tblTitanic[[#This Row],[Parch]]</f>
        <v>0</v>
      </c>
      <c r="N650" s="9" t="str">
        <f>IF(tblTitanic[[#This Row],[FamilySize]]=0,"Alone", IF(tblTitanic[[#This Row],[FamilySize]]&lt;=3,"Small (1-3)", "Large (4+)"))</f>
        <v>Alone</v>
      </c>
      <c r="O650" s="9" t="str">
        <f>TRIM(MID(tblTitanic[[#This Row],[Name]], FIND(",",tblTitanic[[#This Row],[Name]])+1, FIND(".",tblTitanic[[#This Row],[Name]]) - FIND(",",tblTitanic[[#This Row],[Name]]) - 1))</f>
        <v>Mr</v>
      </c>
      <c r="P6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50" s="9" t="str">
        <f>IF(tblTitanic[[#This Row],[Cabin]]="","Unknown",LEFT(tblTitanic[[#This Row],[Cabin]],1))</f>
        <v>Unknown</v>
      </c>
      <c r="R650" s="9" t="str">
        <f>IF(tblTitanic[[#This Row],[Age]]="","Unknown", IF(tblTitanic[[#This Row],[Age]]&lt;13,"Child",IF(tblTitanic[[#This Row],[Age]]&lt;=18,"Teen", IF(tblTitanic[[#This Row],[Age]]&lt;=40,"Adult","Senior"))))</f>
        <v>Unknown</v>
      </c>
      <c r="S650" s="9" t="str">
        <f>IF(tblTitanic[[#This Row],[Fare]]&lt;=$X$5,"Low",IF(tblTitanic[[#This Row],[Fare]]&lt;= $X$6,"Medium",IF(tblTitanic[[#This Row],[Fare]]&lt;= $X$7,"High","Very High")))</f>
        <v>Low</v>
      </c>
      <c r="T650" s="9">
        <f>IF(tblTitanic[[#This Row],[Age]]="", $X$9, tblTitanic[[#This Row],[Age]])</f>
        <v>28</v>
      </c>
      <c r="U650" s="9" t="str">
        <f>IF(tblTitanic[[#This Row],[Embarked]]="", "S", tblTitanic[[#This Row],[Embarked]])</f>
        <v>S</v>
      </c>
    </row>
    <row r="651" spans="1:21">
      <c r="A651" s="9">
        <v>650</v>
      </c>
      <c r="B651" s="9">
        <v>1</v>
      </c>
      <c r="C651" s="9">
        <v>3</v>
      </c>
      <c r="D651" t="s">
        <v>1300</v>
      </c>
      <c r="E651" s="9" t="s">
        <v>18</v>
      </c>
      <c r="F651" s="31">
        <v>23</v>
      </c>
      <c r="G651" s="9">
        <v>0</v>
      </c>
      <c r="H651" s="9">
        <v>0</v>
      </c>
      <c r="I651" t="s">
        <v>1301</v>
      </c>
      <c r="J651">
        <v>7.55</v>
      </c>
      <c r="K651" s="9" t="s">
        <v>15</v>
      </c>
      <c r="L651" s="9" t="s">
        <v>16</v>
      </c>
      <c r="M651" s="9">
        <f>tblTitanic[[#This Row],[SibSp]]+tblTitanic[[#This Row],[Parch]]</f>
        <v>0</v>
      </c>
      <c r="N651" s="9" t="str">
        <f>IF(tblTitanic[[#This Row],[FamilySize]]=0,"Alone", IF(tblTitanic[[#This Row],[FamilySize]]&lt;=3,"Small (1-3)", "Large (4+)"))</f>
        <v>Alone</v>
      </c>
      <c r="O651" s="9" t="str">
        <f>TRIM(MID(tblTitanic[[#This Row],[Name]], FIND(",",tblTitanic[[#This Row],[Name]])+1, FIND(".",tblTitanic[[#This Row],[Name]]) - FIND(",",tblTitanic[[#This Row],[Name]]) - 1))</f>
        <v>Miss</v>
      </c>
      <c r="P6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51" s="9" t="str">
        <f>IF(tblTitanic[[#This Row],[Cabin]]="","Unknown",LEFT(tblTitanic[[#This Row],[Cabin]],1))</f>
        <v>Unknown</v>
      </c>
      <c r="R651" s="9" t="str">
        <f>IF(tblTitanic[[#This Row],[Age]]="","Unknown", IF(tblTitanic[[#This Row],[Age]]&lt;13,"Child",IF(tblTitanic[[#This Row],[Age]]&lt;=18,"Teen", IF(tblTitanic[[#This Row],[Age]]&lt;=40,"Adult","Senior"))))</f>
        <v>Adult</v>
      </c>
      <c r="S651" s="9" t="str">
        <f>IF(tblTitanic[[#This Row],[Fare]]&lt;=$X$5,"Low",IF(tblTitanic[[#This Row],[Fare]]&lt;= $X$6,"Medium",IF(tblTitanic[[#This Row],[Fare]]&lt;= $X$7,"High","Very High")))</f>
        <v>Low</v>
      </c>
      <c r="T651" s="9">
        <f>IF(tblTitanic[[#This Row],[Age]]="", $X$9, tblTitanic[[#This Row],[Age]])</f>
        <v>23</v>
      </c>
      <c r="U651" s="9" t="str">
        <f>IF(tblTitanic[[#This Row],[Embarked]]="", "S", tblTitanic[[#This Row],[Embarked]])</f>
        <v>S</v>
      </c>
    </row>
    <row r="652" spans="1:21">
      <c r="A652" s="9">
        <v>651</v>
      </c>
      <c r="B652" s="9">
        <v>0</v>
      </c>
      <c r="C652" s="9">
        <v>3</v>
      </c>
      <c r="D652" t="s">
        <v>1302</v>
      </c>
      <c r="E652" s="9" t="s">
        <v>13</v>
      </c>
      <c r="F652" s="31"/>
      <c r="G652" s="9">
        <v>0</v>
      </c>
      <c r="H652" s="9">
        <v>0</v>
      </c>
      <c r="I652" t="s">
        <v>1303</v>
      </c>
      <c r="J652">
        <v>7.8958000000000004</v>
      </c>
      <c r="K652" s="9" t="s">
        <v>15</v>
      </c>
      <c r="L652" s="9" t="s">
        <v>16</v>
      </c>
      <c r="M652" s="9">
        <f>tblTitanic[[#This Row],[SibSp]]+tblTitanic[[#This Row],[Parch]]</f>
        <v>0</v>
      </c>
      <c r="N652" s="9" t="str">
        <f>IF(tblTitanic[[#This Row],[FamilySize]]=0,"Alone", IF(tblTitanic[[#This Row],[FamilySize]]&lt;=3,"Small (1-3)", "Large (4+)"))</f>
        <v>Alone</v>
      </c>
      <c r="O652" s="9" t="str">
        <f>TRIM(MID(tblTitanic[[#This Row],[Name]], FIND(",",tblTitanic[[#This Row],[Name]])+1, FIND(".",tblTitanic[[#This Row],[Name]]) - FIND(",",tblTitanic[[#This Row],[Name]]) - 1))</f>
        <v>Mr</v>
      </c>
      <c r="P6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52" s="9" t="str">
        <f>IF(tblTitanic[[#This Row],[Cabin]]="","Unknown",LEFT(tblTitanic[[#This Row],[Cabin]],1))</f>
        <v>Unknown</v>
      </c>
      <c r="R652" s="9" t="str">
        <f>IF(tblTitanic[[#This Row],[Age]]="","Unknown", IF(tblTitanic[[#This Row],[Age]]&lt;13,"Child",IF(tblTitanic[[#This Row],[Age]]&lt;=18,"Teen", IF(tblTitanic[[#This Row],[Age]]&lt;=40,"Adult","Senior"))))</f>
        <v>Unknown</v>
      </c>
      <c r="S652" s="9" t="str">
        <f>IF(tblTitanic[[#This Row],[Fare]]&lt;=$X$5,"Low",IF(tblTitanic[[#This Row],[Fare]]&lt;= $X$6,"Medium",IF(tblTitanic[[#This Row],[Fare]]&lt;= $X$7,"High","Very High")))</f>
        <v>Low</v>
      </c>
      <c r="T652" s="9">
        <f>IF(tblTitanic[[#This Row],[Age]]="", $X$9, tblTitanic[[#This Row],[Age]])</f>
        <v>28</v>
      </c>
      <c r="U652" s="9" t="str">
        <f>IF(tblTitanic[[#This Row],[Embarked]]="", "S", tblTitanic[[#This Row],[Embarked]])</f>
        <v>S</v>
      </c>
    </row>
    <row r="653" spans="1:21">
      <c r="A653" s="9">
        <v>652</v>
      </c>
      <c r="B653" s="9">
        <v>1</v>
      </c>
      <c r="C653" s="9">
        <v>2</v>
      </c>
      <c r="D653" t="s">
        <v>1304</v>
      </c>
      <c r="E653" s="9" t="s">
        <v>18</v>
      </c>
      <c r="F653" s="31">
        <v>18</v>
      </c>
      <c r="G653" s="9">
        <v>0</v>
      </c>
      <c r="H653" s="9">
        <v>1</v>
      </c>
      <c r="I653" t="s">
        <v>231</v>
      </c>
      <c r="J653">
        <v>23</v>
      </c>
      <c r="K653" s="9" t="s">
        <v>15</v>
      </c>
      <c r="L653" s="9" t="s">
        <v>16</v>
      </c>
      <c r="M653" s="9">
        <f>tblTitanic[[#This Row],[SibSp]]+tblTitanic[[#This Row],[Parch]]</f>
        <v>1</v>
      </c>
      <c r="N653" s="9" t="str">
        <f>IF(tblTitanic[[#This Row],[FamilySize]]=0,"Alone", IF(tblTitanic[[#This Row],[FamilySize]]&lt;=3,"Small (1-3)", "Large (4+)"))</f>
        <v>Small (1-3)</v>
      </c>
      <c r="O653" s="9" t="str">
        <f>TRIM(MID(tblTitanic[[#This Row],[Name]], FIND(",",tblTitanic[[#This Row],[Name]])+1, FIND(".",tblTitanic[[#This Row],[Name]]) - FIND(",",tblTitanic[[#This Row],[Name]]) - 1))</f>
        <v>Miss</v>
      </c>
      <c r="P6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53" s="9" t="str">
        <f>IF(tblTitanic[[#This Row],[Cabin]]="","Unknown",LEFT(tblTitanic[[#This Row],[Cabin]],1))</f>
        <v>Unknown</v>
      </c>
      <c r="R653" s="9" t="str">
        <f>IF(tblTitanic[[#This Row],[Age]]="","Unknown", IF(tblTitanic[[#This Row],[Age]]&lt;13,"Child",IF(tblTitanic[[#This Row],[Age]]&lt;=18,"Teen", IF(tblTitanic[[#This Row],[Age]]&lt;=40,"Adult","Senior"))))</f>
        <v>Teen</v>
      </c>
      <c r="S653" s="9" t="str">
        <f>IF(tblTitanic[[#This Row],[Fare]]&lt;=$X$5,"Low",IF(tblTitanic[[#This Row],[Fare]]&lt;= $X$6,"Medium",IF(tblTitanic[[#This Row],[Fare]]&lt;= $X$7,"High","Very High")))</f>
        <v>High</v>
      </c>
      <c r="T653" s="9">
        <f>IF(tblTitanic[[#This Row],[Age]]="", $X$9, tblTitanic[[#This Row],[Age]])</f>
        <v>18</v>
      </c>
      <c r="U653" s="9" t="str">
        <f>IF(tblTitanic[[#This Row],[Embarked]]="", "S", tblTitanic[[#This Row],[Embarked]])</f>
        <v>S</v>
      </c>
    </row>
    <row r="654" spans="1:21">
      <c r="A654" s="9">
        <v>653</v>
      </c>
      <c r="B654" s="9">
        <v>0</v>
      </c>
      <c r="C654" s="9">
        <v>3</v>
      </c>
      <c r="D654" t="s">
        <v>1305</v>
      </c>
      <c r="E654" s="9" t="s">
        <v>13</v>
      </c>
      <c r="F654" s="31">
        <v>21</v>
      </c>
      <c r="G654" s="9">
        <v>0</v>
      </c>
      <c r="H654" s="9">
        <v>0</v>
      </c>
      <c r="I654" t="s">
        <v>1306</v>
      </c>
      <c r="J654">
        <v>8.4332999999999991</v>
      </c>
      <c r="K654" s="9" t="s">
        <v>15</v>
      </c>
      <c r="L654" s="9" t="s">
        <v>16</v>
      </c>
      <c r="M654" s="9">
        <f>tblTitanic[[#This Row],[SibSp]]+tblTitanic[[#This Row],[Parch]]</f>
        <v>0</v>
      </c>
      <c r="N654" s="9" t="str">
        <f>IF(tblTitanic[[#This Row],[FamilySize]]=0,"Alone", IF(tblTitanic[[#This Row],[FamilySize]]&lt;=3,"Small (1-3)", "Large (4+)"))</f>
        <v>Alone</v>
      </c>
      <c r="O654" s="9" t="str">
        <f>TRIM(MID(tblTitanic[[#This Row],[Name]], FIND(",",tblTitanic[[#This Row],[Name]])+1, FIND(".",tblTitanic[[#This Row],[Name]]) - FIND(",",tblTitanic[[#This Row],[Name]]) - 1))</f>
        <v>Mr</v>
      </c>
      <c r="P6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54" s="9" t="str">
        <f>IF(tblTitanic[[#This Row],[Cabin]]="","Unknown",LEFT(tblTitanic[[#This Row],[Cabin]],1))</f>
        <v>Unknown</v>
      </c>
      <c r="R654" s="9" t="str">
        <f>IF(tblTitanic[[#This Row],[Age]]="","Unknown", IF(tblTitanic[[#This Row],[Age]]&lt;13,"Child",IF(tblTitanic[[#This Row],[Age]]&lt;=18,"Teen", IF(tblTitanic[[#This Row],[Age]]&lt;=40,"Adult","Senior"))))</f>
        <v>Adult</v>
      </c>
      <c r="S654" s="9" t="str">
        <f>IF(tblTitanic[[#This Row],[Fare]]&lt;=$X$5,"Low",IF(tblTitanic[[#This Row],[Fare]]&lt;= $X$6,"Medium",IF(tblTitanic[[#This Row],[Fare]]&lt;= $X$7,"High","Very High")))</f>
        <v>Medium</v>
      </c>
      <c r="T654" s="9">
        <f>IF(tblTitanic[[#This Row],[Age]]="", $X$9, tblTitanic[[#This Row],[Age]])</f>
        <v>21</v>
      </c>
      <c r="U654" s="9" t="str">
        <f>IF(tblTitanic[[#This Row],[Embarked]]="", "S", tblTitanic[[#This Row],[Embarked]])</f>
        <v>S</v>
      </c>
    </row>
    <row r="655" spans="1:21">
      <c r="A655" s="9">
        <v>654</v>
      </c>
      <c r="B655" s="9">
        <v>1</v>
      </c>
      <c r="C655" s="9">
        <v>3</v>
      </c>
      <c r="D655" t="s">
        <v>1307</v>
      </c>
      <c r="E655" s="9" t="s">
        <v>18</v>
      </c>
      <c r="F655" s="31"/>
      <c r="G655" s="9">
        <v>0</v>
      </c>
      <c r="H655" s="9">
        <v>0</v>
      </c>
      <c r="I655" t="s">
        <v>1308</v>
      </c>
      <c r="J655">
        <v>7.8292000000000002</v>
      </c>
      <c r="K655" s="9" t="s">
        <v>15</v>
      </c>
      <c r="L655" s="9" t="s">
        <v>31</v>
      </c>
      <c r="M655" s="9">
        <f>tblTitanic[[#This Row],[SibSp]]+tblTitanic[[#This Row],[Parch]]</f>
        <v>0</v>
      </c>
      <c r="N655" s="9" t="str">
        <f>IF(tblTitanic[[#This Row],[FamilySize]]=0,"Alone", IF(tblTitanic[[#This Row],[FamilySize]]&lt;=3,"Small (1-3)", "Large (4+)"))</f>
        <v>Alone</v>
      </c>
      <c r="O655" s="9" t="str">
        <f>TRIM(MID(tblTitanic[[#This Row],[Name]], FIND(",",tblTitanic[[#This Row],[Name]])+1, FIND(".",tblTitanic[[#This Row],[Name]]) - FIND(",",tblTitanic[[#This Row],[Name]]) - 1))</f>
        <v>Miss</v>
      </c>
      <c r="P6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55" s="9" t="str">
        <f>IF(tblTitanic[[#This Row],[Cabin]]="","Unknown",LEFT(tblTitanic[[#This Row],[Cabin]],1))</f>
        <v>Unknown</v>
      </c>
      <c r="R655" s="9" t="str">
        <f>IF(tblTitanic[[#This Row],[Age]]="","Unknown", IF(tblTitanic[[#This Row],[Age]]&lt;13,"Child",IF(tblTitanic[[#This Row],[Age]]&lt;=18,"Teen", IF(tblTitanic[[#This Row],[Age]]&lt;=40,"Adult","Senior"))))</f>
        <v>Unknown</v>
      </c>
      <c r="S655" s="9" t="str">
        <f>IF(tblTitanic[[#This Row],[Fare]]&lt;=$X$5,"Low",IF(tblTitanic[[#This Row],[Fare]]&lt;= $X$6,"Medium",IF(tblTitanic[[#This Row],[Fare]]&lt;= $X$7,"High","Very High")))</f>
        <v>Low</v>
      </c>
      <c r="T655" s="9">
        <f>IF(tblTitanic[[#This Row],[Age]]="", $X$9, tblTitanic[[#This Row],[Age]])</f>
        <v>28</v>
      </c>
      <c r="U655" s="9" t="str">
        <f>IF(tblTitanic[[#This Row],[Embarked]]="", "S", tblTitanic[[#This Row],[Embarked]])</f>
        <v>Q</v>
      </c>
    </row>
    <row r="656" spans="1:21">
      <c r="A656" s="9">
        <v>655</v>
      </c>
      <c r="B656" s="9">
        <v>0</v>
      </c>
      <c r="C656" s="9">
        <v>3</v>
      </c>
      <c r="D656" t="s">
        <v>1309</v>
      </c>
      <c r="E656" s="9" t="s">
        <v>18</v>
      </c>
      <c r="F656" s="31">
        <v>18</v>
      </c>
      <c r="G656" s="9">
        <v>0</v>
      </c>
      <c r="H656" s="9">
        <v>0</v>
      </c>
      <c r="I656" t="s">
        <v>1310</v>
      </c>
      <c r="J656">
        <v>6.75</v>
      </c>
      <c r="K656" s="9" t="s">
        <v>15</v>
      </c>
      <c r="L656" s="9" t="s">
        <v>31</v>
      </c>
      <c r="M656" s="9">
        <f>tblTitanic[[#This Row],[SibSp]]+tblTitanic[[#This Row],[Parch]]</f>
        <v>0</v>
      </c>
      <c r="N656" s="9" t="str">
        <f>IF(tblTitanic[[#This Row],[FamilySize]]=0,"Alone", IF(tblTitanic[[#This Row],[FamilySize]]&lt;=3,"Small (1-3)", "Large (4+)"))</f>
        <v>Alone</v>
      </c>
      <c r="O656" s="9" t="str">
        <f>TRIM(MID(tblTitanic[[#This Row],[Name]], FIND(",",tblTitanic[[#This Row],[Name]])+1, FIND(".",tblTitanic[[#This Row],[Name]]) - FIND(",",tblTitanic[[#This Row],[Name]]) - 1))</f>
        <v>Miss</v>
      </c>
      <c r="P6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56" s="9" t="str">
        <f>IF(tblTitanic[[#This Row],[Cabin]]="","Unknown",LEFT(tblTitanic[[#This Row],[Cabin]],1))</f>
        <v>Unknown</v>
      </c>
      <c r="R656" s="9" t="str">
        <f>IF(tblTitanic[[#This Row],[Age]]="","Unknown", IF(tblTitanic[[#This Row],[Age]]&lt;13,"Child",IF(tblTitanic[[#This Row],[Age]]&lt;=18,"Teen", IF(tblTitanic[[#This Row],[Age]]&lt;=40,"Adult","Senior"))))</f>
        <v>Teen</v>
      </c>
      <c r="S656" s="9" t="str">
        <f>IF(tblTitanic[[#This Row],[Fare]]&lt;=$X$5,"Low",IF(tblTitanic[[#This Row],[Fare]]&lt;= $X$6,"Medium",IF(tblTitanic[[#This Row],[Fare]]&lt;= $X$7,"High","Very High")))</f>
        <v>Low</v>
      </c>
      <c r="T656" s="9">
        <f>IF(tblTitanic[[#This Row],[Age]]="", $X$9, tblTitanic[[#This Row],[Age]])</f>
        <v>18</v>
      </c>
      <c r="U656" s="9" t="str">
        <f>IF(tblTitanic[[#This Row],[Embarked]]="", "S", tblTitanic[[#This Row],[Embarked]])</f>
        <v>Q</v>
      </c>
    </row>
    <row r="657" spans="1:21">
      <c r="A657" s="9">
        <v>656</v>
      </c>
      <c r="B657" s="9">
        <v>0</v>
      </c>
      <c r="C657" s="9">
        <v>2</v>
      </c>
      <c r="D657" t="s">
        <v>1311</v>
      </c>
      <c r="E657" s="9" t="s">
        <v>13</v>
      </c>
      <c r="F657" s="31">
        <v>24</v>
      </c>
      <c r="G657" s="9">
        <v>2</v>
      </c>
      <c r="H657" s="9">
        <v>0</v>
      </c>
      <c r="I657" t="s">
        <v>176</v>
      </c>
      <c r="J657">
        <v>73.5</v>
      </c>
      <c r="K657" s="9" t="s">
        <v>15</v>
      </c>
      <c r="L657" s="9" t="s">
        <v>16</v>
      </c>
      <c r="M657" s="9">
        <f>tblTitanic[[#This Row],[SibSp]]+tblTitanic[[#This Row],[Parch]]</f>
        <v>2</v>
      </c>
      <c r="N657" s="9" t="str">
        <f>IF(tblTitanic[[#This Row],[FamilySize]]=0,"Alone", IF(tblTitanic[[#This Row],[FamilySize]]&lt;=3,"Small (1-3)", "Large (4+)"))</f>
        <v>Small (1-3)</v>
      </c>
      <c r="O657" s="9" t="str">
        <f>TRIM(MID(tblTitanic[[#This Row],[Name]], FIND(",",tblTitanic[[#This Row],[Name]])+1, FIND(".",tblTitanic[[#This Row],[Name]]) - FIND(",",tblTitanic[[#This Row],[Name]]) - 1))</f>
        <v>Mr</v>
      </c>
      <c r="P6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57" s="9" t="str">
        <f>IF(tblTitanic[[#This Row],[Cabin]]="","Unknown",LEFT(tblTitanic[[#This Row],[Cabin]],1))</f>
        <v>Unknown</v>
      </c>
      <c r="R657" s="9" t="str">
        <f>IF(tblTitanic[[#This Row],[Age]]="","Unknown", IF(tblTitanic[[#This Row],[Age]]&lt;13,"Child",IF(tblTitanic[[#This Row],[Age]]&lt;=18,"Teen", IF(tblTitanic[[#This Row],[Age]]&lt;=40,"Adult","Senior"))))</f>
        <v>Adult</v>
      </c>
      <c r="S657" s="9" t="str">
        <f>IF(tblTitanic[[#This Row],[Fare]]&lt;=$X$5,"Low",IF(tblTitanic[[#This Row],[Fare]]&lt;= $X$6,"Medium",IF(tblTitanic[[#This Row],[Fare]]&lt;= $X$7,"High","Very High")))</f>
        <v>Very High</v>
      </c>
      <c r="T657" s="9">
        <f>IF(tblTitanic[[#This Row],[Age]]="", $X$9, tblTitanic[[#This Row],[Age]])</f>
        <v>24</v>
      </c>
      <c r="U657" s="9" t="str">
        <f>IF(tblTitanic[[#This Row],[Embarked]]="", "S", tblTitanic[[#This Row],[Embarked]])</f>
        <v>S</v>
      </c>
    </row>
    <row r="658" spans="1:21">
      <c r="A658" s="9">
        <v>657</v>
      </c>
      <c r="B658" s="9">
        <v>0</v>
      </c>
      <c r="C658" s="9">
        <v>3</v>
      </c>
      <c r="D658" t="s">
        <v>1312</v>
      </c>
      <c r="E658" s="9" t="s">
        <v>13</v>
      </c>
      <c r="F658" s="31"/>
      <c r="G658" s="9">
        <v>0</v>
      </c>
      <c r="H658" s="9">
        <v>0</v>
      </c>
      <c r="I658" t="s">
        <v>1313</v>
      </c>
      <c r="J658">
        <v>7.8958000000000004</v>
      </c>
      <c r="K658" s="9" t="s">
        <v>15</v>
      </c>
      <c r="L658" s="9" t="s">
        <v>16</v>
      </c>
      <c r="M658" s="9">
        <f>tblTitanic[[#This Row],[SibSp]]+tblTitanic[[#This Row],[Parch]]</f>
        <v>0</v>
      </c>
      <c r="N658" s="9" t="str">
        <f>IF(tblTitanic[[#This Row],[FamilySize]]=0,"Alone", IF(tblTitanic[[#This Row],[FamilySize]]&lt;=3,"Small (1-3)", "Large (4+)"))</f>
        <v>Alone</v>
      </c>
      <c r="O658" s="9" t="str">
        <f>TRIM(MID(tblTitanic[[#This Row],[Name]], FIND(",",tblTitanic[[#This Row],[Name]])+1, FIND(".",tblTitanic[[#This Row],[Name]]) - FIND(",",tblTitanic[[#This Row],[Name]]) - 1))</f>
        <v>Mr</v>
      </c>
      <c r="P6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58" s="9" t="str">
        <f>IF(tblTitanic[[#This Row],[Cabin]]="","Unknown",LEFT(tblTitanic[[#This Row],[Cabin]],1))</f>
        <v>Unknown</v>
      </c>
      <c r="R658" s="9" t="str">
        <f>IF(tblTitanic[[#This Row],[Age]]="","Unknown", IF(tblTitanic[[#This Row],[Age]]&lt;13,"Child",IF(tblTitanic[[#This Row],[Age]]&lt;=18,"Teen", IF(tblTitanic[[#This Row],[Age]]&lt;=40,"Adult","Senior"))))</f>
        <v>Unknown</v>
      </c>
      <c r="S658" s="9" t="str">
        <f>IF(tblTitanic[[#This Row],[Fare]]&lt;=$X$5,"Low",IF(tblTitanic[[#This Row],[Fare]]&lt;= $X$6,"Medium",IF(tblTitanic[[#This Row],[Fare]]&lt;= $X$7,"High","Very High")))</f>
        <v>Low</v>
      </c>
      <c r="T658" s="9">
        <f>IF(tblTitanic[[#This Row],[Age]]="", $X$9, tblTitanic[[#This Row],[Age]])</f>
        <v>28</v>
      </c>
      <c r="U658" s="9" t="str">
        <f>IF(tblTitanic[[#This Row],[Embarked]]="", "S", tblTitanic[[#This Row],[Embarked]])</f>
        <v>S</v>
      </c>
    </row>
    <row r="659" spans="1:21">
      <c r="A659" s="9">
        <v>658</v>
      </c>
      <c r="B659" s="9">
        <v>0</v>
      </c>
      <c r="C659" s="9">
        <v>3</v>
      </c>
      <c r="D659" t="s">
        <v>1314</v>
      </c>
      <c r="E659" s="9" t="s">
        <v>18</v>
      </c>
      <c r="F659" s="31">
        <v>32</v>
      </c>
      <c r="G659" s="9">
        <v>1</v>
      </c>
      <c r="H659" s="9">
        <v>1</v>
      </c>
      <c r="I659" t="s">
        <v>411</v>
      </c>
      <c r="J659">
        <v>15.5</v>
      </c>
      <c r="K659" s="9" t="s">
        <v>15</v>
      </c>
      <c r="L659" s="9" t="s">
        <v>31</v>
      </c>
      <c r="M659" s="9">
        <f>tblTitanic[[#This Row],[SibSp]]+tblTitanic[[#This Row],[Parch]]</f>
        <v>2</v>
      </c>
      <c r="N659" s="9" t="str">
        <f>IF(tblTitanic[[#This Row],[FamilySize]]=0,"Alone", IF(tblTitanic[[#This Row],[FamilySize]]&lt;=3,"Small (1-3)", "Large (4+)"))</f>
        <v>Small (1-3)</v>
      </c>
      <c r="O659" s="9" t="str">
        <f>TRIM(MID(tblTitanic[[#This Row],[Name]], FIND(",",tblTitanic[[#This Row],[Name]])+1, FIND(".",tblTitanic[[#This Row],[Name]]) - FIND(",",tblTitanic[[#This Row],[Name]]) - 1))</f>
        <v>Mrs</v>
      </c>
      <c r="P6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59" s="9" t="str">
        <f>IF(tblTitanic[[#This Row],[Cabin]]="","Unknown",LEFT(tblTitanic[[#This Row],[Cabin]],1))</f>
        <v>Unknown</v>
      </c>
      <c r="R659" s="9" t="str">
        <f>IF(tblTitanic[[#This Row],[Age]]="","Unknown", IF(tblTitanic[[#This Row],[Age]]&lt;13,"Child",IF(tblTitanic[[#This Row],[Age]]&lt;=18,"Teen", IF(tblTitanic[[#This Row],[Age]]&lt;=40,"Adult","Senior"))))</f>
        <v>Adult</v>
      </c>
      <c r="S659" s="9" t="str">
        <f>IF(tblTitanic[[#This Row],[Fare]]&lt;=$X$5,"Low",IF(tblTitanic[[#This Row],[Fare]]&lt;= $X$6,"Medium",IF(tblTitanic[[#This Row],[Fare]]&lt;= $X$7,"High","Very High")))</f>
        <v>High</v>
      </c>
      <c r="T659" s="9">
        <f>IF(tblTitanic[[#This Row],[Age]]="", $X$9, tblTitanic[[#This Row],[Age]])</f>
        <v>32</v>
      </c>
      <c r="U659" s="9" t="str">
        <f>IF(tblTitanic[[#This Row],[Embarked]]="", "S", tblTitanic[[#This Row],[Embarked]])</f>
        <v>Q</v>
      </c>
    </row>
    <row r="660" spans="1:21">
      <c r="A660" s="9">
        <v>659</v>
      </c>
      <c r="B660" s="9">
        <v>0</v>
      </c>
      <c r="C660" s="9">
        <v>2</v>
      </c>
      <c r="D660" t="s">
        <v>1315</v>
      </c>
      <c r="E660" s="9" t="s">
        <v>13</v>
      </c>
      <c r="F660" s="31">
        <v>23</v>
      </c>
      <c r="G660" s="9">
        <v>0</v>
      </c>
      <c r="H660" s="9">
        <v>0</v>
      </c>
      <c r="I660" t="s">
        <v>1316</v>
      </c>
      <c r="J660">
        <v>13</v>
      </c>
      <c r="K660" s="9" t="s">
        <v>15</v>
      </c>
      <c r="L660" s="9" t="s">
        <v>16</v>
      </c>
      <c r="M660" s="9">
        <f>tblTitanic[[#This Row],[SibSp]]+tblTitanic[[#This Row],[Parch]]</f>
        <v>0</v>
      </c>
      <c r="N660" s="9" t="str">
        <f>IF(tblTitanic[[#This Row],[FamilySize]]=0,"Alone", IF(tblTitanic[[#This Row],[FamilySize]]&lt;=3,"Small (1-3)", "Large (4+)"))</f>
        <v>Alone</v>
      </c>
      <c r="O660" s="9" t="str">
        <f>TRIM(MID(tblTitanic[[#This Row],[Name]], FIND(",",tblTitanic[[#This Row],[Name]])+1, FIND(".",tblTitanic[[#This Row],[Name]]) - FIND(",",tblTitanic[[#This Row],[Name]]) - 1))</f>
        <v>Mr</v>
      </c>
      <c r="P6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0" s="9" t="str">
        <f>IF(tblTitanic[[#This Row],[Cabin]]="","Unknown",LEFT(tblTitanic[[#This Row],[Cabin]],1))</f>
        <v>Unknown</v>
      </c>
      <c r="R660" s="9" t="str">
        <f>IF(tblTitanic[[#This Row],[Age]]="","Unknown", IF(tblTitanic[[#This Row],[Age]]&lt;13,"Child",IF(tblTitanic[[#This Row],[Age]]&lt;=18,"Teen", IF(tblTitanic[[#This Row],[Age]]&lt;=40,"Adult","Senior"))))</f>
        <v>Adult</v>
      </c>
      <c r="S660" s="9" t="str">
        <f>IF(tblTitanic[[#This Row],[Fare]]&lt;=$X$5,"Low",IF(tblTitanic[[#This Row],[Fare]]&lt;= $X$6,"Medium",IF(tblTitanic[[#This Row],[Fare]]&lt;= $X$7,"High","Very High")))</f>
        <v>Medium</v>
      </c>
      <c r="T660" s="9">
        <f>IF(tblTitanic[[#This Row],[Age]]="", $X$9, tblTitanic[[#This Row],[Age]])</f>
        <v>23</v>
      </c>
      <c r="U660" s="9" t="str">
        <f>IF(tblTitanic[[#This Row],[Embarked]]="", "S", tblTitanic[[#This Row],[Embarked]])</f>
        <v>S</v>
      </c>
    </row>
    <row r="661" spans="1:21">
      <c r="A661" s="9">
        <v>660</v>
      </c>
      <c r="B661" s="9">
        <v>0</v>
      </c>
      <c r="C661" s="9">
        <v>1</v>
      </c>
      <c r="D661" t="s">
        <v>1317</v>
      </c>
      <c r="E661" s="9" t="s">
        <v>13</v>
      </c>
      <c r="F661" s="31">
        <v>58</v>
      </c>
      <c r="G661" s="9">
        <v>0</v>
      </c>
      <c r="H661" s="9">
        <v>2</v>
      </c>
      <c r="I661" t="s">
        <v>464</v>
      </c>
      <c r="J661">
        <v>113.27500000000001</v>
      </c>
      <c r="K661" s="9" t="s">
        <v>1318</v>
      </c>
      <c r="L661" s="9" t="s">
        <v>21</v>
      </c>
      <c r="M661" s="9">
        <f>tblTitanic[[#This Row],[SibSp]]+tblTitanic[[#This Row],[Parch]]</f>
        <v>2</v>
      </c>
      <c r="N661" s="9" t="str">
        <f>IF(tblTitanic[[#This Row],[FamilySize]]=0,"Alone", IF(tblTitanic[[#This Row],[FamilySize]]&lt;=3,"Small (1-3)", "Large (4+)"))</f>
        <v>Small (1-3)</v>
      </c>
      <c r="O661" s="9" t="str">
        <f>TRIM(MID(tblTitanic[[#This Row],[Name]], FIND(",",tblTitanic[[#This Row],[Name]])+1, FIND(".",tblTitanic[[#This Row],[Name]]) - FIND(",",tblTitanic[[#This Row],[Name]]) - 1))</f>
        <v>Mr</v>
      </c>
      <c r="P6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1" s="9" t="str">
        <f>IF(tblTitanic[[#This Row],[Cabin]]="","Unknown",LEFT(tblTitanic[[#This Row],[Cabin]],1))</f>
        <v>D</v>
      </c>
      <c r="R661" s="9" t="str">
        <f>IF(tblTitanic[[#This Row],[Age]]="","Unknown", IF(tblTitanic[[#This Row],[Age]]&lt;13,"Child",IF(tblTitanic[[#This Row],[Age]]&lt;=18,"Teen", IF(tblTitanic[[#This Row],[Age]]&lt;=40,"Adult","Senior"))))</f>
        <v>Senior</v>
      </c>
      <c r="S661" s="9" t="str">
        <f>IF(tblTitanic[[#This Row],[Fare]]&lt;=$X$5,"Low",IF(tblTitanic[[#This Row],[Fare]]&lt;= $X$6,"Medium",IF(tblTitanic[[#This Row],[Fare]]&lt;= $X$7,"High","Very High")))</f>
        <v>Very High</v>
      </c>
      <c r="T661" s="9">
        <f>IF(tblTitanic[[#This Row],[Age]]="", $X$9, tblTitanic[[#This Row],[Age]])</f>
        <v>58</v>
      </c>
      <c r="U661" s="9" t="str">
        <f>IF(tblTitanic[[#This Row],[Embarked]]="", "S", tblTitanic[[#This Row],[Embarked]])</f>
        <v>C</v>
      </c>
    </row>
    <row r="662" spans="1:21">
      <c r="A662" s="9">
        <v>661</v>
      </c>
      <c r="B662" s="9">
        <v>1</v>
      </c>
      <c r="C662" s="9">
        <v>1</v>
      </c>
      <c r="D662" t="s">
        <v>1319</v>
      </c>
      <c r="E662" s="9" t="s">
        <v>13</v>
      </c>
      <c r="F662" s="31">
        <v>50</v>
      </c>
      <c r="G662" s="9">
        <v>2</v>
      </c>
      <c r="H662" s="9">
        <v>0</v>
      </c>
      <c r="I662" t="s">
        <v>710</v>
      </c>
      <c r="J662">
        <v>133.65</v>
      </c>
      <c r="K662" s="9" t="s">
        <v>15</v>
      </c>
      <c r="L662" s="9" t="s">
        <v>16</v>
      </c>
      <c r="M662" s="9">
        <f>tblTitanic[[#This Row],[SibSp]]+tblTitanic[[#This Row],[Parch]]</f>
        <v>2</v>
      </c>
      <c r="N662" s="9" t="str">
        <f>IF(tblTitanic[[#This Row],[FamilySize]]=0,"Alone", IF(tblTitanic[[#This Row],[FamilySize]]&lt;=3,"Small (1-3)", "Large (4+)"))</f>
        <v>Small (1-3)</v>
      </c>
      <c r="O662" s="9" t="str">
        <f>TRIM(MID(tblTitanic[[#This Row],[Name]], FIND(",",tblTitanic[[#This Row],[Name]])+1, FIND(".",tblTitanic[[#This Row],[Name]]) - FIND(",",tblTitanic[[#This Row],[Name]]) - 1))</f>
        <v>Dr</v>
      </c>
      <c r="P6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662" s="9" t="str">
        <f>IF(tblTitanic[[#This Row],[Cabin]]="","Unknown",LEFT(tblTitanic[[#This Row],[Cabin]],1))</f>
        <v>Unknown</v>
      </c>
      <c r="R662" s="9" t="str">
        <f>IF(tblTitanic[[#This Row],[Age]]="","Unknown", IF(tblTitanic[[#This Row],[Age]]&lt;13,"Child",IF(tblTitanic[[#This Row],[Age]]&lt;=18,"Teen", IF(tblTitanic[[#This Row],[Age]]&lt;=40,"Adult","Senior"))))</f>
        <v>Senior</v>
      </c>
      <c r="S662" s="9" t="str">
        <f>IF(tblTitanic[[#This Row],[Fare]]&lt;=$X$5,"Low",IF(tblTitanic[[#This Row],[Fare]]&lt;= $X$6,"Medium",IF(tblTitanic[[#This Row],[Fare]]&lt;= $X$7,"High","Very High")))</f>
        <v>Very High</v>
      </c>
      <c r="T662" s="9">
        <f>IF(tblTitanic[[#This Row],[Age]]="", $X$9, tblTitanic[[#This Row],[Age]])</f>
        <v>50</v>
      </c>
      <c r="U662" s="9" t="str">
        <f>IF(tblTitanic[[#This Row],[Embarked]]="", "S", tblTitanic[[#This Row],[Embarked]])</f>
        <v>S</v>
      </c>
    </row>
    <row r="663" spans="1:21">
      <c r="A663" s="9">
        <v>662</v>
      </c>
      <c r="B663" s="9">
        <v>0</v>
      </c>
      <c r="C663" s="9">
        <v>3</v>
      </c>
      <c r="D663" t="s">
        <v>1320</v>
      </c>
      <c r="E663" s="9" t="s">
        <v>13</v>
      </c>
      <c r="F663" s="31">
        <v>40</v>
      </c>
      <c r="G663" s="9">
        <v>0</v>
      </c>
      <c r="H663" s="9">
        <v>0</v>
      </c>
      <c r="I663" t="s">
        <v>1321</v>
      </c>
      <c r="J663">
        <v>7.2249999999999996</v>
      </c>
      <c r="K663" s="9" t="s">
        <v>15</v>
      </c>
      <c r="L663" s="9" t="s">
        <v>21</v>
      </c>
      <c r="M663" s="9">
        <f>tblTitanic[[#This Row],[SibSp]]+tblTitanic[[#This Row],[Parch]]</f>
        <v>0</v>
      </c>
      <c r="N663" s="9" t="str">
        <f>IF(tblTitanic[[#This Row],[FamilySize]]=0,"Alone", IF(tblTitanic[[#This Row],[FamilySize]]&lt;=3,"Small (1-3)", "Large (4+)"))</f>
        <v>Alone</v>
      </c>
      <c r="O663" s="9" t="str">
        <f>TRIM(MID(tblTitanic[[#This Row],[Name]], FIND(",",tblTitanic[[#This Row],[Name]])+1, FIND(".",tblTitanic[[#This Row],[Name]]) - FIND(",",tblTitanic[[#This Row],[Name]]) - 1))</f>
        <v>Mr</v>
      </c>
      <c r="P6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3" s="9" t="str">
        <f>IF(tblTitanic[[#This Row],[Cabin]]="","Unknown",LEFT(tblTitanic[[#This Row],[Cabin]],1))</f>
        <v>Unknown</v>
      </c>
      <c r="R663" s="9" t="str">
        <f>IF(tblTitanic[[#This Row],[Age]]="","Unknown", IF(tblTitanic[[#This Row],[Age]]&lt;13,"Child",IF(tblTitanic[[#This Row],[Age]]&lt;=18,"Teen", IF(tblTitanic[[#This Row],[Age]]&lt;=40,"Adult","Senior"))))</f>
        <v>Adult</v>
      </c>
      <c r="S663" s="9" t="str">
        <f>IF(tblTitanic[[#This Row],[Fare]]&lt;=$X$5,"Low",IF(tblTitanic[[#This Row],[Fare]]&lt;= $X$6,"Medium",IF(tblTitanic[[#This Row],[Fare]]&lt;= $X$7,"High","Very High")))</f>
        <v>Low</v>
      </c>
      <c r="T663" s="9">
        <f>IF(tblTitanic[[#This Row],[Age]]="", $X$9, tblTitanic[[#This Row],[Age]])</f>
        <v>40</v>
      </c>
      <c r="U663" s="9" t="str">
        <f>IF(tblTitanic[[#This Row],[Embarked]]="", "S", tblTitanic[[#This Row],[Embarked]])</f>
        <v>C</v>
      </c>
    </row>
    <row r="664" spans="1:21">
      <c r="A664" s="9">
        <v>663</v>
      </c>
      <c r="B664" s="9">
        <v>0</v>
      </c>
      <c r="C664" s="9">
        <v>1</v>
      </c>
      <c r="D664" t="s">
        <v>1322</v>
      </c>
      <c r="E664" s="9" t="s">
        <v>13</v>
      </c>
      <c r="F664" s="31">
        <v>47</v>
      </c>
      <c r="G664" s="9">
        <v>0</v>
      </c>
      <c r="H664" s="9">
        <v>0</v>
      </c>
      <c r="I664" t="s">
        <v>1323</v>
      </c>
      <c r="J664">
        <v>25.587499999999999</v>
      </c>
      <c r="K664" s="9" t="s">
        <v>1324</v>
      </c>
      <c r="L664" s="9" t="s">
        <v>16</v>
      </c>
      <c r="M664" s="9">
        <f>tblTitanic[[#This Row],[SibSp]]+tblTitanic[[#This Row],[Parch]]</f>
        <v>0</v>
      </c>
      <c r="N664" s="9" t="str">
        <f>IF(tblTitanic[[#This Row],[FamilySize]]=0,"Alone", IF(tblTitanic[[#This Row],[FamilySize]]&lt;=3,"Small (1-3)", "Large (4+)"))</f>
        <v>Alone</v>
      </c>
      <c r="O664" s="9" t="str">
        <f>TRIM(MID(tblTitanic[[#This Row],[Name]], FIND(",",tblTitanic[[#This Row],[Name]])+1, FIND(".",tblTitanic[[#This Row],[Name]]) - FIND(",",tblTitanic[[#This Row],[Name]]) - 1))</f>
        <v>Mr</v>
      </c>
      <c r="P6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4" s="9" t="str">
        <f>IF(tblTitanic[[#This Row],[Cabin]]="","Unknown",LEFT(tblTitanic[[#This Row],[Cabin]],1))</f>
        <v>E</v>
      </c>
      <c r="R664" s="9" t="str">
        <f>IF(tblTitanic[[#This Row],[Age]]="","Unknown", IF(tblTitanic[[#This Row],[Age]]&lt;13,"Child",IF(tblTitanic[[#This Row],[Age]]&lt;=18,"Teen", IF(tblTitanic[[#This Row],[Age]]&lt;=40,"Adult","Senior"))))</f>
        <v>Senior</v>
      </c>
      <c r="S664" s="9" t="str">
        <f>IF(tblTitanic[[#This Row],[Fare]]&lt;=$X$5,"Low",IF(tblTitanic[[#This Row],[Fare]]&lt;= $X$6,"Medium",IF(tblTitanic[[#This Row],[Fare]]&lt;= $X$7,"High","Very High")))</f>
        <v>High</v>
      </c>
      <c r="T664" s="9">
        <f>IF(tblTitanic[[#This Row],[Age]]="", $X$9, tblTitanic[[#This Row],[Age]])</f>
        <v>47</v>
      </c>
      <c r="U664" s="9" t="str">
        <f>IF(tblTitanic[[#This Row],[Embarked]]="", "S", tblTitanic[[#This Row],[Embarked]])</f>
        <v>S</v>
      </c>
    </row>
    <row r="665" spans="1:21">
      <c r="A665" s="9">
        <v>664</v>
      </c>
      <c r="B665" s="9">
        <v>0</v>
      </c>
      <c r="C665" s="9">
        <v>3</v>
      </c>
      <c r="D665" t="s">
        <v>1325</v>
      </c>
      <c r="E665" s="9" t="s">
        <v>13</v>
      </c>
      <c r="F665" s="31">
        <v>36</v>
      </c>
      <c r="G665" s="9">
        <v>0</v>
      </c>
      <c r="H665" s="9">
        <v>0</v>
      </c>
      <c r="I665" t="s">
        <v>1326</v>
      </c>
      <c r="J665">
        <v>7.4958</v>
      </c>
      <c r="K665" s="9" t="s">
        <v>15</v>
      </c>
      <c r="L665" s="9" t="s">
        <v>16</v>
      </c>
      <c r="M665" s="9">
        <f>tblTitanic[[#This Row],[SibSp]]+tblTitanic[[#This Row],[Parch]]</f>
        <v>0</v>
      </c>
      <c r="N665" s="9" t="str">
        <f>IF(tblTitanic[[#This Row],[FamilySize]]=0,"Alone", IF(tblTitanic[[#This Row],[FamilySize]]&lt;=3,"Small (1-3)", "Large (4+)"))</f>
        <v>Alone</v>
      </c>
      <c r="O665" s="9" t="str">
        <f>TRIM(MID(tblTitanic[[#This Row],[Name]], FIND(",",tblTitanic[[#This Row],[Name]])+1, FIND(".",tblTitanic[[#This Row],[Name]]) - FIND(",",tblTitanic[[#This Row],[Name]]) - 1))</f>
        <v>Mr</v>
      </c>
      <c r="P6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5" s="9" t="str">
        <f>IF(tblTitanic[[#This Row],[Cabin]]="","Unknown",LEFT(tblTitanic[[#This Row],[Cabin]],1))</f>
        <v>Unknown</v>
      </c>
      <c r="R665" s="9" t="str">
        <f>IF(tblTitanic[[#This Row],[Age]]="","Unknown", IF(tblTitanic[[#This Row],[Age]]&lt;13,"Child",IF(tblTitanic[[#This Row],[Age]]&lt;=18,"Teen", IF(tblTitanic[[#This Row],[Age]]&lt;=40,"Adult","Senior"))))</f>
        <v>Adult</v>
      </c>
      <c r="S665" s="9" t="str">
        <f>IF(tblTitanic[[#This Row],[Fare]]&lt;=$X$5,"Low",IF(tblTitanic[[#This Row],[Fare]]&lt;= $X$6,"Medium",IF(tblTitanic[[#This Row],[Fare]]&lt;= $X$7,"High","Very High")))</f>
        <v>Low</v>
      </c>
      <c r="T665" s="9">
        <f>IF(tblTitanic[[#This Row],[Age]]="", $X$9, tblTitanic[[#This Row],[Age]])</f>
        <v>36</v>
      </c>
      <c r="U665" s="9" t="str">
        <f>IF(tblTitanic[[#This Row],[Embarked]]="", "S", tblTitanic[[#This Row],[Embarked]])</f>
        <v>S</v>
      </c>
    </row>
    <row r="666" spans="1:21">
      <c r="A666" s="9">
        <v>665</v>
      </c>
      <c r="B666" s="9">
        <v>1</v>
      </c>
      <c r="C666" s="9">
        <v>3</v>
      </c>
      <c r="D666" t="s">
        <v>1327</v>
      </c>
      <c r="E666" s="9" t="s">
        <v>13</v>
      </c>
      <c r="F666" s="31">
        <v>20</v>
      </c>
      <c r="G666" s="9">
        <v>1</v>
      </c>
      <c r="H666" s="9">
        <v>0</v>
      </c>
      <c r="I666" t="s">
        <v>1328</v>
      </c>
      <c r="J666">
        <v>7.9249999999999998</v>
      </c>
      <c r="K666" s="9" t="s">
        <v>15</v>
      </c>
      <c r="L666" s="9" t="s">
        <v>16</v>
      </c>
      <c r="M666" s="9">
        <f>tblTitanic[[#This Row],[SibSp]]+tblTitanic[[#This Row],[Parch]]</f>
        <v>1</v>
      </c>
      <c r="N666" s="9" t="str">
        <f>IF(tblTitanic[[#This Row],[FamilySize]]=0,"Alone", IF(tblTitanic[[#This Row],[FamilySize]]&lt;=3,"Small (1-3)", "Large (4+)"))</f>
        <v>Small (1-3)</v>
      </c>
      <c r="O666" s="9" t="str">
        <f>TRIM(MID(tblTitanic[[#This Row],[Name]], FIND(",",tblTitanic[[#This Row],[Name]])+1, FIND(".",tblTitanic[[#This Row],[Name]]) - FIND(",",tblTitanic[[#This Row],[Name]]) - 1))</f>
        <v>Mr</v>
      </c>
      <c r="P6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6" s="9" t="str">
        <f>IF(tblTitanic[[#This Row],[Cabin]]="","Unknown",LEFT(tblTitanic[[#This Row],[Cabin]],1))</f>
        <v>Unknown</v>
      </c>
      <c r="R666" s="9" t="str">
        <f>IF(tblTitanic[[#This Row],[Age]]="","Unknown", IF(tblTitanic[[#This Row],[Age]]&lt;13,"Child",IF(tblTitanic[[#This Row],[Age]]&lt;=18,"Teen", IF(tblTitanic[[#This Row],[Age]]&lt;=40,"Adult","Senior"))))</f>
        <v>Adult</v>
      </c>
      <c r="S666" s="9" t="str">
        <f>IF(tblTitanic[[#This Row],[Fare]]&lt;=$X$5,"Low",IF(tblTitanic[[#This Row],[Fare]]&lt;= $X$6,"Medium",IF(tblTitanic[[#This Row],[Fare]]&lt;= $X$7,"High","Very High")))</f>
        <v>Medium</v>
      </c>
      <c r="T666" s="9">
        <f>IF(tblTitanic[[#This Row],[Age]]="", $X$9, tblTitanic[[#This Row],[Age]])</f>
        <v>20</v>
      </c>
      <c r="U666" s="9" t="str">
        <f>IF(tblTitanic[[#This Row],[Embarked]]="", "S", tblTitanic[[#This Row],[Embarked]])</f>
        <v>S</v>
      </c>
    </row>
    <row r="667" spans="1:21">
      <c r="A667" s="9">
        <v>666</v>
      </c>
      <c r="B667" s="9">
        <v>0</v>
      </c>
      <c r="C667" s="9">
        <v>2</v>
      </c>
      <c r="D667" t="s">
        <v>1329</v>
      </c>
      <c r="E667" s="9" t="s">
        <v>13</v>
      </c>
      <c r="F667" s="31">
        <v>32</v>
      </c>
      <c r="G667" s="9">
        <v>2</v>
      </c>
      <c r="H667" s="9">
        <v>0</v>
      </c>
      <c r="I667" t="s">
        <v>176</v>
      </c>
      <c r="J667">
        <v>73.5</v>
      </c>
      <c r="K667" s="9" t="s">
        <v>15</v>
      </c>
      <c r="L667" s="9" t="s">
        <v>16</v>
      </c>
      <c r="M667" s="9">
        <f>tblTitanic[[#This Row],[SibSp]]+tblTitanic[[#This Row],[Parch]]</f>
        <v>2</v>
      </c>
      <c r="N667" s="9" t="str">
        <f>IF(tblTitanic[[#This Row],[FamilySize]]=0,"Alone", IF(tblTitanic[[#This Row],[FamilySize]]&lt;=3,"Small (1-3)", "Large (4+)"))</f>
        <v>Small (1-3)</v>
      </c>
      <c r="O667" s="9" t="str">
        <f>TRIM(MID(tblTitanic[[#This Row],[Name]], FIND(",",tblTitanic[[#This Row],[Name]])+1, FIND(".",tblTitanic[[#This Row],[Name]]) - FIND(",",tblTitanic[[#This Row],[Name]]) - 1))</f>
        <v>Mr</v>
      </c>
      <c r="P6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7" s="9" t="str">
        <f>IF(tblTitanic[[#This Row],[Cabin]]="","Unknown",LEFT(tblTitanic[[#This Row],[Cabin]],1))</f>
        <v>Unknown</v>
      </c>
      <c r="R667" s="9" t="str">
        <f>IF(tblTitanic[[#This Row],[Age]]="","Unknown", IF(tblTitanic[[#This Row],[Age]]&lt;13,"Child",IF(tblTitanic[[#This Row],[Age]]&lt;=18,"Teen", IF(tblTitanic[[#This Row],[Age]]&lt;=40,"Adult","Senior"))))</f>
        <v>Adult</v>
      </c>
      <c r="S667" s="9" t="str">
        <f>IF(tblTitanic[[#This Row],[Fare]]&lt;=$X$5,"Low",IF(tblTitanic[[#This Row],[Fare]]&lt;= $X$6,"Medium",IF(tblTitanic[[#This Row],[Fare]]&lt;= $X$7,"High","Very High")))</f>
        <v>Very High</v>
      </c>
      <c r="T667" s="9">
        <f>IF(tblTitanic[[#This Row],[Age]]="", $X$9, tblTitanic[[#This Row],[Age]])</f>
        <v>32</v>
      </c>
      <c r="U667" s="9" t="str">
        <f>IF(tblTitanic[[#This Row],[Embarked]]="", "S", tblTitanic[[#This Row],[Embarked]])</f>
        <v>S</v>
      </c>
    </row>
    <row r="668" spans="1:21">
      <c r="A668" s="9">
        <v>667</v>
      </c>
      <c r="B668" s="9">
        <v>0</v>
      </c>
      <c r="C668" s="9">
        <v>2</v>
      </c>
      <c r="D668" t="s">
        <v>1330</v>
      </c>
      <c r="E668" s="9" t="s">
        <v>13</v>
      </c>
      <c r="F668" s="31">
        <v>25</v>
      </c>
      <c r="G668" s="9">
        <v>0</v>
      </c>
      <c r="H668" s="9">
        <v>0</v>
      </c>
      <c r="I668" t="s">
        <v>1331</v>
      </c>
      <c r="J668">
        <v>13</v>
      </c>
      <c r="K668" s="9" t="s">
        <v>15</v>
      </c>
      <c r="L668" s="9" t="s">
        <v>16</v>
      </c>
      <c r="M668" s="9">
        <f>tblTitanic[[#This Row],[SibSp]]+tblTitanic[[#This Row],[Parch]]</f>
        <v>0</v>
      </c>
      <c r="N668" s="9" t="str">
        <f>IF(tblTitanic[[#This Row],[FamilySize]]=0,"Alone", IF(tblTitanic[[#This Row],[FamilySize]]&lt;=3,"Small (1-3)", "Large (4+)"))</f>
        <v>Alone</v>
      </c>
      <c r="O668" s="9" t="str">
        <f>TRIM(MID(tblTitanic[[#This Row],[Name]], FIND(",",tblTitanic[[#This Row],[Name]])+1, FIND(".",tblTitanic[[#This Row],[Name]]) - FIND(",",tblTitanic[[#This Row],[Name]]) - 1))</f>
        <v>Mr</v>
      </c>
      <c r="P6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8" s="9" t="str">
        <f>IF(tblTitanic[[#This Row],[Cabin]]="","Unknown",LEFT(tblTitanic[[#This Row],[Cabin]],1))</f>
        <v>Unknown</v>
      </c>
      <c r="R668" s="9" t="str">
        <f>IF(tblTitanic[[#This Row],[Age]]="","Unknown", IF(tblTitanic[[#This Row],[Age]]&lt;13,"Child",IF(tblTitanic[[#This Row],[Age]]&lt;=18,"Teen", IF(tblTitanic[[#This Row],[Age]]&lt;=40,"Adult","Senior"))))</f>
        <v>Adult</v>
      </c>
      <c r="S668" s="9" t="str">
        <f>IF(tblTitanic[[#This Row],[Fare]]&lt;=$X$5,"Low",IF(tblTitanic[[#This Row],[Fare]]&lt;= $X$6,"Medium",IF(tblTitanic[[#This Row],[Fare]]&lt;= $X$7,"High","Very High")))</f>
        <v>Medium</v>
      </c>
      <c r="T668" s="9">
        <f>IF(tblTitanic[[#This Row],[Age]]="", $X$9, tblTitanic[[#This Row],[Age]])</f>
        <v>25</v>
      </c>
      <c r="U668" s="9" t="str">
        <f>IF(tblTitanic[[#This Row],[Embarked]]="", "S", tblTitanic[[#This Row],[Embarked]])</f>
        <v>S</v>
      </c>
    </row>
    <row r="669" spans="1:21">
      <c r="A669" s="9">
        <v>668</v>
      </c>
      <c r="B669" s="9">
        <v>0</v>
      </c>
      <c r="C669" s="9">
        <v>3</v>
      </c>
      <c r="D669" t="s">
        <v>1332</v>
      </c>
      <c r="E669" s="9" t="s">
        <v>13</v>
      </c>
      <c r="F669" s="31"/>
      <c r="G669" s="9">
        <v>0</v>
      </c>
      <c r="H669" s="9">
        <v>0</v>
      </c>
      <c r="I669" t="s">
        <v>1333</v>
      </c>
      <c r="J669">
        <v>7.7750000000000004</v>
      </c>
      <c r="K669" s="9" t="s">
        <v>15</v>
      </c>
      <c r="L669" s="9" t="s">
        <v>16</v>
      </c>
      <c r="M669" s="9">
        <f>tblTitanic[[#This Row],[SibSp]]+tblTitanic[[#This Row],[Parch]]</f>
        <v>0</v>
      </c>
      <c r="N669" s="9" t="str">
        <f>IF(tblTitanic[[#This Row],[FamilySize]]=0,"Alone", IF(tblTitanic[[#This Row],[FamilySize]]&lt;=3,"Small (1-3)", "Large (4+)"))</f>
        <v>Alone</v>
      </c>
      <c r="O669" s="9" t="str">
        <f>TRIM(MID(tblTitanic[[#This Row],[Name]], FIND(",",tblTitanic[[#This Row],[Name]])+1, FIND(".",tblTitanic[[#This Row],[Name]]) - FIND(",",tblTitanic[[#This Row],[Name]]) - 1))</f>
        <v>Mr</v>
      </c>
      <c r="P6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69" s="9" t="str">
        <f>IF(tblTitanic[[#This Row],[Cabin]]="","Unknown",LEFT(tblTitanic[[#This Row],[Cabin]],1))</f>
        <v>Unknown</v>
      </c>
      <c r="R669" s="9" t="str">
        <f>IF(tblTitanic[[#This Row],[Age]]="","Unknown", IF(tblTitanic[[#This Row],[Age]]&lt;13,"Child",IF(tblTitanic[[#This Row],[Age]]&lt;=18,"Teen", IF(tblTitanic[[#This Row],[Age]]&lt;=40,"Adult","Senior"))))</f>
        <v>Unknown</v>
      </c>
      <c r="S669" s="9" t="str">
        <f>IF(tblTitanic[[#This Row],[Fare]]&lt;=$X$5,"Low",IF(tblTitanic[[#This Row],[Fare]]&lt;= $X$6,"Medium",IF(tblTitanic[[#This Row],[Fare]]&lt;= $X$7,"High","Very High")))</f>
        <v>Low</v>
      </c>
      <c r="T669" s="9">
        <f>IF(tblTitanic[[#This Row],[Age]]="", $X$9, tblTitanic[[#This Row],[Age]])</f>
        <v>28</v>
      </c>
      <c r="U669" s="9" t="str">
        <f>IF(tblTitanic[[#This Row],[Embarked]]="", "S", tblTitanic[[#This Row],[Embarked]])</f>
        <v>S</v>
      </c>
    </row>
    <row r="670" spans="1:21">
      <c r="A670" s="9">
        <v>669</v>
      </c>
      <c r="B670" s="9">
        <v>0</v>
      </c>
      <c r="C670" s="9">
        <v>3</v>
      </c>
      <c r="D670" t="s">
        <v>1334</v>
      </c>
      <c r="E670" s="9" t="s">
        <v>13</v>
      </c>
      <c r="F670" s="31">
        <v>43</v>
      </c>
      <c r="G670" s="9">
        <v>0</v>
      </c>
      <c r="H670" s="9">
        <v>0</v>
      </c>
      <c r="I670" t="s">
        <v>1335</v>
      </c>
      <c r="J670">
        <v>8.0500000000000007</v>
      </c>
      <c r="K670" s="9" t="s">
        <v>15</v>
      </c>
      <c r="L670" s="9" t="s">
        <v>16</v>
      </c>
      <c r="M670" s="9">
        <f>tblTitanic[[#This Row],[SibSp]]+tblTitanic[[#This Row],[Parch]]</f>
        <v>0</v>
      </c>
      <c r="N670" s="9" t="str">
        <f>IF(tblTitanic[[#This Row],[FamilySize]]=0,"Alone", IF(tblTitanic[[#This Row],[FamilySize]]&lt;=3,"Small (1-3)", "Large (4+)"))</f>
        <v>Alone</v>
      </c>
      <c r="O670" s="9" t="str">
        <f>TRIM(MID(tblTitanic[[#This Row],[Name]], FIND(",",tblTitanic[[#This Row],[Name]])+1, FIND(".",tblTitanic[[#This Row],[Name]]) - FIND(",",tblTitanic[[#This Row],[Name]]) - 1))</f>
        <v>Mr</v>
      </c>
      <c r="P6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0" s="9" t="str">
        <f>IF(tblTitanic[[#This Row],[Cabin]]="","Unknown",LEFT(tblTitanic[[#This Row],[Cabin]],1))</f>
        <v>Unknown</v>
      </c>
      <c r="R670" s="9" t="str">
        <f>IF(tblTitanic[[#This Row],[Age]]="","Unknown", IF(tblTitanic[[#This Row],[Age]]&lt;13,"Child",IF(tblTitanic[[#This Row],[Age]]&lt;=18,"Teen", IF(tblTitanic[[#This Row],[Age]]&lt;=40,"Adult","Senior"))))</f>
        <v>Senior</v>
      </c>
      <c r="S670" s="9" t="str">
        <f>IF(tblTitanic[[#This Row],[Fare]]&lt;=$X$5,"Low",IF(tblTitanic[[#This Row],[Fare]]&lt;= $X$6,"Medium",IF(tblTitanic[[#This Row],[Fare]]&lt;= $X$7,"High","Very High")))</f>
        <v>Medium</v>
      </c>
      <c r="T670" s="9">
        <f>IF(tblTitanic[[#This Row],[Age]]="", $X$9, tblTitanic[[#This Row],[Age]])</f>
        <v>43</v>
      </c>
      <c r="U670" s="9" t="str">
        <f>IF(tblTitanic[[#This Row],[Embarked]]="", "S", tblTitanic[[#This Row],[Embarked]])</f>
        <v>S</v>
      </c>
    </row>
    <row r="671" spans="1:21">
      <c r="A671" s="9">
        <v>670</v>
      </c>
      <c r="B671" s="9">
        <v>1</v>
      </c>
      <c r="C671" s="9">
        <v>1</v>
      </c>
      <c r="D671" t="s">
        <v>1336</v>
      </c>
      <c r="E671" s="9" t="s">
        <v>18</v>
      </c>
      <c r="F671" s="31"/>
      <c r="G671" s="9">
        <v>1</v>
      </c>
      <c r="H671" s="9">
        <v>0</v>
      </c>
      <c r="I671" t="s">
        <v>1337</v>
      </c>
      <c r="J671">
        <v>52</v>
      </c>
      <c r="K671" s="9" t="s">
        <v>1338</v>
      </c>
      <c r="L671" s="9" t="s">
        <v>16</v>
      </c>
      <c r="M671" s="9">
        <f>tblTitanic[[#This Row],[SibSp]]+tblTitanic[[#This Row],[Parch]]</f>
        <v>1</v>
      </c>
      <c r="N671" s="9" t="str">
        <f>IF(tblTitanic[[#This Row],[FamilySize]]=0,"Alone", IF(tblTitanic[[#This Row],[FamilySize]]&lt;=3,"Small (1-3)", "Large (4+)"))</f>
        <v>Small (1-3)</v>
      </c>
      <c r="O671" s="9" t="str">
        <f>TRIM(MID(tblTitanic[[#This Row],[Name]], FIND(",",tblTitanic[[#This Row],[Name]])+1, FIND(".",tblTitanic[[#This Row],[Name]]) - FIND(",",tblTitanic[[#This Row],[Name]]) - 1))</f>
        <v>Mrs</v>
      </c>
      <c r="P6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71" s="9" t="str">
        <f>IF(tblTitanic[[#This Row],[Cabin]]="","Unknown",LEFT(tblTitanic[[#This Row],[Cabin]],1))</f>
        <v>C</v>
      </c>
      <c r="R671" s="9" t="str">
        <f>IF(tblTitanic[[#This Row],[Age]]="","Unknown", IF(tblTitanic[[#This Row],[Age]]&lt;13,"Child",IF(tblTitanic[[#This Row],[Age]]&lt;=18,"Teen", IF(tblTitanic[[#This Row],[Age]]&lt;=40,"Adult","Senior"))))</f>
        <v>Unknown</v>
      </c>
      <c r="S671" s="9" t="str">
        <f>IF(tblTitanic[[#This Row],[Fare]]&lt;=$X$5,"Low",IF(tblTitanic[[#This Row],[Fare]]&lt;= $X$6,"Medium",IF(tblTitanic[[#This Row],[Fare]]&lt;= $X$7,"High","Very High")))</f>
        <v>Very High</v>
      </c>
      <c r="T671" s="9">
        <f>IF(tblTitanic[[#This Row],[Age]]="", $X$9, tblTitanic[[#This Row],[Age]])</f>
        <v>28</v>
      </c>
      <c r="U671" s="9" t="str">
        <f>IF(tblTitanic[[#This Row],[Embarked]]="", "S", tblTitanic[[#This Row],[Embarked]])</f>
        <v>S</v>
      </c>
    </row>
    <row r="672" spans="1:21">
      <c r="A672" s="9">
        <v>671</v>
      </c>
      <c r="B672" s="9">
        <v>1</v>
      </c>
      <c r="C672" s="9">
        <v>2</v>
      </c>
      <c r="D672" t="s">
        <v>1339</v>
      </c>
      <c r="E672" s="9" t="s">
        <v>18</v>
      </c>
      <c r="F672" s="31">
        <v>40</v>
      </c>
      <c r="G672" s="9">
        <v>1</v>
      </c>
      <c r="H672" s="9">
        <v>1</v>
      </c>
      <c r="I672" t="s">
        <v>1340</v>
      </c>
      <c r="J672">
        <v>39</v>
      </c>
      <c r="K672" s="9" t="s">
        <v>15</v>
      </c>
      <c r="L672" s="9" t="s">
        <v>16</v>
      </c>
      <c r="M672" s="9">
        <f>tblTitanic[[#This Row],[SibSp]]+tblTitanic[[#This Row],[Parch]]</f>
        <v>2</v>
      </c>
      <c r="N672" s="9" t="str">
        <f>IF(tblTitanic[[#This Row],[FamilySize]]=0,"Alone", IF(tblTitanic[[#This Row],[FamilySize]]&lt;=3,"Small (1-3)", "Large (4+)"))</f>
        <v>Small (1-3)</v>
      </c>
      <c r="O672" s="9" t="str">
        <f>TRIM(MID(tblTitanic[[#This Row],[Name]], FIND(",",tblTitanic[[#This Row],[Name]])+1, FIND(".",tblTitanic[[#This Row],[Name]]) - FIND(",",tblTitanic[[#This Row],[Name]]) - 1))</f>
        <v>Mrs</v>
      </c>
      <c r="P6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72" s="9" t="str">
        <f>IF(tblTitanic[[#This Row],[Cabin]]="","Unknown",LEFT(tblTitanic[[#This Row],[Cabin]],1))</f>
        <v>Unknown</v>
      </c>
      <c r="R672" s="9" t="str">
        <f>IF(tblTitanic[[#This Row],[Age]]="","Unknown", IF(tblTitanic[[#This Row],[Age]]&lt;13,"Child",IF(tblTitanic[[#This Row],[Age]]&lt;=18,"Teen", IF(tblTitanic[[#This Row],[Age]]&lt;=40,"Adult","Senior"))))</f>
        <v>Adult</v>
      </c>
      <c r="S672" s="9" t="str">
        <f>IF(tblTitanic[[#This Row],[Fare]]&lt;=$X$5,"Low",IF(tblTitanic[[#This Row],[Fare]]&lt;= $X$6,"Medium",IF(tblTitanic[[#This Row],[Fare]]&lt;= $X$7,"High","Very High")))</f>
        <v>Very High</v>
      </c>
      <c r="T672" s="9">
        <f>IF(tblTitanic[[#This Row],[Age]]="", $X$9, tblTitanic[[#This Row],[Age]])</f>
        <v>40</v>
      </c>
      <c r="U672" s="9" t="str">
        <f>IF(tblTitanic[[#This Row],[Embarked]]="", "S", tblTitanic[[#This Row],[Embarked]])</f>
        <v>S</v>
      </c>
    </row>
    <row r="673" spans="1:21">
      <c r="A673" s="9">
        <v>672</v>
      </c>
      <c r="B673" s="9">
        <v>0</v>
      </c>
      <c r="C673" s="9">
        <v>1</v>
      </c>
      <c r="D673" t="s">
        <v>1341</v>
      </c>
      <c r="E673" s="9" t="s">
        <v>13</v>
      </c>
      <c r="F673" s="31">
        <v>31</v>
      </c>
      <c r="G673" s="9">
        <v>1</v>
      </c>
      <c r="H673" s="9">
        <v>0</v>
      </c>
      <c r="I673" t="s">
        <v>1342</v>
      </c>
      <c r="J673">
        <v>52</v>
      </c>
      <c r="K673" s="9" t="s">
        <v>1343</v>
      </c>
      <c r="L673" s="9" t="s">
        <v>16</v>
      </c>
      <c r="M673" s="9">
        <f>tblTitanic[[#This Row],[SibSp]]+tblTitanic[[#This Row],[Parch]]</f>
        <v>1</v>
      </c>
      <c r="N673" s="9" t="str">
        <f>IF(tblTitanic[[#This Row],[FamilySize]]=0,"Alone", IF(tblTitanic[[#This Row],[FamilySize]]&lt;=3,"Small (1-3)", "Large (4+)"))</f>
        <v>Small (1-3)</v>
      </c>
      <c r="O673" s="9" t="str">
        <f>TRIM(MID(tblTitanic[[#This Row],[Name]], FIND(",",tblTitanic[[#This Row],[Name]])+1, FIND(".",tblTitanic[[#This Row],[Name]]) - FIND(",",tblTitanic[[#This Row],[Name]]) - 1))</f>
        <v>Mr</v>
      </c>
      <c r="P6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3" s="9" t="str">
        <f>IF(tblTitanic[[#This Row],[Cabin]]="","Unknown",LEFT(tblTitanic[[#This Row],[Cabin]],1))</f>
        <v>B</v>
      </c>
      <c r="R673" s="9" t="str">
        <f>IF(tblTitanic[[#This Row],[Age]]="","Unknown", IF(tblTitanic[[#This Row],[Age]]&lt;13,"Child",IF(tblTitanic[[#This Row],[Age]]&lt;=18,"Teen", IF(tblTitanic[[#This Row],[Age]]&lt;=40,"Adult","Senior"))))</f>
        <v>Adult</v>
      </c>
      <c r="S673" s="9" t="str">
        <f>IF(tblTitanic[[#This Row],[Fare]]&lt;=$X$5,"Low",IF(tblTitanic[[#This Row],[Fare]]&lt;= $X$6,"Medium",IF(tblTitanic[[#This Row],[Fare]]&lt;= $X$7,"High","Very High")))</f>
        <v>Very High</v>
      </c>
      <c r="T673" s="9">
        <f>IF(tblTitanic[[#This Row],[Age]]="", $X$9, tblTitanic[[#This Row],[Age]])</f>
        <v>31</v>
      </c>
      <c r="U673" s="9" t="str">
        <f>IF(tblTitanic[[#This Row],[Embarked]]="", "S", tblTitanic[[#This Row],[Embarked]])</f>
        <v>S</v>
      </c>
    </row>
    <row r="674" spans="1:21">
      <c r="A674" s="9">
        <v>673</v>
      </c>
      <c r="B674" s="9">
        <v>0</v>
      </c>
      <c r="C674" s="9">
        <v>2</v>
      </c>
      <c r="D674" t="s">
        <v>1344</v>
      </c>
      <c r="E674" s="9" t="s">
        <v>13</v>
      </c>
      <c r="F674" s="31">
        <v>70</v>
      </c>
      <c r="G674" s="9">
        <v>0</v>
      </c>
      <c r="H674" s="9">
        <v>0</v>
      </c>
      <c r="I674" t="s">
        <v>1345</v>
      </c>
      <c r="J674">
        <v>10.5</v>
      </c>
      <c r="K674" s="9" t="s">
        <v>15</v>
      </c>
      <c r="L674" s="9" t="s">
        <v>16</v>
      </c>
      <c r="M674" s="9">
        <f>tblTitanic[[#This Row],[SibSp]]+tblTitanic[[#This Row],[Parch]]</f>
        <v>0</v>
      </c>
      <c r="N674" s="9" t="str">
        <f>IF(tblTitanic[[#This Row],[FamilySize]]=0,"Alone", IF(tblTitanic[[#This Row],[FamilySize]]&lt;=3,"Small (1-3)", "Large (4+)"))</f>
        <v>Alone</v>
      </c>
      <c r="O674" s="9" t="str">
        <f>TRIM(MID(tblTitanic[[#This Row],[Name]], FIND(",",tblTitanic[[#This Row],[Name]])+1, FIND(".",tblTitanic[[#This Row],[Name]]) - FIND(",",tblTitanic[[#This Row],[Name]]) - 1))</f>
        <v>Mr</v>
      </c>
      <c r="P6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4" s="9" t="str">
        <f>IF(tblTitanic[[#This Row],[Cabin]]="","Unknown",LEFT(tblTitanic[[#This Row],[Cabin]],1))</f>
        <v>Unknown</v>
      </c>
      <c r="R674" s="9" t="str">
        <f>IF(tblTitanic[[#This Row],[Age]]="","Unknown", IF(tblTitanic[[#This Row],[Age]]&lt;13,"Child",IF(tblTitanic[[#This Row],[Age]]&lt;=18,"Teen", IF(tblTitanic[[#This Row],[Age]]&lt;=40,"Adult","Senior"))))</f>
        <v>Senior</v>
      </c>
      <c r="S674" s="9" t="str">
        <f>IF(tblTitanic[[#This Row],[Fare]]&lt;=$X$5,"Low",IF(tblTitanic[[#This Row],[Fare]]&lt;= $X$6,"Medium",IF(tblTitanic[[#This Row],[Fare]]&lt;= $X$7,"High","Very High")))</f>
        <v>Medium</v>
      </c>
      <c r="T674" s="9">
        <f>IF(tblTitanic[[#This Row],[Age]]="", $X$9, tblTitanic[[#This Row],[Age]])</f>
        <v>70</v>
      </c>
      <c r="U674" s="9" t="str">
        <f>IF(tblTitanic[[#This Row],[Embarked]]="", "S", tblTitanic[[#This Row],[Embarked]])</f>
        <v>S</v>
      </c>
    </row>
    <row r="675" spans="1:21">
      <c r="A675" s="9">
        <v>674</v>
      </c>
      <c r="B675" s="9">
        <v>1</v>
      </c>
      <c r="C675" s="9">
        <v>2</v>
      </c>
      <c r="D675" t="s">
        <v>1346</v>
      </c>
      <c r="E675" s="9" t="s">
        <v>13</v>
      </c>
      <c r="F675" s="31">
        <v>31</v>
      </c>
      <c r="G675" s="9">
        <v>0</v>
      </c>
      <c r="H675" s="9">
        <v>0</v>
      </c>
      <c r="I675" t="s">
        <v>1347</v>
      </c>
      <c r="J675">
        <v>13</v>
      </c>
      <c r="K675" s="9" t="s">
        <v>15</v>
      </c>
      <c r="L675" s="9" t="s">
        <v>16</v>
      </c>
      <c r="M675" s="9">
        <f>tblTitanic[[#This Row],[SibSp]]+tblTitanic[[#This Row],[Parch]]</f>
        <v>0</v>
      </c>
      <c r="N675" s="9" t="str">
        <f>IF(tblTitanic[[#This Row],[FamilySize]]=0,"Alone", IF(tblTitanic[[#This Row],[FamilySize]]&lt;=3,"Small (1-3)", "Large (4+)"))</f>
        <v>Alone</v>
      </c>
      <c r="O675" s="9" t="str">
        <f>TRIM(MID(tblTitanic[[#This Row],[Name]], FIND(",",tblTitanic[[#This Row],[Name]])+1, FIND(".",tblTitanic[[#This Row],[Name]]) - FIND(",",tblTitanic[[#This Row],[Name]]) - 1))</f>
        <v>Mr</v>
      </c>
      <c r="P6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5" s="9" t="str">
        <f>IF(tblTitanic[[#This Row],[Cabin]]="","Unknown",LEFT(tblTitanic[[#This Row],[Cabin]],1))</f>
        <v>Unknown</v>
      </c>
      <c r="R675" s="9" t="str">
        <f>IF(tblTitanic[[#This Row],[Age]]="","Unknown", IF(tblTitanic[[#This Row],[Age]]&lt;13,"Child",IF(tblTitanic[[#This Row],[Age]]&lt;=18,"Teen", IF(tblTitanic[[#This Row],[Age]]&lt;=40,"Adult","Senior"))))</f>
        <v>Adult</v>
      </c>
      <c r="S675" s="9" t="str">
        <f>IF(tblTitanic[[#This Row],[Fare]]&lt;=$X$5,"Low",IF(tblTitanic[[#This Row],[Fare]]&lt;= $X$6,"Medium",IF(tblTitanic[[#This Row],[Fare]]&lt;= $X$7,"High","Very High")))</f>
        <v>Medium</v>
      </c>
      <c r="T675" s="9">
        <f>IF(tblTitanic[[#This Row],[Age]]="", $X$9, tblTitanic[[#This Row],[Age]])</f>
        <v>31</v>
      </c>
      <c r="U675" s="9" t="str">
        <f>IF(tblTitanic[[#This Row],[Embarked]]="", "S", tblTitanic[[#This Row],[Embarked]])</f>
        <v>S</v>
      </c>
    </row>
    <row r="676" spans="1:21">
      <c r="A676" s="9">
        <v>675</v>
      </c>
      <c r="B676" s="9">
        <v>0</v>
      </c>
      <c r="C676" s="9">
        <v>2</v>
      </c>
      <c r="D676" t="s">
        <v>1348</v>
      </c>
      <c r="E676" s="9" t="s">
        <v>13</v>
      </c>
      <c r="F676" s="31"/>
      <c r="G676" s="9">
        <v>0</v>
      </c>
      <c r="H676" s="9">
        <v>0</v>
      </c>
      <c r="I676" t="s">
        <v>1349</v>
      </c>
      <c r="J676">
        <v>0</v>
      </c>
      <c r="K676" s="9" t="s">
        <v>15</v>
      </c>
      <c r="L676" s="9" t="s">
        <v>16</v>
      </c>
      <c r="M676" s="9">
        <f>tblTitanic[[#This Row],[SibSp]]+tblTitanic[[#This Row],[Parch]]</f>
        <v>0</v>
      </c>
      <c r="N676" s="9" t="str">
        <f>IF(tblTitanic[[#This Row],[FamilySize]]=0,"Alone", IF(tblTitanic[[#This Row],[FamilySize]]&lt;=3,"Small (1-3)", "Large (4+)"))</f>
        <v>Alone</v>
      </c>
      <c r="O676" s="9" t="str">
        <f>TRIM(MID(tblTitanic[[#This Row],[Name]], FIND(",",tblTitanic[[#This Row],[Name]])+1, FIND(".",tblTitanic[[#This Row],[Name]]) - FIND(",",tblTitanic[[#This Row],[Name]]) - 1))</f>
        <v>Mr</v>
      </c>
      <c r="P6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6" s="9" t="str">
        <f>IF(tblTitanic[[#This Row],[Cabin]]="","Unknown",LEFT(tblTitanic[[#This Row],[Cabin]],1))</f>
        <v>Unknown</v>
      </c>
      <c r="R676" s="9" t="str">
        <f>IF(tblTitanic[[#This Row],[Age]]="","Unknown", IF(tblTitanic[[#This Row],[Age]]&lt;13,"Child",IF(tblTitanic[[#This Row],[Age]]&lt;=18,"Teen", IF(tblTitanic[[#This Row],[Age]]&lt;=40,"Adult","Senior"))))</f>
        <v>Unknown</v>
      </c>
      <c r="S676" s="9" t="str">
        <f>IF(tblTitanic[[#This Row],[Fare]]&lt;=$X$5,"Low",IF(tblTitanic[[#This Row],[Fare]]&lt;= $X$6,"Medium",IF(tblTitanic[[#This Row],[Fare]]&lt;= $X$7,"High","Very High")))</f>
        <v>Low</v>
      </c>
      <c r="T676" s="9">
        <f>IF(tblTitanic[[#This Row],[Age]]="", $X$9, tblTitanic[[#This Row],[Age]])</f>
        <v>28</v>
      </c>
      <c r="U676" s="9" t="str">
        <f>IF(tblTitanic[[#This Row],[Embarked]]="", "S", tblTitanic[[#This Row],[Embarked]])</f>
        <v>S</v>
      </c>
    </row>
    <row r="677" spans="1:21">
      <c r="A677" s="9">
        <v>676</v>
      </c>
      <c r="B677" s="9">
        <v>0</v>
      </c>
      <c r="C677" s="9">
        <v>3</v>
      </c>
      <c r="D677" t="s">
        <v>1350</v>
      </c>
      <c r="E677" s="9" t="s">
        <v>13</v>
      </c>
      <c r="F677" s="31">
        <v>18</v>
      </c>
      <c r="G677" s="9">
        <v>0</v>
      </c>
      <c r="H677" s="9">
        <v>0</v>
      </c>
      <c r="I677" t="s">
        <v>1351</v>
      </c>
      <c r="J677">
        <v>7.7750000000000004</v>
      </c>
      <c r="K677" s="9" t="s">
        <v>15</v>
      </c>
      <c r="L677" s="9" t="s">
        <v>16</v>
      </c>
      <c r="M677" s="9">
        <f>tblTitanic[[#This Row],[SibSp]]+tblTitanic[[#This Row],[Parch]]</f>
        <v>0</v>
      </c>
      <c r="N677" s="9" t="str">
        <f>IF(tblTitanic[[#This Row],[FamilySize]]=0,"Alone", IF(tblTitanic[[#This Row],[FamilySize]]&lt;=3,"Small (1-3)", "Large (4+)"))</f>
        <v>Alone</v>
      </c>
      <c r="O677" s="9" t="str">
        <f>TRIM(MID(tblTitanic[[#This Row],[Name]], FIND(",",tblTitanic[[#This Row],[Name]])+1, FIND(".",tblTitanic[[#This Row],[Name]]) - FIND(",",tblTitanic[[#This Row],[Name]]) - 1))</f>
        <v>Mr</v>
      </c>
      <c r="P6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7" s="9" t="str">
        <f>IF(tblTitanic[[#This Row],[Cabin]]="","Unknown",LEFT(tblTitanic[[#This Row],[Cabin]],1))</f>
        <v>Unknown</v>
      </c>
      <c r="R677" s="9" t="str">
        <f>IF(tblTitanic[[#This Row],[Age]]="","Unknown", IF(tblTitanic[[#This Row],[Age]]&lt;13,"Child",IF(tblTitanic[[#This Row],[Age]]&lt;=18,"Teen", IF(tblTitanic[[#This Row],[Age]]&lt;=40,"Adult","Senior"))))</f>
        <v>Teen</v>
      </c>
      <c r="S677" s="9" t="str">
        <f>IF(tblTitanic[[#This Row],[Fare]]&lt;=$X$5,"Low",IF(tblTitanic[[#This Row],[Fare]]&lt;= $X$6,"Medium",IF(tblTitanic[[#This Row],[Fare]]&lt;= $X$7,"High","Very High")))</f>
        <v>Low</v>
      </c>
      <c r="T677" s="9">
        <f>IF(tblTitanic[[#This Row],[Age]]="", $X$9, tblTitanic[[#This Row],[Age]])</f>
        <v>18</v>
      </c>
      <c r="U677" s="9" t="str">
        <f>IF(tblTitanic[[#This Row],[Embarked]]="", "S", tblTitanic[[#This Row],[Embarked]])</f>
        <v>S</v>
      </c>
    </row>
    <row r="678" spans="1:21">
      <c r="A678" s="9">
        <v>677</v>
      </c>
      <c r="B678" s="9">
        <v>0</v>
      </c>
      <c r="C678" s="9">
        <v>3</v>
      </c>
      <c r="D678" t="s">
        <v>1352</v>
      </c>
      <c r="E678" s="9" t="s">
        <v>13</v>
      </c>
      <c r="F678" s="31">
        <v>24.5</v>
      </c>
      <c r="G678" s="9">
        <v>0</v>
      </c>
      <c r="H678" s="9">
        <v>0</v>
      </c>
      <c r="I678" t="s">
        <v>1353</v>
      </c>
      <c r="J678">
        <v>8.0500000000000007</v>
      </c>
      <c r="K678" s="9" t="s">
        <v>15</v>
      </c>
      <c r="L678" s="9" t="s">
        <v>16</v>
      </c>
      <c r="M678" s="9">
        <f>tblTitanic[[#This Row],[SibSp]]+tblTitanic[[#This Row],[Parch]]</f>
        <v>0</v>
      </c>
      <c r="N678" s="9" t="str">
        <f>IF(tblTitanic[[#This Row],[FamilySize]]=0,"Alone", IF(tblTitanic[[#This Row],[FamilySize]]&lt;=3,"Small (1-3)", "Large (4+)"))</f>
        <v>Alone</v>
      </c>
      <c r="O678" s="9" t="str">
        <f>TRIM(MID(tblTitanic[[#This Row],[Name]], FIND(",",tblTitanic[[#This Row],[Name]])+1, FIND(".",tblTitanic[[#This Row],[Name]]) - FIND(",",tblTitanic[[#This Row],[Name]]) - 1))</f>
        <v>Mr</v>
      </c>
      <c r="P6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78" s="9" t="str">
        <f>IF(tblTitanic[[#This Row],[Cabin]]="","Unknown",LEFT(tblTitanic[[#This Row],[Cabin]],1))</f>
        <v>Unknown</v>
      </c>
      <c r="R678" s="9" t="str">
        <f>IF(tblTitanic[[#This Row],[Age]]="","Unknown", IF(tblTitanic[[#This Row],[Age]]&lt;13,"Child",IF(tblTitanic[[#This Row],[Age]]&lt;=18,"Teen", IF(tblTitanic[[#This Row],[Age]]&lt;=40,"Adult","Senior"))))</f>
        <v>Adult</v>
      </c>
      <c r="S678" s="9" t="str">
        <f>IF(tblTitanic[[#This Row],[Fare]]&lt;=$X$5,"Low",IF(tblTitanic[[#This Row],[Fare]]&lt;= $X$6,"Medium",IF(tblTitanic[[#This Row],[Fare]]&lt;= $X$7,"High","Very High")))</f>
        <v>Medium</v>
      </c>
      <c r="T678" s="9">
        <f>IF(tblTitanic[[#This Row],[Age]]="", $X$9, tblTitanic[[#This Row],[Age]])</f>
        <v>24.5</v>
      </c>
      <c r="U678" s="9" t="str">
        <f>IF(tblTitanic[[#This Row],[Embarked]]="", "S", tblTitanic[[#This Row],[Embarked]])</f>
        <v>S</v>
      </c>
    </row>
    <row r="679" spans="1:21">
      <c r="A679" s="9">
        <v>678</v>
      </c>
      <c r="B679" s="9">
        <v>1</v>
      </c>
      <c r="C679" s="9">
        <v>3</v>
      </c>
      <c r="D679" t="s">
        <v>1354</v>
      </c>
      <c r="E679" s="9" t="s">
        <v>18</v>
      </c>
      <c r="F679" s="31">
        <v>18</v>
      </c>
      <c r="G679" s="9">
        <v>0</v>
      </c>
      <c r="H679" s="9">
        <v>0</v>
      </c>
      <c r="I679" t="s">
        <v>1355</v>
      </c>
      <c r="J679">
        <v>9.8416999999999994</v>
      </c>
      <c r="K679" s="9" t="s">
        <v>15</v>
      </c>
      <c r="L679" s="9" t="s">
        <v>16</v>
      </c>
      <c r="M679" s="9">
        <f>tblTitanic[[#This Row],[SibSp]]+tblTitanic[[#This Row],[Parch]]</f>
        <v>0</v>
      </c>
      <c r="N679" s="9" t="str">
        <f>IF(tblTitanic[[#This Row],[FamilySize]]=0,"Alone", IF(tblTitanic[[#This Row],[FamilySize]]&lt;=3,"Small (1-3)", "Large (4+)"))</f>
        <v>Alone</v>
      </c>
      <c r="O679" s="9" t="str">
        <f>TRIM(MID(tblTitanic[[#This Row],[Name]], FIND(",",tblTitanic[[#This Row],[Name]])+1, FIND(".",tblTitanic[[#This Row],[Name]]) - FIND(",",tblTitanic[[#This Row],[Name]]) - 1))</f>
        <v>Miss</v>
      </c>
      <c r="P6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79" s="9" t="str">
        <f>IF(tblTitanic[[#This Row],[Cabin]]="","Unknown",LEFT(tblTitanic[[#This Row],[Cabin]],1))</f>
        <v>Unknown</v>
      </c>
      <c r="R679" s="9" t="str">
        <f>IF(tblTitanic[[#This Row],[Age]]="","Unknown", IF(tblTitanic[[#This Row],[Age]]&lt;13,"Child",IF(tblTitanic[[#This Row],[Age]]&lt;=18,"Teen", IF(tblTitanic[[#This Row],[Age]]&lt;=40,"Adult","Senior"))))</f>
        <v>Teen</v>
      </c>
      <c r="S679" s="9" t="str">
        <f>IF(tblTitanic[[#This Row],[Fare]]&lt;=$X$5,"Low",IF(tblTitanic[[#This Row],[Fare]]&lt;= $X$6,"Medium",IF(tblTitanic[[#This Row],[Fare]]&lt;= $X$7,"High","Very High")))</f>
        <v>Medium</v>
      </c>
      <c r="T679" s="9">
        <f>IF(tblTitanic[[#This Row],[Age]]="", $X$9, tblTitanic[[#This Row],[Age]])</f>
        <v>18</v>
      </c>
      <c r="U679" s="9" t="str">
        <f>IF(tblTitanic[[#This Row],[Embarked]]="", "S", tblTitanic[[#This Row],[Embarked]])</f>
        <v>S</v>
      </c>
    </row>
    <row r="680" spans="1:21">
      <c r="A680" s="9">
        <v>679</v>
      </c>
      <c r="B680" s="9">
        <v>0</v>
      </c>
      <c r="C680" s="9">
        <v>3</v>
      </c>
      <c r="D680" t="s">
        <v>1356</v>
      </c>
      <c r="E680" s="9" t="s">
        <v>18</v>
      </c>
      <c r="F680" s="31">
        <v>43</v>
      </c>
      <c r="G680" s="9">
        <v>1</v>
      </c>
      <c r="H680" s="9">
        <v>6</v>
      </c>
      <c r="I680" t="s">
        <v>148</v>
      </c>
      <c r="J680">
        <v>46.9</v>
      </c>
      <c r="K680" s="9" t="s">
        <v>15</v>
      </c>
      <c r="L680" s="9" t="s">
        <v>16</v>
      </c>
      <c r="M680" s="9">
        <f>tblTitanic[[#This Row],[SibSp]]+tblTitanic[[#This Row],[Parch]]</f>
        <v>7</v>
      </c>
      <c r="N680" s="9" t="str">
        <f>IF(tblTitanic[[#This Row],[FamilySize]]=0,"Alone", IF(tblTitanic[[#This Row],[FamilySize]]&lt;=3,"Small (1-3)", "Large (4+)"))</f>
        <v>Large (4+)</v>
      </c>
      <c r="O680" s="9" t="str">
        <f>TRIM(MID(tblTitanic[[#This Row],[Name]], FIND(",",tblTitanic[[#This Row],[Name]])+1, FIND(".",tblTitanic[[#This Row],[Name]]) - FIND(",",tblTitanic[[#This Row],[Name]]) - 1))</f>
        <v>Mrs</v>
      </c>
      <c r="P6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680" s="9" t="str">
        <f>IF(tblTitanic[[#This Row],[Cabin]]="","Unknown",LEFT(tblTitanic[[#This Row],[Cabin]],1))</f>
        <v>Unknown</v>
      </c>
      <c r="R680" s="9" t="str">
        <f>IF(tblTitanic[[#This Row],[Age]]="","Unknown", IF(tblTitanic[[#This Row],[Age]]&lt;13,"Child",IF(tblTitanic[[#This Row],[Age]]&lt;=18,"Teen", IF(tblTitanic[[#This Row],[Age]]&lt;=40,"Adult","Senior"))))</f>
        <v>Senior</v>
      </c>
      <c r="S680" s="9" t="str">
        <f>IF(tblTitanic[[#This Row],[Fare]]&lt;=$X$5,"Low",IF(tblTitanic[[#This Row],[Fare]]&lt;= $X$6,"Medium",IF(tblTitanic[[#This Row],[Fare]]&lt;= $X$7,"High","Very High")))</f>
        <v>Very High</v>
      </c>
      <c r="T680" s="9">
        <f>IF(tblTitanic[[#This Row],[Age]]="", $X$9, tblTitanic[[#This Row],[Age]])</f>
        <v>43</v>
      </c>
      <c r="U680" s="9" t="str">
        <f>IF(tblTitanic[[#This Row],[Embarked]]="", "S", tblTitanic[[#This Row],[Embarked]])</f>
        <v>S</v>
      </c>
    </row>
    <row r="681" spans="1:21">
      <c r="A681" s="9">
        <v>680</v>
      </c>
      <c r="B681" s="9">
        <v>1</v>
      </c>
      <c r="C681" s="9">
        <v>1</v>
      </c>
      <c r="D681" t="s">
        <v>1357</v>
      </c>
      <c r="E681" s="9" t="s">
        <v>13</v>
      </c>
      <c r="F681" s="31">
        <v>36</v>
      </c>
      <c r="G681" s="9">
        <v>0</v>
      </c>
      <c r="H681" s="9">
        <v>1</v>
      </c>
      <c r="I681" t="s">
        <v>552</v>
      </c>
      <c r="J681">
        <v>512.32920000000001</v>
      </c>
      <c r="K681" s="9" t="s">
        <v>1358</v>
      </c>
      <c r="L681" s="9" t="s">
        <v>21</v>
      </c>
      <c r="M681" s="9">
        <f>tblTitanic[[#This Row],[SibSp]]+tblTitanic[[#This Row],[Parch]]</f>
        <v>1</v>
      </c>
      <c r="N681" s="9" t="str">
        <f>IF(tblTitanic[[#This Row],[FamilySize]]=0,"Alone", IF(tblTitanic[[#This Row],[FamilySize]]&lt;=3,"Small (1-3)", "Large (4+)"))</f>
        <v>Small (1-3)</v>
      </c>
      <c r="O681" s="9" t="str">
        <f>TRIM(MID(tblTitanic[[#This Row],[Name]], FIND(",",tblTitanic[[#This Row],[Name]])+1, FIND(".",tblTitanic[[#This Row],[Name]]) - FIND(",",tblTitanic[[#This Row],[Name]]) - 1))</f>
        <v>Mr</v>
      </c>
      <c r="P6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1" s="9" t="str">
        <f>IF(tblTitanic[[#This Row],[Cabin]]="","Unknown",LEFT(tblTitanic[[#This Row],[Cabin]],1))</f>
        <v>B</v>
      </c>
      <c r="R681" s="9" t="str">
        <f>IF(tblTitanic[[#This Row],[Age]]="","Unknown", IF(tblTitanic[[#This Row],[Age]]&lt;13,"Child",IF(tblTitanic[[#This Row],[Age]]&lt;=18,"Teen", IF(tblTitanic[[#This Row],[Age]]&lt;=40,"Adult","Senior"))))</f>
        <v>Adult</v>
      </c>
      <c r="S681" s="9" t="str">
        <f>IF(tblTitanic[[#This Row],[Fare]]&lt;=$X$5,"Low",IF(tblTitanic[[#This Row],[Fare]]&lt;= $X$6,"Medium",IF(tblTitanic[[#This Row],[Fare]]&lt;= $X$7,"High","Very High")))</f>
        <v>Very High</v>
      </c>
      <c r="T681" s="9">
        <f>IF(tblTitanic[[#This Row],[Age]]="", $X$9, tblTitanic[[#This Row],[Age]])</f>
        <v>36</v>
      </c>
      <c r="U681" s="9" t="str">
        <f>IF(tblTitanic[[#This Row],[Embarked]]="", "S", tblTitanic[[#This Row],[Embarked]])</f>
        <v>C</v>
      </c>
    </row>
    <row r="682" spans="1:21">
      <c r="A682" s="9">
        <v>681</v>
      </c>
      <c r="B682" s="9">
        <v>0</v>
      </c>
      <c r="C682" s="9">
        <v>3</v>
      </c>
      <c r="D682" t="s">
        <v>1359</v>
      </c>
      <c r="E682" s="9" t="s">
        <v>18</v>
      </c>
      <c r="F682" s="31"/>
      <c r="G682" s="9">
        <v>0</v>
      </c>
      <c r="H682" s="9">
        <v>0</v>
      </c>
      <c r="I682" t="s">
        <v>1360</v>
      </c>
      <c r="J682">
        <v>8.1374999999999993</v>
      </c>
      <c r="K682" s="9" t="s">
        <v>15</v>
      </c>
      <c r="L682" s="9" t="s">
        <v>31</v>
      </c>
      <c r="M682" s="9">
        <f>tblTitanic[[#This Row],[SibSp]]+tblTitanic[[#This Row],[Parch]]</f>
        <v>0</v>
      </c>
      <c r="N682" s="9" t="str">
        <f>IF(tblTitanic[[#This Row],[FamilySize]]=0,"Alone", IF(tblTitanic[[#This Row],[FamilySize]]&lt;=3,"Small (1-3)", "Large (4+)"))</f>
        <v>Alone</v>
      </c>
      <c r="O682" s="9" t="str">
        <f>TRIM(MID(tblTitanic[[#This Row],[Name]], FIND(",",tblTitanic[[#This Row],[Name]])+1, FIND(".",tblTitanic[[#This Row],[Name]]) - FIND(",",tblTitanic[[#This Row],[Name]]) - 1))</f>
        <v>Miss</v>
      </c>
      <c r="P6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82" s="9" t="str">
        <f>IF(tblTitanic[[#This Row],[Cabin]]="","Unknown",LEFT(tblTitanic[[#This Row],[Cabin]],1))</f>
        <v>Unknown</v>
      </c>
      <c r="R682" s="9" t="str">
        <f>IF(tblTitanic[[#This Row],[Age]]="","Unknown", IF(tblTitanic[[#This Row],[Age]]&lt;13,"Child",IF(tblTitanic[[#This Row],[Age]]&lt;=18,"Teen", IF(tblTitanic[[#This Row],[Age]]&lt;=40,"Adult","Senior"))))</f>
        <v>Unknown</v>
      </c>
      <c r="S682" s="9" t="str">
        <f>IF(tblTitanic[[#This Row],[Fare]]&lt;=$X$5,"Low",IF(tblTitanic[[#This Row],[Fare]]&lt;= $X$6,"Medium",IF(tblTitanic[[#This Row],[Fare]]&lt;= $X$7,"High","Very High")))</f>
        <v>Medium</v>
      </c>
      <c r="T682" s="9">
        <f>IF(tblTitanic[[#This Row],[Age]]="", $X$9, tblTitanic[[#This Row],[Age]])</f>
        <v>28</v>
      </c>
      <c r="U682" s="9" t="str">
        <f>IF(tblTitanic[[#This Row],[Embarked]]="", "S", tblTitanic[[#This Row],[Embarked]])</f>
        <v>Q</v>
      </c>
    </row>
    <row r="683" spans="1:21">
      <c r="A683" s="9">
        <v>682</v>
      </c>
      <c r="B683" s="9">
        <v>1</v>
      </c>
      <c r="C683" s="9">
        <v>1</v>
      </c>
      <c r="D683" t="s">
        <v>1361</v>
      </c>
      <c r="E683" s="9" t="s">
        <v>13</v>
      </c>
      <c r="F683" s="31">
        <v>27</v>
      </c>
      <c r="G683" s="9">
        <v>0</v>
      </c>
      <c r="H683" s="9">
        <v>0</v>
      </c>
      <c r="I683" t="s">
        <v>131</v>
      </c>
      <c r="J683">
        <v>76.729200000000006</v>
      </c>
      <c r="K683" s="9" t="s">
        <v>1362</v>
      </c>
      <c r="L683" s="9" t="s">
        <v>21</v>
      </c>
      <c r="M683" s="9">
        <f>tblTitanic[[#This Row],[SibSp]]+tblTitanic[[#This Row],[Parch]]</f>
        <v>0</v>
      </c>
      <c r="N683" s="9" t="str">
        <f>IF(tblTitanic[[#This Row],[FamilySize]]=0,"Alone", IF(tblTitanic[[#This Row],[FamilySize]]&lt;=3,"Small (1-3)", "Large (4+)"))</f>
        <v>Alone</v>
      </c>
      <c r="O683" s="9" t="str">
        <f>TRIM(MID(tblTitanic[[#This Row],[Name]], FIND(",",tblTitanic[[#This Row],[Name]])+1, FIND(".",tblTitanic[[#This Row],[Name]]) - FIND(",",tblTitanic[[#This Row],[Name]]) - 1))</f>
        <v>Mr</v>
      </c>
      <c r="P6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3" s="9" t="str">
        <f>IF(tblTitanic[[#This Row],[Cabin]]="","Unknown",LEFT(tblTitanic[[#This Row],[Cabin]],1))</f>
        <v>D</v>
      </c>
      <c r="R683" s="9" t="str">
        <f>IF(tblTitanic[[#This Row],[Age]]="","Unknown", IF(tblTitanic[[#This Row],[Age]]&lt;13,"Child",IF(tblTitanic[[#This Row],[Age]]&lt;=18,"Teen", IF(tblTitanic[[#This Row],[Age]]&lt;=40,"Adult","Senior"))))</f>
        <v>Adult</v>
      </c>
      <c r="S683" s="9" t="str">
        <f>IF(tblTitanic[[#This Row],[Fare]]&lt;=$X$5,"Low",IF(tblTitanic[[#This Row],[Fare]]&lt;= $X$6,"Medium",IF(tblTitanic[[#This Row],[Fare]]&lt;= $X$7,"High","Very High")))</f>
        <v>Very High</v>
      </c>
      <c r="T683" s="9">
        <f>IF(tblTitanic[[#This Row],[Age]]="", $X$9, tblTitanic[[#This Row],[Age]])</f>
        <v>27</v>
      </c>
      <c r="U683" s="9" t="str">
        <f>IF(tblTitanic[[#This Row],[Embarked]]="", "S", tblTitanic[[#This Row],[Embarked]])</f>
        <v>C</v>
      </c>
    </row>
    <row r="684" spans="1:21">
      <c r="A684" s="9">
        <v>683</v>
      </c>
      <c r="B684" s="9">
        <v>0</v>
      </c>
      <c r="C684" s="9">
        <v>3</v>
      </c>
      <c r="D684" t="s">
        <v>1363</v>
      </c>
      <c r="E684" s="9" t="s">
        <v>13</v>
      </c>
      <c r="F684" s="31">
        <v>20</v>
      </c>
      <c r="G684" s="9">
        <v>0</v>
      </c>
      <c r="H684" s="9">
        <v>0</v>
      </c>
      <c r="I684" t="s">
        <v>1364</v>
      </c>
      <c r="J684">
        <v>9.2249999999999996</v>
      </c>
      <c r="K684" s="9" t="s">
        <v>15</v>
      </c>
      <c r="L684" s="9" t="s">
        <v>16</v>
      </c>
      <c r="M684" s="9">
        <f>tblTitanic[[#This Row],[SibSp]]+tblTitanic[[#This Row],[Parch]]</f>
        <v>0</v>
      </c>
      <c r="N684" s="9" t="str">
        <f>IF(tblTitanic[[#This Row],[FamilySize]]=0,"Alone", IF(tblTitanic[[#This Row],[FamilySize]]&lt;=3,"Small (1-3)", "Large (4+)"))</f>
        <v>Alone</v>
      </c>
      <c r="O684" s="9" t="str">
        <f>TRIM(MID(tblTitanic[[#This Row],[Name]], FIND(",",tblTitanic[[#This Row],[Name]])+1, FIND(".",tblTitanic[[#This Row],[Name]]) - FIND(",",tblTitanic[[#This Row],[Name]]) - 1))</f>
        <v>Mr</v>
      </c>
      <c r="P6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4" s="9" t="str">
        <f>IF(tblTitanic[[#This Row],[Cabin]]="","Unknown",LEFT(tblTitanic[[#This Row],[Cabin]],1))</f>
        <v>Unknown</v>
      </c>
      <c r="R684" s="9" t="str">
        <f>IF(tblTitanic[[#This Row],[Age]]="","Unknown", IF(tblTitanic[[#This Row],[Age]]&lt;13,"Child",IF(tblTitanic[[#This Row],[Age]]&lt;=18,"Teen", IF(tblTitanic[[#This Row],[Age]]&lt;=40,"Adult","Senior"))))</f>
        <v>Adult</v>
      </c>
      <c r="S684" s="9" t="str">
        <f>IF(tblTitanic[[#This Row],[Fare]]&lt;=$X$5,"Low",IF(tblTitanic[[#This Row],[Fare]]&lt;= $X$6,"Medium",IF(tblTitanic[[#This Row],[Fare]]&lt;= $X$7,"High","Very High")))</f>
        <v>Medium</v>
      </c>
      <c r="T684" s="9">
        <f>IF(tblTitanic[[#This Row],[Age]]="", $X$9, tblTitanic[[#This Row],[Age]])</f>
        <v>20</v>
      </c>
      <c r="U684" s="9" t="str">
        <f>IF(tblTitanic[[#This Row],[Embarked]]="", "S", tblTitanic[[#This Row],[Embarked]])</f>
        <v>S</v>
      </c>
    </row>
    <row r="685" spans="1:21">
      <c r="A685" s="9">
        <v>684</v>
      </c>
      <c r="B685" s="9">
        <v>0</v>
      </c>
      <c r="C685" s="9">
        <v>3</v>
      </c>
      <c r="D685" t="s">
        <v>1365</v>
      </c>
      <c r="E685" s="9" t="s">
        <v>13</v>
      </c>
      <c r="F685" s="31">
        <v>14</v>
      </c>
      <c r="G685" s="9">
        <v>5</v>
      </c>
      <c r="H685" s="9">
        <v>2</v>
      </c>
      <c r="I685" t="s">
        <v>148</v>
      </c>
      <c r="J685">
        <v>46.9</v>
      </c>
      <c r="K685" s="9" t="s">
        <v>15</v>
      </c>
      <c r="L685" s="9" t="s">
        <v>16</v>
      </c>
      <c r="M685" s="9">
        <f>tblTitanic[[#This Row],[SibSp]]+tblTitanic[[#This Row],[Parch]]</f>
        <v>7</v>
      </c>
      <c r="N685" s="9" t="str">
        <f>IF(tblTitanic[[#This Row],[FamilySize]]=0,"Alone", IF(tblTitanic[[#This Row],[FamilySize]]&lt;=3,"Small (1-3)", "Large (4+)"))</f>
        <v>Large (4+)</v>
      </c>
      <c r="O685" s="9" t="str">
        <f>TRIM(MID(tblTitanic[[#This Row],[Name]], FIND(",",tblTitanic[[#This Row],[Name]])+1, FIND(".",tblTitanic[[#This Row],[Name]]) - FIND(",",tblTitanic[[#This Row],[Name]]) - 1))</f>
        <v>Mr</v>
      </c>
      <c r="P6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5" s="9" t="str">
        <f>IF(tblTitanic[[#This Row],[Cabin]]="","Unknown",LEFT(tblTitanic[[#This Row],[Cabin]],1))</f>
        <v>Unknown</v>
      </c>
      <c r="R685" s="9" t="str">
        <f>IF(tblTitanic[[#This Row],[Age]]="","Unknown", IF(tblTitanic[[#This Row],[Age]]&lt;13,"Child",IF(tblTitanic[[#This Row],[Age]]&lt;=18,"Teen", IF(tblTitanic[[#This Row],[Age]]&lt;=40,"Adult","Senior"))))</f>
        <v>Teen</v>
      </c>
      <c r="S685" s="9" t="str">
        <f>IF(tblTitanic[[#This Row],[Fare]]&lt;=$X$5,"Low",IF(tblTitanic[[#This Row],[Fare]]&lt;= $X$6,"Medium",IF(tblTitanic[[#This Row],[Fare]]&lt;= $X$7,"High","Very High")))</f>
        <v>Very High</v>
      </c>
      <c r="T685" s="9">
        <f>IF(tblTitanic[[#This Row],[Age]]="", $X$9, tblTitanic[[#This Row],[Age]])</f>
        <v>14</v>
      </c>
      <c r="U685" s="9" t="str">
        <f>IF(tblTitanic[[#This Row],[Embarked]]="", "S", tblTitanic[[#This Row],[Embarked]])</f>
        <v>S</v>
      </c>
    </row>
    <row r="686" spans="1:21">
      <c r="A686" s="9">
        <v>685</v>
      </c>
      <c r="B686" s="9">
        <v>0</v>
      </c>
      <c r="C686" s="9">
        <v>2</v>
      </c>
      <c r="D686" t="s">
        <v>1366</v>
      </c>
      <c r="E686" s="9" t="s">
        <v>13</v>
      </c>
      <c r="F686" s="31">
        <v>60</v>
      </c>
      <c r="G686" s="9">
        <v>1</v>
      </c>
      <c r="H686" s="9">
        <v>1</v>
      </c>
      <c r="I686" t="s">
        <v>1340</v>
      </c>
      <c r="J686">
        <v>39</v>
      </c>
      <c r="K686" s="9" t="s">
        <v>15</v>
      </c>
      <c r="L686" s="9" t="s">
        <v>16</v>
      </c>
      <c r="M686" s="9">
        <f>tblTitanic[[#This Row],[SibSp]]+tblTitanic[[#This Row],[Parch]]</f>
        <v>2</v>
      </c>
      <c r="N686" s="9" t="str">
        <f>IF(tblTitanic[[#This Row],[FamilySize]]=0,"Alone", IF(tblTitanic[[#This Row],[FamilySize]]&lt;=3,"Small (1-3)", "Large (4+)"))</f>
        <v>Small (1-3)</v>
      </c>
      <c r="O686" s="9" t="str">
        <f>TRIM(MID(tblTitanic[[#This Row],[Name]], FIND(",",tblTitanic[[#This Row],[Name]])+1, FIND(".",tblTitanic[[#This Row],[Name]]) - FIND(",",tblTitanic[[#This Row],[Name]]) - 1))</f>
        <v>Mr</v>
      </c>
      <c r="P6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6" s="9" t="str">
        <f>IF(tblTitanic[[#This Row],[Cabin]]="","Unknown",LEFT(tblTitanic[[#This Row],[Cabin]],1))</f>
        <v>Unknown</v>
      </c>
      <c r="R686" s="9" t="str">
        <f>IF(tblTitanic[[#This Row],[Age]]="","Unknown", IF(tblTitanic[[#This Row],[Age]]&lt;13,"Child",IF(tblTitanic[[#This Row],[Age]]&lt;=18,"Teen", IF(tblTitanic[[#This Row],[Age]]&lt;=40,"Adult","Senior"))))</f>
        <v>Senior</v>
      </c>
      <c r="S686" s="9" t="str">
        <f>IF(tblTitanic[[#This Row],[Fare]]&lt;=$X$5,"Low",IF(tblTitanic[[#This Row],[Fare]]&lt;= $X$6,"Medium",IF(tblTitanic[[#This Row],[Fare]]&lt;= $X$7,"High","Very High")))</f>
        <v>Very High</v>
      </c>
      <c r="T686" s="9">
        <f>IF(tblTitanic[[#This Row],[Age]]="", $X$9, tblTitanic[[#This Row],[Age]])</f>
        <v>60</v>
      </c>
      <c r="U686" s="9" t="str">
        <f>IF(tblTitanic[[#This Row],[Embarked]]="", "S", tblTitanic[[#This Row],[Embarked]])</f>
        <v>S</v>
      </c>
    </row>
    <row r="687" spans="1:21">
      <c r="A687" s="9">
        <v>686</v>
      </c>
      <c r="B687" s="9">
        <v>0</v>
      </c>
      <c r="C687" s="9">
        <v>2</v>
      </c>
      <c r="D687" t="s">
        <v>1367</v>
      </c>
      <c r="E687" s="9" t="s">
        <v>13</v>
      </c>
      <c r="F687" s="31">
        <v>25</v>
      </c>
      <c r="G687" s="9">
        <v>1</v>
      </c>
      <c r="H687" s="9">
        <v>2</v>
      </c>
      <c r="I687" t="s">
        <v>113</v>
      </c>
      <c r="J687">
        <v>41.5792</v>
      </c>
      <c r="K687" s="9" t="s">
        <v>15</v>
      </c>
      <c r="L687" s="9" t="s">
        <v>21</v>
      </c>
      <c r="M687" s="9">
        <f>tblTitanic[[#This Row],[SibSp]]+tblTitanic[[#This Row],[Parch]]</f>
        <v>3</v>
      </c>
      <c r="N687" s="9" t="str">
        <f>IF(tblTitanic[[#This Row],[FamilySize]]=0,"Alone", IF(tblTitanic[[#This Row],[FamilySize]]&lt;=3,"Small (1-3)", "Large (4+)"))</f>
        <v>Small (1-3)</v>
      </c>
      <c r="O687" s="9" t="str">
        <f>TRIM(MID(tblTitanic[[#This Row],[Name]], FIND(",",tblTitanic[[#This Row],[Name]])+1, FIND(".",tblTitanic[[#This Row],[Name]]) - FIND(",",tblTitanic[[#This Row],[Name]]) - 1))</f>
        <v>Mr</v>
      </c>
      <c r="P6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7" s="9" t="str">
        <f>IF(tblTitanic[[#This Row],[Cabin]]="","Unknown",LEFT(tblTitanic[[#This Row],[Cabin]],1))</f>
        <v>Unknown</v>
      </c>
      <c r="R687" s="9" t="str">
        <f>IF(tblTitanic[[#This Row],[Age]]="","Unknown", IF(tblTitanic[[#This Row],[Age]]&lt;13,"Child",IF(tblTitanic[[#This Row],[Age]]&lt;=18,"Teen", IF(tblTitanic[[#This Row],[Age]]&lt;=40,"Adult","Senior"))))</f>
        <v>Adult</v>
      </c>
      <c r="S687" s="9" t="str">
        <f>IF(tblTitanic[[#This Row],[Fare]]&lt;=$X$5,"Low",IF(tblTitanic[[#This Row],[Fare]]&lt;= $X$6,"Medium",IF(tblTitanic[[#This Row],[Fare]]&lt;= $X$7,"High","Very High")))</f>
        <v>Very High</v>
      </c>
      <c r="T687" s="9">
        <f>IF(tblTitanic[[#This Row],[Age]]="", $X$9, tblTitanic[[#This Row],[Age]])</f>
        <v>25</v>
      </c>
      <c r="U687" s="9" t="str">
        <f>IF(tblTitanic[[#This Row],[Embarked]]="", "S", tblTitanic[[#This Row],[Embarked]])</f>
        <v>C</v>
      </c>
    </row>
    <row r="688" spans="1:21">
      <c r="A688" s="9">
        <v>687</v>
      </c>
      <c r="B688" s="9">
        <v>0</v>
      </c>
      <c r="C688" s="9">
        <v>3</v>
      </c>
      <c r="D688" t="s">
        <v>1368</v>
      </c>
      <c r="E688" s="9" t="s">
        <v>13</v>
      </c>
      <c r="F688" s="31">
        <v>14</v>
      </c>
      <c r="G688" s="9">
        <v>4</v>
      </c>
      <c r="H688" s="9">
        <v>1</v>
      </c>
      <c r="I688" t="s">
        <v>127</v>
      </c>
      <c r="J688">
        <v>39.6875</v>
      </c>
      <c r="K688" s="9" t="s">
        <v>15</v>
      </c>
      <c r="L688" s="9" t="s">
        <v>16</v>
      </c>
      <c r="M688" s="9">
        <f>tblTitanic[[#This Row],[SibSp]]+tblTitanic[[#This Row],[Parch]]</f>
        <v>5</v>
      </c>
      <c r="N688" s="9" t="str">
        <f>IF(tblTitanic[[#This Row],[FamilySize]]=0,"Alone", IF(tblTitanic[[#This Row],[FamilySize]]&lt;=3,"Small (1-3)", "Large (4+)"))</f>
        <v>Large (4+)</v>
      </c>
      <c r="O688" s="9" t="str">
        <f>TRIM(MID(tblTitanic[[#This Row],[Name]], FIND(",",tblTitanic[[#This Row],[Name]])+1, FIND(".",tblTitanic[[#This Row],[Name]]) - FIND(",",tblTitanic[[#This Row],[Name]]) - 1))</f>
        <v>Mr</v>
      </c>
      <c r="P6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8" s="9" t="str">
        <f>IF(tblTitanic[[#This Row],[Cabin]]="","Unknown",LEFT(tblTitanic[[#This Row],[Cabin]],1))</f>
        <v>Unknown</v>
      </c>
      <c r="R688" s="9" t="str">
        <f>IF(tblTitanic[[#This Row],[Age]]="","Unknown", IF(tblTitanic[[#This Row],[Age]]&lt;13,"Child",IF(tblTitanic[[#This Row],[Age]]&lt;=18,"Teen", IF(tblTitanic[[#This Row],[Age]]&lt;=40,"Adult","Senior"))))</f>
        <v>Teen</v>
      </c>
      <c r="S688" s="9" t="str">
        <f>IF(tblTitanic[[#This Row],[Fare]]&lt;=$X$5,"Low",IF(tblTitanic[[#This Row],[Fare]]&lt;= $X$6,"Medium",IF(tblTitanic[[#This Row],[Fare]]&lt;= $X$7,"High","Very High")))</f>
        <v>Very High</v>
      </c>
      <c r="T688" s="9">
        <f>IF(tblTitanic[[#This Row],[Age]]="", $X$9, tblTitanic[[#This Row],[Age]])</f>
        <v>14</v>
      </c>
      <c r="U688" s="9" t="str">
        <f>IF(tblTitanic[[#This Row],[Embarked]]="", "S", tblTitanic[[#This Row],[Embarked]])</f>
        <v>S</v>
      </c>
    </row>
    <row r="689" spans="1:21">
      <c r="A689" s="9">
        <v>688</v>
      </c>
      <c r="B689" s="9">
        <v>0</v>
      </c>
      <c r="C689" s="9">
        <v>3</v>
      </c>
      <c r="D689" t="s">
        <v>1369</v>
      </c>
      <c r="E689" s="9" t="s">
        <v>13</v>
      </c>
      <c r="F689" s="31">
        <v>19</v>
      </c>
      <c r="G689" s="9">
        <v>0</v>
      </c>
      <c r="H689" s="9">
        <v>0</v>
      </c>
      <c r="I689" t="s">
        <v>1370</v>
      </c>
      <c r="J689">
        <v>10.1708</v>
      </c>
      <c r="K689" s="9" t="s">
        <v>15</v>
      </c>
      <c r="L689" s="9" t="s">
        <v>16</v>
      </c>
      <c r="M689" s="9">
        <f>tblTitanic[[#This Row],[SibSp]]+tblTitanic[[#This Row],[Parch]]</f>
        <v>0</v>
      </c>
      <c r="N689" s="9" t="str">
        <f>IF(tblTitanic[[#This Row],[FamilySize]]=0,"Alone", IF(tblTitanic[[#This Row],[FamilySize]]&lt;=3,"Small (1-3)", "Large (4+)"))</f>
        <v>Alone</v>
      </c>
      <c r="O689" s="9" t="str">
        <f>TRIM(MID(tblTitanic[[#This Row],[Name]], FIND(",",tblTitanic[[#This Row],[Name]])+1, FIND(".",tblTitanic[[#This Row],[Name]]) - FIND(",",tblTitanic[[#This Row],[Name]]) - 1))</f>
        <v>Mr</v>
      </c>
      <c r="P6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89" s="9" t="str">
        <f>IF(tblTitanic[[#This Row],[Cabin]]="","Unknown",LEFT(tblTitanic[[#This Row],[Cabin]],1))</f>
        <v>Unknown</v>
      </c>
      <c r="R689" s="9" t="str">
        <f>IF(tblTitanic[[#This Row],[Age]]="","Unknown", IF(tblTitanic[[#This Row],[Age]]&lt;13,"Child",IF(tblTitanic[[#This Row],[Age]]&lt;=18,"Teen", IF(tblTitanic[[#This Row],[Age]]&lt;=40,"Adult","Senior"))))</f>
        <v>Adult</v>
      </c>
      <c r="S689" s="9" t="str">
        <f>IF(tblTitanic[[#This Row],[Fare]]&lt;=$X$5,"Low",IF(tblTitanic[[#This Row],[Fare]]&lt;= $X$6,"Medium",IF(tblTitanic[[#This Row],[Fare]]&lt;= $X$7,"High","Very High")))</f>
        <v>Medium</v>
      </c>
      <c r="T689" s="9">
        <f>IF(tblTitanic[[#This Row],[Age]]="", $X$9, tblTitanic[[#This Row],[Age]])</f>
        <v>19</v>
      </c>
      <c r="U689" s="9" t="str">
        <f>IF(tblTitanic[[#This Row],[Embarked]]="", "S", tblTitanic[[#This Row],[Embarked]])</f>
        <v>S</v>
      </c>
    </row>
    <row r="690" spans="1:21">
      <c r="A690" s="9">
        <v>689</v>
      </c>
      <c r="B690" s="9">
        <v>0</v>
      </c>
      <c r="C690" s="9">
        <v>3</v>
      </c>
      <c r="D690" t="s">
        <v>1371</v>
      </c>
      <c r="E690" s="9" t="s">
        <v>13</v>
      </c>
      <c r="F690" s="31">
        <v>18</v>
      </c>
      <c r="G690" s="9">
        <v>0</v>
      </c>
      <c r="H690" s="9">
        <v>0</v>
      </c>
      <c r="I690" t="s">
        <v>1372</v>
      </c>
      <c r="J690">
        <v>7.7957999999999998</v>
      </c>
      <c r="K690" s="9" t="s">
        <v>15</v>
      </c>
      <c r="L690" s="9" t="s">
        <v>16</v>
      </c>
      <c r="M690" s="9">
        <f>tblTitanic[[#This Row],[SibSp]]+tblTitanic[[#This Row],[Parch]]</f>
        <v>0</v>
      </c>
      <c r="N690" s="9" t="str">
        <f>IF(tblTitanic[[#This Row],[FamilySize]]=0,"Alone", IF(tblTitanic[[#This Row],[FamilySize]]&lt;=3,"Small (1-3)", "Large (4+)"))</f>
        <v>Alone</v>
      </c>
      <c r="O690" s="9" t="str">
        <f>TRIM(MID(tblTitanic[[#This Row],[Name]], FIND(",",tblTitanic[[#This Row],[Name]])+1, FIND(".",tblTitanic[[#This Row],[Name]]) - FIND(",",tblTitanic[[#This Row],[Name]]) - 1))</f>
        <v>Mr</v>
      </c>
      <c r="P6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0" s="9" t="str">
        <f>IF(tblTitanic[[#This Row],[Cabin]]="","Unknown",LEFT(tblTitanic[[#This Row],[Cabin]],1))</f>
        <v>Unknown</v>
      </c>
      <c r="R690" s="9" t="str">
        <f>IF(tblTitanic[[#This Row],[Age]]="","Unknown", IF(tblTitanic[[#This Row],[Age]]&lt;13,"Child",IF(tblTitanic[[#This Row],[Age]]&lt;=18,"Teen", IF(tblTitanic[[#This Row],[Age]]&lt;=40,"Adult","Senior"))))</f>
        <v>Teen</v>
      </c>
      <c r="S690" s="9" t="str">
        <f>IF(tblTitanic[[#This Row],[Fare]]&lt;=$X$5,"Low",IF(tblTitanic[[#This Row],[Fare]]&lt;= $X$6,"Medium",IF(tblTitanic[[#This Row],[Fare]]&lt;= $X$7,"High","Very High")))</f>
        <v>Low</v>
      </c>
      <c r="T690" s="9">
        <f>IF(tblTitanic[[#This Row],[Age]]="", $X$9, tblTitanic[[#This Row],[Age]])</f>
        <v>18</v>
      </c>
      <c r="U690" s="9" t="str">
        <f>IF(tblTitanic[[#This Row],[Embarked]]="", "S", tblTitanic[[#This Row],[Embarked]])</f>
        <v>S</v>
      </c>
    </row>
    <row r="691" spans="1:21">
      <c r="A691" s="9">
        <v>690</v>
      </c>
      <c r="B691" s="9">
        <v>1</v>
      </c>
      <c r="C691" s="9">
        <v>1</v>
      </c>
      <c r="D691" t="s">
        <v>1373</v>
      </c>
      <c r="E691" s="9" t="s">
        <v>18</v>
      </c>
      <c r="F691" s="31">
        <v>15</v>
      </c>
      <c r="G691" s="9">
        <v>0</v>
      </c>
      <c r="H691" s="9">
        <v>1</v>
      </c>
      <c r="I691" t="s">
        <v>1374</v>
      </c>
      <c r="J691">
        <v>211.33750000000001</v>
      </c>
      <c r="K691" s="9" t="s">
        <v>1375</v>
      </c>
      <c r="L691" s="9" t="s">
        <v>16</v>
      </c>
      <c r="M691" s="9">
        <f>tblTitanic[[#This Row],[SibSp]]+tblTitanic[[#This Row],[Parch]]</f>
        <v>1</v>
      </c>
      <c r="N691" s="9" t="str">
        <f>IF(tblTitanic[[#This Row],[FamilySize]]=0,"Alone", IF(tblTitanic[[#This Row],[FamilySize]]&lt;=3,"Small (1-3)", "Large (4+)"))</f>
        <v>Small (1-3)</v>
      </c>
      <c r="O691" s="9" t="str">
        <f>TRIM(MID(tblTitanic[[#This Row],[Name]], FIND(",",tblTitanic[[#This Row],[Name]])+1, FIND(".",tblTitanic[[#This Row],[Name]]) - FIND(",",tblTitanic[[#This Row],[Name]]) - 1))</f>
        <v>Miss</v>
      </c>
      <c r="P6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91" s="9" t="str">
        <f>IF(tblTitanic[[#This Row],[Cabin]]="","Unknown",LEFT(tblTitanic[[#This Row],[Cabin]],1))</f>
        <v>B</v>
      </c>
      <c r="R691" s="9" t="str">
        <f>IF(tblTitanic[[#This Row],[Age]]="","Unknown", IF(tblTitanic[[#This Row],[Age]]&lt;13,"Child",IF(tblTitanic[[#This Row],[Age]]&lt;=18,"Teen", IF(tblTitanic[[#This Row],[Age]]&lt;=40,"Adult","Senior"))))</f>
        <v>Teen</v>
      </c>
      <c r="S691" s="9" t="str">
        <f>IF(tblTitanic[[#This Row],[Fare]]&lt;=$X$5,"Low",IF(tblTitanic[[#This Row],[Fare]]&lt;= $X$6,"Medium",IF(tblTitanic[[#This Row],[Fare]]&lt;= $X$7,"High","Very High")))</f>
        <v>Very High</v>
      </c>
      <c r="T691" s="9">
        <f>IF(tblTitanic[[#This Row],[Age]]="", $X$9, tblTitanic[[#This Row],[Age]])</f>
        <v>15</v>
      </c>
      <c r="U691" s="9" t="str">
        <f>IF(tblTitanic[[#This Row],[Embarked]]="", "S", tblTitanic[[#This Row],[Embarked]])</f>
        <v>S</v>
      </c>
    </row>
    <row r="692" spans="1:21">
      <c r="A692" s="9">
        <v>691</v>
      </c>
      <c r="B692" s="9">
        <v>1</v>
      </c>
      <c r="C692" s="9">
        <v>1</v>
      </c>
      <c r="D692" t="s">
        <v>1376</v>
      </c>
      <c r="E692" s="9" t="s">
        <v>13</v>
      </c>
      <c r="F692" s="31">
        <v>31</v>
      </c>
      <c r="G692" s="9">
        <v>1</v>
      </c>
      <c r="H692" s="9">
        <v>0</v>
      </c>
      <c r="I692" t="s">
        <v>1377</v>
      </c>
      <c r="J692">
        <v>57</v>
      </c>
      <c r="K692" s="9" t="s">
        <v>1378</v>
      </c>
      <c r="L692" s="9" t="s">
        <v>16</v>
      </c>
      <c r="M692" s="9">
        <f>tblTitanic[[#This Row],[SibSp]]+tblTitanic[[#This Row],[Parch]]</f>
        <v>1</v>
      </c>
      <c r="N692" s="9" t="str">
        <f>IF(tblTitanic[[#This Row],[FamilySize]]=0,"Alone", IF(tblTitanic[[#This Row],[FamilySize]]&lt;=3,"Small (1-3)", "Large (4+)"))</f>
        <v>Small (1-3)</v>
      </c>
      <c r="O692" s="9" t="str">
        <f>TRIM(MID(tblTitanic[[#This Row],[Name]], FIND(",",tblTitanic[[#This Row],[Name]])+1, FIND(".",tblTitanic[[#This Row],[Name]]) - FIND(",",tblTitanic[[#This Row],[Name]]) - 1))</f>
        <v>Mr</v>
      </c>
      <c r="P6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2" s="9" t="str">
        <f>IF(tblTitanic[[#This Row],[Cabin]]="","Unknown",LEFT(tblTitanic[[#This Row],[Cabin]],1))</f>
        <v>B</v>
      </c>
      <c r="R692" s="9" t="str">
        <f>IF(tblTitanic[[#This Row],[Age]]="","Unknown", IF(tblTitanic[[#This Row],[Age]]&lt;13,"Child",IF(tblTitanic[[#This Row],[Age]]&lt;=18,"Teen", IF(tblTitanic[[#This Row],[Age]]&lt;=40,"Adult","Senior"))))</f>
        <v>Adult</v>
      </c>
      <c r="S692" s="9" t="str">
        <f>IF(tblTitanic[[#This Row],[Fare]]&lt;=$X$5,"Low",IF(tblTitanic[[#This Row],[Fare]]&lt;= $X$6,"Medium",IF(tblTitanic[[#This Row],[Fare]]&lt;= $X$7,"High","Very High")))</f>
        <v>Very High</v>
      </c>
      <c r="T692" s="9">
        <f>IF(tblTitanic[[#This Row],[Age]]="", $X$9, tblTitanic[[#This Row],[Age]])</f>
        <v>31</v>
      </c>
      <c r="U692" s="9" t="str">
        <f>IF(tblTitanic[[#This Row],[Embarked]]="", "S", tblTitanic[[#This Row],[Embarked]])</f>
        <v>S</v>
      </c>
    </row>
    <row r="693" spans="1:21">
      <c r="A693" s="9">
        <v>692</v>
      </c>
      <c r="B693" s="9">
        <v>1</v>
      </c>
      <c r="C693" s="9">
        <v>3</v>
      </c>
      <c r="D693" t="s">
        <v>1379</v>
      </c>
      <c r="E693" s="9" t="s">
        <v>18</v>
      </c>
      <c r="F693" s="31">
        <v>4</v>
      </c>
      <c r="G693" s="9">
        <v>0</v>
      </c>
      <c r="H693" s="9">
        <v>1</v>
      </c>
      <c r="I693" t="s">
        <v>1380</v>
      </c>
      <c r="J693">
        <v>13.416700000000001</v>
      </c>
      <c r="K693" s="9" t="s">
        <v>15</v>
      </c>
      <c r="L693" s="9" t="s">
        <v>21</v>
      </c>
      <c r="M693" s="9">
        <f>tblTitanic[[#This Row],[SibSp]]+tblTitanic[[#This Row],[Parch]]</f>
        <v>1</v>
      </c>
      <c r="N693" s="9" t="str">
        <f>IF(tblTitanic[[#This Row],[FamilySize]]=0,"Alone", IF(tblTitanic[[#This Row],[FamilySize]]&lt;=3,"Small (1-3)", "Large (4+)"))</f>
        <v>Small (1-3)</v>
      </c>
      <c r="O693" s="9" t="str">
        <f>TRIM(MID(tblTitanic[[#This Row],[Name]], FIND(",",tblTitanic[[#This Row],[Name]])+1, FIND(".",tblTitanic[[#This Row],[Name]]) - FIND(",",tblTitanic[[#This Row],[Name]]) - 1))</f>
        <v>Miss</v>
      </c>
      <c r="P6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93" s="9" t="str">
        <f>IF(tblTitanic[[#This Row],[Cabin]]="","Unknown",LEFT(tblTitanic[[#This Row],[Cabin]],1))</f>
        <v>Unknown</v>
      </c>
      <c r="R693" s="9" t="str">
        <f>IF(tblTitanic[[#This Row],[Age]]="","Unknown", IF(tblTitanic[[#This Row],[Age]]&lt;13,"Child",IF(tblTitanic[[#This Row],[Age]]&lt;=18,"Teen", IF(tblTitanic[[#This Row],[Age]]&lt;=40,"Adult","Senior"))))</f>
        <v>Child</v>
      </c>
      <c r="S693" s="9" t="str">
        <f>IF(tblTitanic[[#This Row],[Fare]]&lt;=$X$5,"Low",IF(tblTitanic[[#This Row],[Fare]]&lt;= $X$6,"Medium",IF(tblTitanic[[#This Row],[Fare]]&lt;= $X$7,"High","Very High")))</f>
        <v>Medium</v>
      </c>
      <c r="T693" s="9">
        <f>IF(tblTitanic[[#This Row],[Age]]="", $X$9, tblTitanic[[#This Row],[Age]])</f>
        <v>4</v>
      </c>
      <c r="U693" s="9" t="str">
        <f>IF(tblTitanic[[#This Row],[Embarked]]="", "S", tblTitanic[[#This Row],[Embarked]])</f>
        <v>C</v>
      </c>
    </row>
    <row r="694" spans="1:21">
      <c r="A694" s="9">
        <v>693</v>
      </c>
      <c r="B694" s="9">
        <v>1</v>
      </c>
      <c r="C694" s="9">
        <v>3</v>
      </c>
      <c r="D694" t="s">
        <v>1381</v>
      </c>
      <c r="E694" s="9" t="s">
        <v>13</v>
      </c>
      <c r="F694" s="31"/>
      <c r="G694" s="9">
        <v>0</v>
      </c>
      <c r="H694" s="9">
        <v>0</v>
      </c>
      <c r="I694" t="s">
        <v>180</v>
      </c>
      <c r="J694">
        <v>56.495800000000003</v>
      </c>
      <c r="K694" s="9" t="s">
        <v>15</v>
      </c>
      <c r="L694" s="9" t="s">
        <v>16</v>
      </c>
      <c r="M694" s="9">
        <f>tblTitanic[[#This Row],[SibSp]]+tblTitanic[[#This Row],[Parch]]</f>
        <v>0</v>
      </c>
      <c r="N694" s="9" t="str">
        <f>IF(tblTitanic[[#This Row],[FamilySize]]=0,"Alone", IF(tblTitanic[[#This Row],[FamilySize]]&lt;=3,"Small (1-3)", "Large (4+)"))</f>
        <v>Alone</v>
      </c>
      <c r="O694" s="9" t="str">
        <f>TRIM(MID(tblTitanic[[#This Row],[Name]], FIND(",",tblTitanic[[#This Row],[Name]])+1, FIND(".",tblTitanic[[#This Row],[Name]]) - FIND(",",tblTitanic[[#This Row],[Name]]) - 1))</f>
        <v>Mr</v>
      </c>
      <c r="P6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4" s="9" t="str">
        <f>IF(tblTitanic[[#This Row],[Cabin]]="","Unknown",LEFT(tblTitanic[[#This Row],[Cabin]],1))</f>
        <v>Unknown</v>
      </c>
      <c r="R694" s="9" t="str">
        <f>IF(tblTitanic[[#This Row],[Age]]="","Unknown", IF(tblTitanic[[#This Row],[Age]]&lt;13,"Child",IF(tblTitanic[[#This Row],[Age]]&lt;=18,"Teen", IF(tblTitanic[[#This Row],[Age]]&lt;=40,"Adult","Senior"))))</f>
        <v>Unknown</v>
      </c>
      <c r="S694" s="9" t="str">
        <f>IF(tblTitanic[[#This Row],[Fare]]&lt;=$X$5,"Low",IF(tblTitanic[[#This Row],[Fare]]&lt;= $X$6,"Medium",IF(tblTitanic[[#This Row],[Fare]]&lt;= $X$7,"High","Very High")))</f>
        <v>Very High</v>
      </c>
      <c r="T694" s="9">
        <f>IF(tblTitanic[[#This Row],[Age]]="", $X$9, tblTitanic[[#This Row],[Age]])</f>
        <v>28</v>
      </c>
      <c r="U694" s="9" t="str">
        <f>IF(tblTitanic[[#This Row],[Embarked]]="", "S", tblTitanic[[#This Row],[Embarked]])</f>
        <v>S</v>
      </c>
    </row>
    <row r="695" spans="1:21">
      <c r="A695" s="9">
        <v>694</v>
      </c>
      <c r="B695" s="9">
        <v>0</v>
      </c>
      <c r="C695" s="9">
        <v>3</v>
      </c>
      <c r="D695" t="s">
        <v>1382</v>
      </c>
      <c r="E695" s="9" t="s">
        <v>13</v>
      </c>
      <c r="F695" s="31">
        <v>25</v>
      </c>
      <c r="G695" s="9">
        <v>0</v>
      </c>
      <c r="H695" s="9">
        <v>0</v>
      </c>
      <c r="I695" t="s">
        <v>1383</v>
      </c>
      <c r="J695">
        <v>7.2249999999999996</v>
      </c>
      <c r="K695" s="9" t="s">
        <v>15</v>
      </c>
      <c r="L695" s="9" t="s">
        <v>21</v>
      </c>
      <c r="M695" s="9">
        <f>tblTitanic[[#This Row],[SibSp]]+tblTitanic[[#This Row],[Parch]]</f>
        <v>0</v>
      </c>
      <c r="N695" s="9" t="str">
        <f>IF(tblTitanic[[#This Row],[FamilySize]]=0,"Alone", IF(tblTitanic[[#This Row],[FamilySize]]&lt;=3,"Small (1-3)", "Large (4+)"))</f>
        <v>Alone</v>
      </c>
      <c r="O695" s="9" t="str">
        <f>TRIM(MID(tblTitanic[[#This Row],[Name]], FIND(",",tblTitanic[[#This Row],[Name]])+1, FIND(".",tblTitanic[[#This Row],[Name]]) - FIND(",",tblTitanic[[#This Row],[Name]]) - 1))</f>
        <v>Mr</v>
      </c>
      <c r="P6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5" s="9" t="str">
        <f>IF(tblTitanic[[#This Row],[Cabin]]="","Unknown",LEFT(tblTitanic[[#This Row],[Cabin]],1))</f>
        <v>Unknown</v>
      </c>
      <c r="R695" s="9" t="str">
        <f>IF(tblTitanic[[#This Row],[Age]]="","Unknown", IF(tblTitanic[[#This Row],[Age]]&lt;13,"Child",IF(tblTitanic[[#This Row],[Age]]&lt;=18,"Teen", IF(tblTitanic[[#This Row],[Age]]&lt;=40,"Adult","Senior"))))</f>
        <v>Adult</v>
      </c>
      <c r="S695" s="9" t="str">
        <f>IF(tblTitanic[[#This Row],[Fare]]&lt;=$X$5,"Low",IF(tblTitanic[[#This Row],[Fare]]&lt;= $X$6,"Medium",IF(tblTitanic[[#This Row],[Fare]]&lt;= $X$7,"High","Very High")))</f>
        <v>Low</v>
      </c>
      <c r="T695" s="9">
        <f>IF(tblTitanic[[#This Row],[Age]]="", $X$9, tblTitanic[[#This Row],[Age]])</f>
        <v>25</v>
      </c>
      <c r="U695" s="9" t="str">
        <f>IF(tblTitanic[[#This Row],[Embarked]]="", "S", tblTitanic[[#This Row],[Embarked]])</f>
        <v>C</v>
      </c>
    </row>
    <row r="696" spans="1:21">
      <c r="A696" s="9">
        <v>695</v>
      </c>
      <c r="B696" s="9">
        <v>0</v>
      </c>
      <c r="C696" s="9">
        <v>1</v>
      </c>
      <c r="D696" t="s">
        <v>1384</v>
      </c>
      <c r="E696" s="9" t="s">
        <v>13</v>
      </c>
      <c r="F696" s="31">
        <v>60</v>
      </c>
      <c r="G696" s="9">
        <v>0</v>
      </c>
      <c r="H696" s="9">
        <v>0</v>
      </c>
      <c r="I696" t="s">
        <v>1385</v>
      </c>
      <c r="J696">
        <v>26.55</v>
      </c>
      <c r="K696" s="9" t="s">
        <v>15</v>
      </c>
      <c r="L696" s="9" t="s">
        <v>16</v>
      </c>
      <c r="M696" s="9">
        <f>tblTitanic[[#This Row],[SibSp]]+tblTitanic[[#This Row],[Parch]]</f>
        <v>0</v>
      </c>
      <c r="N696" s="9" t="str">
        <f>IF(tblTitanic[[#This Row],[FamilySize]]=0,"Alone", IF(tblTitanic[[#This Row],[FamilySize]]&lt;=3,"Small (1-3)", "Large (4+)"))</f>
        <v>Alone</v>
      </c>
      <c r="O696" s="9" t="str">
        <f>TRIM(MID(tblTitanic[[#This Row],[Name]], FIND(",",tblTitanic[[#This Row],[Name]])+1, FIND(".",tblTitanic[[#This Row],[Name]]) - FIND(",",tblTitanic[[#This Row],[Name]]) - 1))</f>
        <v>Col</v>
      </c>
      <c r="P6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696" s="9" t="str">
        <f>IF(tblTitanic[[#This Row],[Cabin]]="","Unknown",LEFT(tblTitanic[[#This Row],[Cabin]],1))</f>
        <v>Unknown</v>
      </c>
      <c r="R696" s="9" t="str">
        <f>IF(tblTitanic[[#This Row],[Age]]="","Unknown", IF(tblTitanic[[#This Row],[Age]]&lt;13,"Child",IF(tblTitanic[[#This Row],[Age]]&lt;=18,"Teen", IF(tblTitanic[[#This Row],[Age]]&lt;=40,"Adult","Senior"))))</f>
        <v>Senior</v>
      </c>
      <c r="S696" s="9" t="str">
        <f>IF(tblTitanic[[#This Row],[Fare]]&lt;=$X$5,"Low",IF(tblTitanic[[#This Row],[Fare]]&lt;= $X$6,"Medium",IF(tblTitanic[[#This Row],[Fare]]&lt;= $X$7,"High","Very High")))</f>
        <v>High</v>
      </c>
      <c r="T696" s="9">
        <f>IF(tblTitanic[[#This Row],[Age]]="", $X$9, tblTitanic[[#This Row],[Age]])</f>
        <v>60</v>
      </c>
      <c r="U696" s="9" t="str">
        <f>IF(tblTitanic[[#This Row],[Embarked]]="", "S", tblTitanic[[#This Row],[Embarked]])</f>
        <v>S</v>
      </c>
    </row>
    <row r="697" spans="1:21">
      <c r="A697" s="9">
        <v>696</v>
      </c>
      <c r="B697" s="9">
        <v>0</v>
      </c>
      <c r="C697" s="9">
        <v>2</v>
      </c>
      <c r="D697" t="s">
        <v>1386</v>
      </c>
      <c r="E697" s="9" t="s">
        <v>13</v>
      </c>
      <c r="F697" s="31">
        <v>52</v>
      </c>
      <c r="G697" s="9">
        <v>0</v>
      </c>
      <c r="H697" s="9">
        <v>0</v>
      </c>
      <c r="I697" t="s">
        <v>1387</v>
      </c>
      <c r="J697">
        <v>13.5</v>
      </c>
      <c r="K697" s="9" t="s">
        <v>15</v>
      </c>
      <c r="L697" s="9" t="s">
        <v>16</v>
      </c>
      <c r="M697" s="9">
        <f>tblTitanic[[#This Row],[SibSp]]+tblTitanic[[#This Row],[Parch]]</f>
        <v>0</v>
      </c>
      <c r="N697" s="9" t="str">
        <f>IF(tblTitanic[[#This Row],[FamilySize]]=0,"Alone", IF(tblTitanic[[#This Row],[FamilySize]]&lt;=3,"Small (1-3)", "Large (4+)"))</f>
        <v>Alone</v>
      </c>
      <c r="O697" s="9" t="str">
        <f>TRIM(MID(tblTitanic[[#This Row],[Name]], FIND(",",tblTitanic[[#This Row],[Name]])+1, FIND(".",tblTitanic[[#This Row],[Name]]) - FIND(",",tblTitanic[[#This Row],[Name]]) - 1))</f>
        <v>Mr</v>
      </c>
      <c r="P6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7" s="9" t="str">
        <f>IF(tblTitanic[[#This Row],[Cabin]]="","Unknown",LEFT(tblTitanic[[#This Row],[Cabin]],1))</f>
        <v>Unknown</v>
      </c>
      <c r="R697" s="9" t="str">
        <f>IF(tblTitanic[[#This Row],[Age]]="","Unknown", IF(tblTitanic[[#This Row],[Age]]&lt;13,"Child",IF(tblTitanic[[#This Row],[Age]]&lt;=18,"Teen", IF(tblTitanic[[#This Row],[Age]]&lt;=40,"Adult","Senior"))))</f>
        <v>Senior</v>
      </c>
      <c r="S697" s="9" t="str">
        <f>IF(tblTitanic[[#This Row],[Fare]]&lt;=$X$5,"Low",IF(tblTitanic[[#This Row],[Fare]]&lt;= $X$6,"Medium",IF(tblTitanic[[#This Row],[Fare]]&lt;= $X$7,"High","Very High")))</f>
        <v>Medium</v>
      </c>
      <c r="T697" s="9">
        <f>IF(tblTitanic[[#This Row],[Age]]="", $X$9, tblTitanic[[#This Row],[Age]])</f>
        <v>52</v>
      </c>
      <c r="U697" s="9" t="str">
        <f>IF(tblTitanic[[#This Row],[Embarked]]="", "S", tblTitanic[[#This Row],[Embarked]])</f>
        <v>S</v>
      </c>
    </row>
    <row r="698" spans="1:21">
      <c r="A698" s="9">
        <v>697</v>
      </c>
      <c r="B698" s="9">
        <v>0</v>
      </c>
      <c r="C698" s="9">
        <v>3</v>
      </c>
      <c r="D698" t="s">
        <v>1388</v>
      </c>
      <c r="E698" s="9" t="s">
        <v>13</v>
      </c>
      <c r="F698" s="31">
        <v>44</v>
      </c>
      <c r="G698" s="9">
        <v>0</v>
      </c>
      <c r="H698" s="9">
        <v>0</v>
      </c>
      <c r="I698" t="s">
        <v>1389</v>
      </c>
      <c r="J698">
        <v>8.0500000000000007</v>
      </c>
      <c r="K698" s="9" t="s">
        <v>15</v>
      </c>
      <c r="L698" s="9" t="s">
        <v>16</v>
      </c>
      <c r="M698" s="9">
        <f>tblTitanic[[#This Row],[SibSp]]+tblTitanic[[#This Row],[Parch]]</f>
        <v>0</v>
      </c>
      <c r="N698" s="9" t="str">
        <f>IF(tblTitanic[[#This Row],[FamilySize]]=0,"Alone", IF(tblTitanic[[#This Row],[FamilySize]]&lt;=3,"Small (1-3)", "Large (4+)"))</f>
        <v>Alone</v>
      </c>
      <c r="O698" s="9" t="str">
        <f>TRIM(MID(tblTitanic[[#This Row],[Name]], FIND(",",tblTitanic[[#This Row],[Name]])+1, FIND(".",tblTitanic[[#This Row],[Name]]) - FIND(",",tblTitanic[[#This Row],[Name]]) - 1))</f>
        <v>Mr</v>
      </c>
      <c r="P6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698" s="9" t="str">
        <f>IF(tblTitanic[[#This Row],[Cabin]]="","Unknown",LEFT(tblTitanic[[#This Row],[Cabin]],1))</f>
        <v>Unknown</v>
      </c>
      <c r="R698" s="9" t="str">
        <f>IF(tblTitanic[[#This Row],[Age]]="","Unknown", IF(tblTitanic[[#This Row],[Age]]&lt;13,"Child",IF(tblTitanic[[#This Row],[Age]]&lt;=18,"Teen", IF(tblTitanic[[#This Row],[Age]]&lt;=40,"Adult","Senior"))))</f>
        <v>Senior</v>
      </c>
      <c r="S698" s="9" t="str">
        <f>IF(tblTitanic[[#This Row],[Fare]]&lt;=$X$5,"Low",IF(tblTitanic[[#This Row],[Fare]]&lt;= $X$6,"Medium",IF(tblTitanic[[#This Row],[Fare]]&lt;= $X$7,"High","Very High")))</f>
        <v>Medium</v>
      </c>
      <c r="T698" s="9">
        <f>IF(tblTitanic[[#This Row],[Age]]="", $X$9, tblTitanic[[#This Row],[Age]])</f>
        <v>44</v>
      </c>
      <c r="U698" s="9" t="str">
        <f>IF(tblTitanic[[#This Row],[Embarked]]="", "S", tblTitanic[[#This Row],[Embarked]])</f>
        <v>S</v>
      </c>
    </row>
    <row r="699" spans="1:21">
      <c r="A699" s="9">
        <v>698</v>
      </c>
      <c r="B699" s="9">
        <v>1</v>
      </c>
      <c r="C699" s="9">
        <v>3</v>
      </c>
      <c r="D699" t="s">
        <v>1390</v>
      </c>
      <c r="E699" s="9" t="s">
        <v>18</v>
      </c>
      <c r="F699" s="31"/>
      <c r="G699" s="9">
        <v>0</v>
      </c>
      <c r="H699" s="9">
        <v>0</v>
      </c>
      <c r="I699" t="s">
        <v>1391</v>
      </c>
      <c r="J699">
        <v>7.7332999999999998</v>
      </c>
      <c r="K699" s="9" t="s">
        <v>15</v>
      </c>
      <c r="L699" s="9" t="s">
        <v>31</v>
      </c>
      <c r="M699" s="9">
        <f>tblTitanic[[#This Row],[SibSp]]+tblTitanic[[#This Row],[Parch]]</f>
        <v>0</v>
      </c>
      <c r="N699" s="9" t="str">
        <f>IF(tblTitanic[[#This Row],[FamilySize]]=0,"Alone", IF(tblTitanic[[#This Row],[FamilySize]]&lt;=3,"Small (1-3)", "Large (4+)"))</f>
        <v>Alone</v>
      </c>
      <c r="O699" s="9" t="str">
        <f>TRIM(MID(tblTitanic[[#This Row],[Name]], FIND(",",tblTitanic[[#This Row],[Name]])+1, FIND(".",tblTitanic[[#This Row],[Name]]) - FIND(",",tblTitanic[[#This Row],[Name]]) - 1))</f>
        <v>Miss</v>
      </c>
      <c r="P6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699" s="9" t="str">
        <f>IF(tblTitanic[[#This Row],[Cabin]]="","Unknown",LEFT(tblTitanic[[#This Row],[Cabin]],1))</f>
        <v>Unknown</v>
      </c>
      <c r="R699" s="9" t="str">
        <f>IF(tblTitanic[[#This Row],[Age]]="","Unknown", IF(tblTitanic[[#This Row],[Age]]&lt;13,"Child",IF(tblTitanic[[#This Row],[Age]]&lt;=18,"Teen", IF(tblTitanic[[#This Row],[Age]]&lt;=40,"Adult","Senior"))))</f>
        <v>Unknown</v>
      </c>
      <c r="S699" s="9" t="str">
        <f>IF(tblTitanic[[#This Row],[Fare]]&lt;=$X$5,"Low",IF(tblTitanic[[#This Row],[Fare]]&lt;= $X$6,"Medium",IF(tblTitanic[[#This Row],[Fare]]&lt;= $X$7,"High","Very High")))</f>
        <v>Low</v>
      </c>
      <c r="T699" s="9">
        <f>IF(tblTitanic[[#This Row],[Age]]="", $X$9, tblTitanic[[#This Row],[Age]])</f>
        <v>28</v>
      </c>
      <c r="U699" s="9" t="str">
        <f>IF(tblTitanic[[#This Row],[Embarked]]="", "S", tblTitanic[[#This Row],[Embarked]])</f>
        <v>Q</v>
      </c>
    </row>
    <row r="700" spans="1:21">
      <c r="A700" s="9">
        <v>699</v>
      </c>
      <c r="B700" s="9">
        <v>0</v>
      </c>
      <c r="C700" s="9">
        <v>1</v>
      </c>
      <c r="D700" t="s">
        <v>1392</v>
      </c>
      <c r="E700" s="9" t="s">
        <v>13</v>
      </c>
      <c r="F700" s="31">
        <v>49</v>
      </c>
      <c r="G700" s="9">
        <v>1</v>
      </c>
      <c r="H700" s="9">
        <v>1</v>
      </c>
      <c r="I700" t="s">
        <v>652</v>
      </c>
      <c r="J700">
        <v>110.88330000000001</v>
      </c>
      <c r="K700" s="9" t="s">
        <v>1180</v>
      </c>
      <c r="L700" s="9" t="s">
        <v>21</v>
      </c>
      <c r="M700" s="9">
        <f>tblTitanic[[#This Row],[SibSp]]+tblTitanic[[#This Row],[Parch]]</f>
        <v>2</v>
      </c>
      <c r="N700" s="9" t="str">
        <f>IF(tblTitanic[[#This Row],[FamilySize]]=0,"Alone", IF(tblTitanic[[#This Row],[FamilySize]]&lt;=3,"Small (1-3)", "Large (4+)"))</f>
        <v>Small (1-3)</v>
      </c>
      <c r="O700" s="9" t="str">
        <f>TRIM(MID(tblTitanic[[#This Row],[Name]], FIND(",",tblTitanic[[#This Row],[Name]])+1, FIND(".",tblTitanic[[#This Row],[Name]]) - FIND(",",tblTitanic[[#This Row],[Name]]) - 1))</f>
        <v>Mr</v>
      </c>
      <c r="P7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0" s="9" t="str">
        <f>IF(tblTitanic[[#This Row],[Cabin]]="","Unknown",LEFT(tblTitanic[[#This Row],[Cabin]],1))</f>
        <v>C</v>
      </c>
      <c r="R700" s="9" t="str">
        <f>IF(tblTitanic[[#This Row],[Age]]="","Unknown", IF(tblTitanic[[#This Row],[Age]]&lt;13,"Child",IF(tblTitanic[[#This Row],[Age]]&lt;=18,"Teen", IF(tblTitanic[[#This Row],[Age]]&lt;=40,"Adult","Senior"))))</f>
        <v>Senior</v>
      </c>
      <c r="S700" s="9" t="str">
        <f>IF(tblTitanic[[#This Row],[Fare]]&lt;=$X$5,"Low",IF(tblTitanic[[#This Row],[Fare]]&lt;= $X$6,"Medium",IF(tblTitanic[[#This Row],[Fare]]&lt;= $X$7,"High","Very High")))</f>
        <v>Very High</v>
      </c>
      <c r="T700" s="9">
        <f>IF(tblTitanic[[#This Row],[Age]]="", $X$9, tblTitanic[[#This Row],[Age]])</f>
        <v>49</v>
      </c>
      <c r="U700" s="9" t="str">
        <f>IF(tblTitanic[[#This Row],[Embarked]]="", "S", tblTitanic[[#This Row],[Embarked]])</f>
        <v>C</v>
      </c>
    </row>
    <row r="701" spans="1:21">
      <c r="A701" s="9">
        <v>700</v>
      </c>
      <c r="B701" s="9">
        <v>0</v>
      </c>
      <c r="C701" s="9">
        <v>3</v>
      </c>
      <c r="D701" t="s">
        <v>1393</v>
      </c>
      <c r="E701" s="9" t="s">
        <v>13</v>
      </c>
      <c r="F701" s="31">
        <v>42</v>
      </c>
      <c r="G701" s="9">
        <v>0</v>
      </c>
      <c r="H701" s="9">
        <v>0</v>
      </c>
      <c r="I701" t="s">
        <v>1394</v>
      </c>
      <c r="J701">
        <v>7.65</v>
      </c>
      <c r="K701" s="9" t="s">
        <v>1395</v>
      </c>
      <c r="L701" s="9" t="s">
        <v>16</v>
      </c>
      <c r="M701" s="9">
        <f>tblTitanic[[#This Row],[SibSp]]+tblTitanic[[#This Row],[Parch]]</f>
        <v>0</v>
      </c>
      <c r="N701" s="9" t="str">
        <f>IF(tblTitanic[[#This Row],[FamilySize]]=0,"Alone", IF(tblTitanic[[#This Row],[FamilySize]]&lt;=3,"Small (1-3)", "Large (4+)"))</f>
        <v>Alone</v>
      </c>
      <c r="O701" s="9" t="str">
        <f>TRIM(MID(tblTitanic[[#This Row],[Name]], FIND(",",tblTitanic[[#This Row],[Name]])+1, FIND(".",tblTitanic[[#This Row],[Name]]) - FIND(",",tblTitanic[[#This Row],[Name]]) - 1))</f>
        <v>Mr</v>
      </c>
      <c r="P7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1" s="9" t="str">
        <f>IF(tblTitanic[[#This Row],[Cabin]]="","Unknown",LEFT(tblTitanic[[#This Row],[Cabin]],1))</f>
        <v>F</v>
      </c>
      <c r="R701" s="9" t="str">
        <f>IF(tblTitanic[[#This Row],[Age]]="","Unknown", IF(tblTitanic[[#This Row],[Age]]&lt;13,"Child",IF(tblTitanic[[#This Row],[Age]]&lt;=18,"Teen", IF(tblTitanic[[#This Row],[Age]]&lt;=40,"Adult","Senior"))))</f>
        <v>Senior</v>
      </c>
      <c r="S701" s="9" t="str">
        <f>IF(tblTitanic[[#This Row],[Fare]]&lt;=$X$5,"Low",IF(tblTitanic[[#This Row],[Fare]]&lt;= $X$6,"Medium",IF(tblTitanic[[#This Row],[Fare]]&lt;= $X$7,"High","Very High")))</f>
        <v>Low</v>
      </c>
      <c r="T701" s="9">
        <f>IF(tblTitanic[[#This Row],[Age]]="", $X$9, tblTitanic[[#This Row],[Age]])</f>
        <v>42</v>
      </c>
      <c r="U701" s="9" t="str">
        <f>IF(tblTitanic[[#This Row],[Embarked]]="", "S", tblTitanic[[#This Row],[Embarked]])</f>
        <v>S</v>
      </c>
    </row>
    <row r="702" spans="1:21">
      <c r="A702" s="9">
        <v>701</v>
      </c>
      <c r="B702" s="9">
        <v>1</v>
      </c>
      <c r="C702" s="9">
        <v>1</v>
      </c>
      <c r="D702" t="s">
        <v>1396</v>
      </c>
      <c r="E702" s="9" t="s">
        <v>18</v>
      </c>
      <c r="F702" s="31">
        <v>18</v>
      </c>
      <c r="G702" s="9">
        <v>1</v>
      </c>
      <c r="H702" s="9">
        <v>0</v>
      </c>
      <c r="I702" t="s">
        <v>798</v>
      </c>
      <c r="J702">
        <v>227.52500000000001</v>
      </c>
      <c r="K702" s="9" t="s">
        <v>1397</v>
      </c>
      <c r="L702" s="9" t="s">
        <v>21</v>
      </c>
      <c r="M702" s="9">
        <f>tblTitanic[[#This Row],[SibSp]]+tblTitanic[[#This Row],[Parch]]</f>
        <v>1</v>
      </c>
      <c r="N702" s="9" t="str">
        <f>IF(tblTitanic[[#This Row],[FamilySize]]=0,"Alone", IF(tblTitanic[[#This Row],[FamilySize]]&lt;=3,"Small (1-3)", "Large (4+)"))</f>
        <v>Small (1-3)</v>
      </c>
      <c r="O702" s="9" t="str">
        <f>TRIM(MID(tblTitanic[[#This Row],[Name]], FIND(",",tblTitanic[[#This Row],[Name]])+1, FIND(".",tblTitanic[[#This Row],[Name]]) - FIND(",",tblTitanic[[#This Row],[Name]]) - 1))</f>
        <v>Mrs</v>
      </c>
      <c r="P7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02" s="9" t="str">
        <f>IF(tblTitanic[[#This Row],[Cabin]]="","Unknown",LEFT(tblTitanic[[#This Row],[Cabin]],1))</f>
        <v>C</v>
      </c>
      <c r="R702" s="9" t="str">
        <f>IF(tblTitanic[[#This Row],[Age]]="","Unknown", IF(tblTitanic[[#This Row],[Age]]&lt;13,"Child",IF(tblTitanic[[#This Row],[Age]]&lt;=18,"Teen", IF(tblTitanic[[#This Row],[Age]]&lt;=40,"Adult","Senior"))))</f>
        <v>Teen</v>
      </c>
      <c r="S702" s="9" t="str">
        <f>IF(tblTitanic[[#This Row],[Fare]]&lt;=$X$5,"Low",IF(tblTitanic[[#This Row],[Fare]]&lt;= $X$6,"Medium",IF(tblTitanic[[#This Row],[Fare]]&lt;= $X$7,"High","Very High")))</f>
        <v>Very High</v>
      </c>
      <c r="T702" s="9">
        <f>IF(tblTitanic[[#This Row],[Age]]="", $X$9, tblTitanic[[#This Row],[Age]])</f>
        <v>18</v>
      </c>
      <c r="U702" s="9" t="str">
        <f>IF(tblTitanic[[#This Row],[Embarked]]="", "S", tblTitanic[[#This Row],[Embarked]])</f>
        <v>C</v>
      </c>
    </row>
    <row r="703" spans="1:21">
      <c r="A703" s="9">
        <v>702</v>
      </c>
      <c r="B703" s="9">
        <v>1</v>
      </c>
      <c r="C703" s="9">
        <v>1</v>
      </c>
      <c r="D703" t="s">
        <v>1398</v>
      </c>
      <c r="E703" s="9" t="s">
        <v>13</v>
      </c>
      <c r="F703" s="31">
        <v>35</v>
      </c>
      <c r="G703" s="9">
        <v>0</v>
      </c>
      <c r="H703" s="9">
        <v>0</v>
      </c>
      <c r="I703" t="s">
        <v>1399</v>
      </c>
      <c r="J703">
        <v>26.287500000000001</v>
      </c>
      <c r="K703" s="9" t="s">
        <v>1400</v>
      </c>
      <c r="L703" s="9" t="s">
        <v>16</v>
      </c>
      <c r="M703" s="9">
        <f>tblTitanic[[#This Row],[SibSp]]+tblTitanic[[#This Row],[Parch]]</f>
        <v>0</v>
      </c>
      <c r="N703" s="9" t="str">
        <f>IF(tblTitanic[[#This Row],[FamilySize]]=0,"Alone", IF(tblTitanic[[#This Row],[FamilySize]]&lt;=3,"Small (1-3)", "Large (4+)"))</f>
        <v>Alone</v>
      </c>
      <c r="O703" s="9" t="str">
        <f>TRIM(MID(tblTitanic[[#This Row],[Name]], FIND(",",tblTitanic[[#This Row],[Name]])+1, FIND(".",tblTitanic[[#This Row],[Name]]) - FIND(",",tblTitanic[[#This Row],[Name]]) - 1))</f>
        <v>Mr</v>
      </c>
      <c r="P7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3" s="9" t="str">
        <f>IF(tblTitanic[[#This Row],[Cabin]]="","Unknown",LEFT(tblTitanic[[#This Row],[Cabin]],1))</f>
        <v>E</v>
      </c>
      <c r="R703" s="9" t="str">
        <f>IF(tblTitanic[[#This Row],[Age]]="","Unknown", IF(tblTitanic[[#This Row],[Age]]&lt;13,"Child",IF(tblTitanic[[#This Row],[Age]]&lt;=18,"Teen", IF(tblTitanic[[#This Row],[Age]]&lt;=40,"Adult","Senior"))))</f>
        <v>Adult</v>
      </c>
      <c r="S703" s="9" t="str">
        <f>IF(tblTitanic[[#This Row],[Fare]]&lt;=$X$5,"Low",IF(tblTitanic[[#This Row],[Fare]]&lt;= $X$6,"Medium",IF(tblTitanic[[#This Row],[Fare]]&lt;= $X$7,"High","Very High")))</f>
        <v>High</v>
      </c>
      <c r="T703" s="9">
        <f>IF(tblTitanic[[#This Row],[Age]]="", $X$9, tblTitanic[[#This Row],[Age]])</f>
        <v>35</v>
      </c>
      <c r="U703" s="9" t="str">
        <f>IF(tblTitanic[[#This Row],[Embarked]]="", "S", tblTitanic[[#This Row],[Embarked]])</f>
        <v>S</v>
      </c>
    </row>
    <row r="704" spans="1:21">
      <c r="A704" s="9">
        <v>703</v>
      </c>
      <c r="B704" s="9">
        <v>0</v>
      </c>
      <c r="C704" s="9">
        <v>3</v>
      </c>
      <c r="D704" t="s">
        <v>1401</v>
      </c>
      <c r="E704" s="9" t="s">
        <v>18</v>
      </c>
      <c r="F704" s="31">
        <v>18</v>
      </c>
      <c r="G704" s="9">
        <v>0</v>
      </c>
      <c r="H704" s="9">
        <v>1</v>
      </c>
      <c r="I704" t="s">
        <v>762</v>
      </c>
      <c r="J704">
        <v>14.4542</v>
      </c>
      <c r="K704" s="9" t="s">
        <v>15</v>
      </c>
      <c r="L704" s="9" t="s">
        <v>21</v>
      </c>
      <c r="M704" s="9">
        <f>tblTitanic[[#This Row],[SibSp]]+tblTitanic[[#This Row],[Parch]]</f>
        <v>1</v>
      </c>
      <c r="N704" s="9" t="str">
        <f>IF(tblTitanic[[#This Row],[FamilySize]]=0,"Alone", IF(tblTitanic[[#This Row],[FamilySize]]&lt;=3,"Small (1-3)", "Large (4+)"))</f>
        <v>Small (1-3)</v>
      </c>
      <c r="O704" s="9" t="str">
        <f>TRIM(MID(tblTitanic[[#This Row],[Name]], FIND(",",tblTitanic[[#This Row],[Name]])+1, FIND(".",tblTitanic[[#This Row],[Name]]) - FIND(",",tblTitanic[[#This Row],[Name]]) - 1))</f>
        <v>Miss</v>
      </c>
      <c r="P7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04" s="9" t="str">
        <f>IF(tblTitanic[[#This Row],[Cabin]]="","Unknown",LEFT(tblTitanic[[#This Row],[Cabin]],1))</f>
        <v>Unknown</v>
      </c>
      <c r="R704" s="9" t="str">
        <f>IF(tblTitanic[[#This Row],[Age]]="","Unknown", IF(tblTitanic[[#This Row],[Age]]&lt;13,"Child",IF(tblTitanic[[#This Row],[Age]]&lt;=18,"Teen", IF(tblTitanic[[#This Row],[Age]]&lt;=40,"Adult","Senior"))))</f>
        <v>Teen</v>
      </c>
      <c r="S704" s="9" t="str">
        <f>IF(tblTitanic[[#This Row],[Fare]]&lt;=$X$5,"Low",IF(tblTitanic[[#This Row],[Fare]]&lt;= $X$6,"Medium",IF(tblTitanic[[#This Row],[Fare]]&lt;= $X$7,"High","Very High")))</f>
        <v>Medium</v>
      </c>
      <c r="T704" s="9">
        <f>IF(tblTitanic[[#This Row],[Age]]="", $X$9, tblTitanic[[#This Row],[Age]])</f>
        <v>18</v>
      </c>
      <c r="U704" s="9" t="str">
        <f>IF(tblTitanic[[#This Row],[Embarked]]="", "S", tblTitanic[[#This Row],[Embarked]])</f>
        <v>C</v>
      </c>
    </row>
    <row r="705" spans="1:21">
      <c r="A705" s="9">
        <v>704</v>
      </c>
      <c r="B705" s="9">
        <v>0</v>
      </c>
      <c r="C705" s="9">
        <v>3</v>
      </c>
      <c r="D705" t="s">
        <v>1402</v>
      </c>
      <c r="E705" s="9" t="s">
        <v>13</v>
      </c>
      <c r="F705" s="31">
        <v>25</v>
      </c>
      <c r="G705" s="9">
        <v>0</v>
      </c>
      <c r="H705" s="9">
        <v>0</v>
      </c>
      <c r="I705" t="s">
        <v>1403</v>
      </c>
      <c r="J705">
        <v>7.7416999999999998</v>
      </c>
      <c r="K705" s="9" t="s">
        <v>15</v>
      </c>
      <c r="L705" s="9" t="s">
        <v>31</v>
      </c>
      <c r="M705" s="9">
        <f>tblTitanic[[#This Row],[SibSp]]+tblTitanic[[#This Row],[Parch]]</f>
        <v>0</v>
      </c>
      <c r="N705" s="9" t="str">
        <f>IF(tblTitanic[[#This Row],[FamilySize]]=0,"Alone", IF(tblTitanic[[#This Row],[FamilySize]]&lt;=3,"Small (1-3)", "Large (4+)"))</f>
        <v>Alone</v>
      </c>
      <c r="O705" s="9" t="str">
        <f>TRIM(MID(tblTitanic[[#This Row],[Name]], FIND(",",tblTitanic[[#This Row],[Name]])+1, FIND(".",tblTitanic[[#This Row],[Name]]) - FIND(",",tblTitanic[[#This Row],[Name]]) - 1))</f>
        <v>Mr</v>
      </c>
      <c r="P7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5" s="9" t="str">
        <f>IF(tblTitanic[[#This Row],[Cabin]]="","Unknown",LEFT(tblTitanic[[#This Row],[Cabin]],1))</f>
        <v>Unknown</v>
      </c>
      <c r="R705" s="9" t="str">
        <f>IF(tblTitanic[[#This Row],[Age]]="","Unknown", IF(tblTitanic[[#This Row],[Age]]&lt;13,"Child",IF(tblTitanic[[#This Row],[Age]]&lt;=18,"Teen", IF(tblTitanic[[#This Row],[Age]]&lt;=40,"Adult","Senior"))))</f>
        <v>Adult</v>
      </c>
      <c r="S705" s="9" t="str">
        <f>IF(tblTitanic[[#This Row],[Fare]]&lt;=$X$5,"Low",IF(tblTitanic[[#This Row],[Fare]]&lt;= $X$6,"Medium",IF(tblTitanic[[#This Row],[Fare]]&lt;= $X$7,"High","Very High")))</f>
        <v>Low</v>
      </c>
      <c r="T705" s="9">
        <f>IF(tblTitanic[[#This Row],[Age]]="", $X$9, tblTitanic[[#This Row],[Age]])</f>
        <v>25</v>
      </c>
      <c r="U705" s="9" t="str">
        <f>IF(tblTitanic[[#This Row],[Embarked]]="", "S", tblTitanic[[#This Row],[Embarked]])</f>
        <v>Q</v>
      </c>
    </row>
    <row r="706" spans="1:21">
      <c r="A706" s="9">
        <v>705</v>
      </c>
      <c r="B706" s="9">
        <v>0</v>
      </c>
      <c r="C706" s="9">
        <v>3</v>
      </c>
      <c r="D706" t="s">
        <v>1404</v>
      </c>
      <c r="E706" s="9" t="s">
        <v>13</v>
      </c>
      <c r="F706" s="31">
        <v>26</v>
      </c>
      <c r="G706" s="9">
        <v>1</v>
      </c>
      <c r="H706" s="9">
        <v>0</v>
      </c>
      <c r="I706" t="s">
        <v>1405</v>
      </c>
      <c r="J706">
        <v>7.8541999999999996</v>
      </c>
      <c r="K706" s="9" t="s">
        <v>15</v>
      </c>
      <c r="L706" s="9" t="s">
        <v>16</v>
      </c>
      <c r="M706" s="9">
        <f>tblTitanic[[#This Row],[SibSp]]+tblTitanic[[#This Row],[Parch]]</f>
        <v>1</v>
      </c>
      <c r="N706" s="9" t="str">
        <f>IF(tblTitanic[[#This Row],[FamilySize]]=0,"Alone", IF(tblTitanic[[#This Row],[FamilySize]]&lt;=3,"Small (1-3)", "Large (4+)"))</f>
        <v>Small (1-3)</v>
      </c>
      <c r="O706" s="9" t="str">
        <f>TRIM(MID(tblTitanic[[#This Row],[Name]], FIND(",",tblTitanic[[#This Row],[Name]])+1, FIND(".",tblTitanic[[#This Row],[Name]]) - FIND(",",tblTitanic[[#This Row],[Name]]) - 1))</f>
        <v>Mr</v>
      </c>
      <c r="P7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6" s="9" t="str">
        <f>IF(tblTitanic[[#This Row],[Cabin]]="","Unknown",LEFT(tblTitanic[[#This Row],[Cabin]],1))</f>
        <v>Unknown</v>
      </c>
      <c r="R706" s="9" t="str">
        <f>IF(tblTitanic[[#This Row],[Age]]="","Unknown", IF(tblTitanic[[#This Row],[Age]]&lt;13,"Child",IF(tblTitanic[[#This Row],[Age]]&lt;=18,"Teen", IF(tblTitanic[[#This Row],[Age]]&lt;=40,"Adult","Senior"))))</f>
        <v>Adult</v>
      </c>
      <c r="S706" s="9" t="str">
        <f>IF(tblTitanic[[#This Row],[Fare]]&lt;=$X$5,"Low",IF(tblTitanic[[#This Row],[Fare]]&lt;= $X$6,"Medium",IF(tblTitanic[[#This Row],[Fare]]&lt;= $X$7,"High","Very High")))</f>
        <v>Low</v>
      </c>
      <c r="T706" s="9">
        <f>IF(tblTitanic[[#This Row],[Age]]="", $X$9, tblTitanic[[#This Row],[Age]])</f>
        <v>26</v>
      </c>
      <c r="U706" s="9" t="str">
        <f>IF(tblTitanic[[#This Row],[Embarked]]="", "S", tblTitanic[[#This Row],[Embarked]])</f>
        <v>S</v>
      </c>
    </row>
    <row r="707" spans="1:21">
      <c r="A707" s="9">
        <v>706</v>
      </c>
      <c r="B707" s="9">
        <v>0</v>
      </c>
      <c r="C707" s="9">
        <v>2</v>
      </c>
      <c r="D707" t="s">
        <v>1406</v>
      </c>
      <c r="E707" s="9" t="s">
        <v>13</v>
      </c>
      <c r="F707" s="31">
        <v>39</v>
      </c>
      <c r="G707" s="9">
        <v>0</v>
      </c>
      <c r="H707" s="9">
        <v>0</v>
      </c>
      <c r="I707" t="s">
        <v>883</v>
      </c>
      <c r="J707">
        <v>26</v>
      </c>
      <c r="K707" s="9" t="s">
        <v>15</v>
      </c>
      <c r="L707" s="9" t="s">
        <v>16</v>
      </c>
      <c r="M707" s="9">
        <f>tblTitanic[[#This Row],[SibSp]]+tblTitanic[[#This Row],[Parch]]</f>
        <v>0</v>
      </c>
      <c r="N707" s="9" t="str">
        <f>IF(tblTitanic[[#This Row],[FamilySize]]=0,"Alone", IF(tblTitanic[[#This Row],[FamilySize]]&lt;=3,"Small (1-3)", "Large (4+)"))</f>
        <v>Alone</v>
      </c>
      <c r="O707" s="9" t="str">
        <f>TRIM(MID(tblTitanic[[#This Row],[Name]], FIND(",",tblTitanic[[#This Row],[Name]])+1, FIND(".",tblTitanic[[#This Row],[Name]]) - FIND(",",tblTitanic[[#This Row],[Name]]) - 1))</f>
        <v>Mr</v>
      </c>
      <c r="P7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7" s="9" t="str">
        <f>IF(tblTitanic[[#This Row],[Cabin]]="","Unknown",LEFT(tblTitanic[[#This Row],[Cabin]],1))</f>
        <v>Unknown</v>
      </c>
      <c r="R707" s="9" t="str">
        <f>IF(tblTitanic[[#This Row],[Age]]="","Unknown", IF(tblTitanic[[#This Row],[Age]]&lt;13,"Child",IF(tblTitanic[[#This Row],[Age]]&lt;=18,"Teen", IF(tblTitanic[[#This Row],[Age]]&lt;=40,"Adult","Senior"))))</f>
        <v>Adult</v>
      </c>
      <c r="S707" s="9" t="str">
        <f>IF(tblTitanic[[#This Row],[Fare]]&lt;=$X$5,"Low",IF(tblTitanic[[#This Row],[Fare]]&lt;= $X$6,"Medium",IF(tblTitanic[[#This Row],[Fare]]&lt;= $X$7,"High","Very High")))</f>
        <v>High</v>
      </c>
      <c r="T707" s="9">
        <f>IF(tblTitanic[[#This Row],[Age]]="", $X$9, tblTitanic[[#This Row],[Age]])</f>
        <v>39</v>
      </c>
      <c r="U707" s="9" t="str">
        <f>IF(tblTitanic[[#This Row],[Embarked]]="", "S", tblTitanic[[#This Row],[Embarked]])</f>
        <v>S</v>
      </c>
    </row>
    <row r="708" spans="1:21">
      <c r="A708" s="9">
        <v>707</v>
      </c>
      <c r="B708" s="9">
        <v>1</v>
      </c>
      <c r="C708" s="9">
        <v>2</v>
      </c>
      <c r="D708" t="s">
        <v>1407</v>
      </c>
      <c r="E708" s="9" t="s">
        <v>18</v>
      </c>
      <c r="F708" s="31">
        <v>45</v>
      </c>
      <c r="G708" s="9">
        <v>0</v>
      </c>
      <c r="H708" s="9">
        <v>0</v>
      </c>
      <c r="I708" t="s">
        <v>1408</v>
      </c>
      <c r="J708">
        <v>13.5</v>
      </c>
      <c r="K708" s="9" t="s">
        <v>15</v>
      </c>
      <c r="L708" s="9" t="s">
        <v>16</v>
      </c>
      <c r="M708" s="9">
        <f>tblTitanic[[#This Row],[SibSp]]+tblTitanic[[#This Row],[Parch]]</f>
        <v>0</v>
      </c>
      <c r="N708" s="9" t="str">
        <f>IF(tblTitanic[[#This Row],[FamilySize]]=0,"Alone", IF(tblTitanic[[#This Row],[FamilySize]]&lt;=3,"Small (1-3)", "Large (4+)"))</f>
        <v>Alone</v>
      </c>
      <c r="O708" s="9" t="str">
        <f>TRIM(MID(tblTitanic[[#This Row],[Name]], FIND(",",tblTitanic[[#This Row],[Name]])+1, FIND(".",tblTitanic[[#This Row],[Name]]) - FIND(",",tblTitanic[[#This Row],[Name]]) - 1))</f>
        <v>Mrs</v>
      </c>
      <c r="P7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08" s="9" t="str">
        <f>IF(tblTitanic[[#This Row],[Cabin]]="","Unknown",LEFT(tblTitanic[[#This Row],[Cabin]],1))</f>
        <v>Unknown</v>
      </c>
      <c r="R708" s="9" t="str">
        <f>IF(tblTitanic[[#This Row],[Age]]="","Unknown", IF(tblTitanic[[#This Row],[Age]]&lt;13,"Child",IF(tblTitanic[[#This Row],[Age]]&lt;=18,"Teen", IF(tblTitanic[[#This Row],[Age]]&lt;=40,"Adult","Senior"))))</f>
        <v>Senior</v>
      </c>
      <c r="S708" s="9" t="str">
        <f>IF(tblTitanic[[#This Row],[Fare]]&lt;=$X$5,"Low",IF(tblTitanic[[#This Row],[Fare]]&lt;= $X$6,"Medium",IF(tblTitanic[[#This Row],[Fare]]&lt;= $X$7,"High","Very High")))</f>
        <v>Medium</v>
      </c>
      <c r="T708" s="9">
        <f>IF(tblTitanic[[#This Row],[Age]]="", $X$9, tblTitanic[[#This Row],[Age]])</f>
        <v>45</v>
      </c>
      <c r="U708" s="9" t="str">
        <f>IF(tblTitanic[[#This Row],[Embarked]]="", "S", tblTitanic[[#This Row],[Embarked]])</f>
        <v>S</v>
      </c>
    </row>
    <row r="709" spans="1:21">
      <c r="A709" s="9">
        <v>708</v>
      </c>
      <c r="B709" s="9">
        <v>1</v>
      </c>
      <c r="C709" s="9">
        <v>1</v>
      </c>
      <c r="D709" t="s">
        <v>1409</v>
      </c>
      <c r="E709" s="9" t="s">
        <v>13</v>
      </c>
      <c r="F709" s="31">
        <v>42</v>
      </c>
      <c r="G709" s="9">
        <v>0</v>
      </c>
      <c r="H709" s="9">
        <v>0</v>
      </c>
      <c r="I709" t="s">
        <v>1410</v>
      </c>
      <c r="J709">
        <v>26.287500000000001</v>
      </c>
      <c r="K709" s="9" t="s">
        <v>1400</v>
      </c>
      <c r="L709" s="9" t="s">
        <v>16</v>
      </c>
      <c r="M709" s="9">
        <f>tblTitanic[[#This Row],[SibSp]]+tblTitanic[[#This Row],[Parch]]</f>
        <v>0</v>
      </c>
      <c r="N709" s="9" t="str">
        <f>IF(tblTitanic[[#This Row],[FamilySize]]=0,"Alone", IF(tblTitanic[[#This Row],[FamilySize]]&lt;=3,"Small (1-3)", "Large (4+)"))</f>
        <v>Alone</v>
      </c>
      <c r="O709" s="9" t="str">
        <f>TRIM(MID(tblTitanic[[#This Row],[Name]], FIND(",",tblTitanic[[#This Row],[Name]])+1, FIND(".",tblTitanic[[#This Row],[Name]]) - FIND(",",tblTitanic[[#This Row],[Name]]) - 1))</f>
        <v>Mr</v>
      </c>
      <c r="P7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09" s="9" t="str">
        <f>IF(tblTitanic[[#This Row],[Cabin]]="","Unknown",LEFT(tblTitanic[[#This Row],[Cabin]],1))</f>
        <v>E</v>
      </c>
      <c r="R709" s="9" t="str">
        <f>IF(tblTitanic[[#This Row],[Age]]="","Unknown", IF(tblTitanic[[#This Row],[Age]]&lt;13,"Child",IF(tblTitanic[[#This Row],[Age]]&lt;=18,"Teen", IF(tblTitanic[[#This Row],[Age]]&lt;=40,"Adult","Senior"))))</f>
        <v>Senior</v>
      </c>
      <c r="S709" s="9" t="str">
        <f>IF(tblTitanic[[#This Row],[Fare]]&lt;=$X$5,"Low",IF(tblTitanic[[#This Row],[Fare]]&lt;= $X$6,"Medium",IF(tblTitanic[[#This Row],[Fare]]&lt;= $X$7,"High","Very High")))</f>
        <v>High</v>
      </c>
      <c r="T709" s="9">
        <f>IF(tblTitanic[[#This Row],[Age]]="", $X$9, tblTitanic[[#This Row],[Age]])</f>
        <v>42</v>
      </c>
      <c r="U709" s="9" t="str">
        <f>IF(tblTitanic[[#This Row],[Embarked]]="", "S", tblTitanic[[#This Row],[Embarked]])</f>
        <v>S</v>
      </c>
    </row>
    <row r="710" spans="1:21">
      <c r="A710" s="9">
        <v>709</v>
      </c>
      <c r="B710" s="9">
        <v>1</v>
      </c>
      <c r="C710" s="9">
        <v>1</v>
      </c>
      <c r="D710" t="s">
        <v>1411</v>
      </c>
      <c r="E710" s="9" t="s">
        <v>18</v>
      </c>
      <c r="F710" s="31">
        <v>22</v>
      </c>
      <c r="G710" s="9">
        <v>0</v>
      </c>
      <c r="H710" s="9">
        <v>0</v>
      </c>
      <c r="I710" t="s">
        <v>635</v>
      </c>
      <c r="J710">
        <v>151.55000000000001</v>
      </c>
      <c r="K710" s="9" t="s">
        <v>15</v>
      </c>
      <c r="L710" s="9" t="s">
        <v>16</v>
      </c>
      <c r="M710" s="9">
        <f>tblTitanic[[#This Row],[SibSp]]+tblTitanic[[#This Row],[Parch]]</f>
        <v>0</v>
      </c>
      <c r="N710" s="9" t="str">
        <f>IF(tblTitanic[[#This Row],[FamilySize]]=0,"Alone", IF(tblTitanic[[#This Row],[FamilySize]]&lt;=3,"Small (1-3)", "Large (4+)"))</f>
        <v>Alone</v>
      </c>
      <c r="O710" s="9" t="str">
        <f>TRIM(MID(tblTitanic[[#This Row],[Name]], FIND(",",tblTitanic[[#This Row],[Name]])+1, FIND(".",tblTitanic[[#This Row],[Name]]) - FIND(",",tblTitanic[[#This Row],[Name]]) - 1))</f>
        <v>Miss</v>
      </c>
      <c r="P7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10" s="9" t="str">
        <f>IF(tblTitanic[[#This Row],[Cabin]]="","Unknown",LEFT(tblTitanic[[#This Row],[Cabin]],1))</f>
        <v>Unknown</v>
      </c>
      <c r="R710" s="9" t="str">
        <f>IF(tblTitanic[[#This Row],[Age]]="","Unknown", IF(tblTitanic[[#This Row],[Age]]&lt;13,"Child",IF(tblTitanic[[#This Row],[Age]]&lt;=18,"Teen", IF(tblTitanic[[#This Row],[Age]]&lt;=40,"Adult","Senior"))))</f>
        <v>Adult</v>
      </c>
      <c r="S710" s="9" t="str">
        <f>IF(tblTitanic[[#This Row],[Fare]]&lt;=$X$5,"Low",IF(tblTitanic[[#This Row],[Fare]]&lt;= $X$6,"Medium",IF(tblTitanic[[#This Row],[Fare]]&lt;= $X$7,"High","Very High")))</f>
        <v>Very High</v>
      </c>
      <c r="T710" s="9">
        <f>IF(tblTitanic[[#This Row],[Age]]="", $X$9, tblTitanic[[#This Row],[Age]])</f>
        <v>22</v>
      </c>
      <c r="U710" s="9" t="str">
        <f>IF(tblTitanic[[#This Row],[Embarked]]="", "S", tblTitanic[[#This Row],[Embarked]])</f>
        <v>S</v>
      </c>
    </row>
    <row r="711" spans="1:21">
      <c r="A711" s="9">
        <v>710</v>
      </c>
      <c r="B711" s="9">
        <v>1</v>
      </c>
      <c r="C711" s="9">
        <v>3</v>
      </c>
      <c r="D711" t="s">
        <v>1412</v>
      </c>
      <c r="E711" s="9" t="s">
        <v>13</v>
      </c>
      <c r="F711" s="31"/>
      <c r="G711" s="9">
        <v>1</v>
      </c>
      <c r="H711" s="9">
        <v>1</v>
      </c>
      <c r="I711" t="s">
        <v>162</v>
      </c>
      <c r="J711">
        <v>15.245799999999999</v>
      </c>
      <c r="K711" s="9" t="s">
        <v>15</v>
      </c>
      <c r="L711" s="9" t="s">
        <v>21</v>
      </c>
      <c r="M711" s="9">
        <f>tblTitanic[[#This Row],[SibSp]]+tblTitanic[[#This Row],[Parch]]</f>
        <v>2</v>
      </c>
      <c r="N711" s="9" t="str">
        <f>IF(tblTitanic[[#This Row],[FamilySize]]=0,"Alone", IF(tblTitanic[[#This Row],[FamilySize]]&lt;=3,"Small (1-3)", "Large (4+)"))</f>
        <v>Small (1-3)</v>
      </c>
      <c r="O711" s="9" t="str">
        <f>TRIM(MID(tblTitanic[[#This Row],[Name]], FIND(",",tblTitanic[[#This Row],[Name]])+1, FIND(".",tblTitanic[[#This Row],[Name]]) - FIND(",",tblTitanic[[#This Row],[Name]]) - 1))</f>
        <v>Master</v>
      </c>
      <c r="P7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711" s="9" t="str">
        <f>IF(tblTitanic[[#This Row],[Cabin]]="","Unknown",LEFT(tblTitanic[[#This Row],[Cabin]],1))</f>
        <v>Unknown</v>
      </c>
      <c r="R711" s="9" t="str">
        <f>IF(tblTitanic[[#This Row],[Age]]="","Unknown", IF(tblTitanic[[#This Row],[Age]]&lt;13,"Child",IF(tblTitanic[[#This Row],[Age]]&lt;=18,"Teen", IF(tblTitanic[[#This Row],[Age]]&lt;=40,"Adult","Senior"))))</f>
        <v>Unknown</v>
      </c>
      <c r="S711" s="9" t="str">
        <f>IF(tblTitanic[[#This Row],[Fare]]&lt;=$X$5,"Low",IF(tblTitanic[[#This Row],[Fare]]&lt;= $X$6,"Medium",IF(tblTitanic[[#This Row],[Fare]]&lt;= $X$7,"High","Very High")))</f>
        <v>High</v>
      </c>
      <c r="T711" s="9">
        <f>IF(tblTitanic[[#This Row],[Age]]="", $X$9, tblTitanic[[#This Row],[Age]])</f>
        <v>28</v>
      </c>
      <c r="U711" s="9" t="str">
        <f>IF(tblTitanic[[#This Row],[Embarked]]="", "S", tblTitanic[[#This Row],[Embarked]])</f>
        <v>C</v>
      </c>
    </row>
    <row r="712" spans="1:21">
      <c r="A712" s="9">
        <v>711</v>
      </c>
      <c r="B712" s="9">
        <v>1</v>
      </c>
      <c r="C712" s="9">
        <v>1</v>
      </c>
      <c r="D712" t="s">
        <v>1413</v>
      </c>
      <c r="E712" s="9" t="s">
        <v>18</v>
      </c>
      <c r="F712" s="31">
        <v>24</v>
      </c>
      <c r="G712" s="9">
        <v>0</v>
      </c>
      <c r="H712" s="9">
        <v>0</v>
      </c>
      <c r="I712" t="s">
        <v>1414</v>
      </c>
      <c r="J712">
        <v>49.504199999999997</v>
      </c>
      <c r="K712" s="9" t="s">
        <v>1415</v>
      </c>
      <c r="L712" s="9" t="s">
        <v>21</v>
      </c>
      <c r="M712" s="9">
        <f>tblTitanic[[#This Row],[SibSp]]+tblTitanic[[#This Row],[Parch]]</f>
        <v>0</v>
      </c>
      <c r="N712" s="9" t="str">
        <f>IF(tblTitanic[[#This Row],[FamilySize]]=0,"Alone", IF(tblTitanic[[#This Row],[FamilySize]]&lt;=3,"Small (1-3)", "Large (4+)"))</f>
        <v>Alone</v>
      </c>
      <c r="O712" s="9" t="str">
        <f>TRIM(MID(tblTitanic[[#This Row],[Name]], FIND(",",tblTitanic[[#This Row],[Name]])+1, FIND(".",tblTitanic[[#This Row],[Name]]) - FIND(",",tblTitanic[[#This Row],[Name]]) - 1))</f>
        <v>Mlle</v>
      </c>
      <c r="P7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12" s="9" t="str">
        <f>IF(tblTitanic[[#This Row],[Cabin]]="","Unknown",LEFT(tblTitanic[[#This Row],[Cabin]],1))</f>
        <v>C</v>
      </c>
      <c r="R712" s="9" t="str">
        <f>IF(tblTitanic[[#This Row],[Age]]="","Unknown", IF(tblTitanic[[#This Row],[Age]]&lt;13,"Child",IF(tblTitanic[[#This Row],[Age]]&lt;=18,"Teen", IF(tblTitanic[[#This Row],[Age]]&lt;=40,"Adult","Senior"))))</f>
        <v>Adult</v>
      </c>
      <c r="S712" s="9" t="str">
        <f>IF(tblTitanic[[#This Row],[Fare]]&lt;=$X$5,"Low",IF(tblTitanic[[#This Row],[Fare]]&lt;= $X$6,"Medium",IF(tblTitanic[[#This Row],[Fare]]&lt;= $X$7,"High","Very High")))</f>
        <v>Very High</v>
      </c>
      <c r="T712" s="9">
        <f>IF(tblTitanic[[#This Row],[Age]]="", $X$9, tblTitanic[[#This Row],[Age]])</f>
        <v>24</v>
      </c>
      <c r="U712" s="9" t="str">
        <f>IF(tblTitanic[[#This Row],[Embarked]]="", "S", tblTitanic[[#This Row],[Embarked]])</f>
        <v>C</v>
      </c>
    </row>
    <row r="713" spans="1:21">
      <c r="A713" s="9">
        <v>712</v>
      </c>
      <c r="B713" s="9">
        <v>0</v>
      </c>
      <c r="C713" s="9">
        <v>1</v>
      </c>
      <c r="D713" t="s">
        <v>1416</v>
      </c>
      <c r="E713" s="9" t="s">
        <v>13</v>
      </c>
      <c r="F713" s="31"/>
      <c r="G713" s="9">
        <v>0</v>
      </c>
      <c r="H713" s="9">
        <v>0</v>
      </c>
      <c r="I713" t="s">
        <v>1417</v>
      </c>
      <c r="J713">
        <v>26.55</v>
      </c>
      <c r="K713" s="9" t="s">
        <v>705</v>
      </c>
      <c r="L713" s="9" t="s">
        <v>16</v>
      </c>
      <c r="M713" s="9">
        <f>tblTitanic[[#This Row],[SibSp]]+tblTitanic[[#This Row],[Parch]]</f>
        <v>0</v>
      </c>
      <c r="N713" s="9" t="str">
        <f>IF(tblTitanic[[#This Row],[FamilySize]]=0,"Alone", IF(tblTitanic[[#This Row],[FamilySize]]&lt;=3,"Small (1-3)", "Large (4+)"))</f>
        <v>Alone</v>
      </c>
      <c r="O713" s="9" t="str">
        <f>TRIM(MID(tblTitanic[[#This Row],[Name]], FIND(",",tblTitanic[[#This Row],[Name]])+1, FIND(".",tblTitanic[[#This Row],[Name]]) - FIND(",",tblTitanic[[#This Row],[Name]]) - 1))</f>
        <v>Mr</v>
      </c>
      <c r="P7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3" s="9" t="str">
        <f>IF(tblTitanic[[#This Row],[Cabin]]="","Unknown",LEFT(tblTitanic[[#This Row],[Cabin]],1))</f>
        <v>C</v>
      </c>
      <c r="R713" s="9" t="str">
        <f>IF(tblTitanic[[#This Row],[Age]]="","Unknown", IF(tblTitanic[[#This Row],[Age]]&lt;13,"Child",IF(tblTitanic[[#This Row],[Age]]&lt;=18,"Teen", IF(tblTitanic[[#This Row],[Age]]&lt;=40,"Adult","Senior"))))</f>
        <v>Unknown</v>
      </c>
      <c r="S713" s="9" t="str">
        <f>IF(tblTitanic[[#This Row],[Fare]]&lt;=$X$5,"Low",IF(tblTitanic[[#This Row],[Fare]]&lt;= $X$6,"Medium",IF(tblTitanic[[#This Row],[Fare]]&lt;= $X$7,"High","Very High")))</f>
        <v>High</v>
      </c>
      <c r="T713" s="9">
        <f>IF(tblTitanic[[#This Row],[Age]]="", $X$9, tblTitanic[[#This Row],[Age]])</f>
        <v>28</v>
      </c>
      <c r="U713" s="9" t="str">
        <f>IF(tblTitanic[[#This Row],[Embarked]]="", "S", tblTitanic[[#This Row],[Embarked]])</f>
        <v>S</v>
      </c>
    </row>
    <row r="714" spans="1:21">
      <c r="A714" s="9">
        <v>713</v>
      </c>
      <c r="B714" s="9">
        <v>1</v>
      </c>
      <c r="C714" s="9">
        <v>1</v>
      </c>
      <c r="D714" t="s">
        <v>1418</v>
      </c>
      <c r="E714" s="9" t="s">
        <v>13</v>
      </c>
      <c r="F714" s="31">
        <v>48</v>
      </c>
      <c r="G714" s="9">
        <v>1</v>
      </c>
      <c r="H714" s="9">
        <v>0</v>
      </c>
      <c r="I714" t="s">
        <v>1337</v>
      </c>
      <c r="J714">
        <v>52</v>
      </c>
      <c r="K714" s="9" t="s">
        <v>1338</v>
      </c>
      <c r="L714" s="9" t="s">
        <v>16</v>
      </c>
      <c r="M714" s="9">
        <f>tblTitanic[[#This Row],[SibSp]]+tblTitanic[[#This Row],[Parch]]</f>
        <v>1</v>
      </c>
      <c r="N714" s="9" t="str">
        <f>IF(tblTitanic[[#This Row],[FamilySize]]=0,"Alone", IF(tblTitanic[[#This Row],[FamilySize]]&lt;=3,"Small (1-3)", "Large (4+)"))</f>
        <v>Small (1-3)</v>
      </c>
      <c r="O714" s="9" t="str">
        <f>TRIM(MID(tblTitanic[[#This Row],[Name]], FIND(",",tblTitanic[[#This Row],[Name]])+1, FIND(".",tblTitanic[[#This Row],[Name]]) - FIND(",",tblTitanic[[#This Row],[Name]]) - 1))</f>
        <v>Mr</v>
      </c>
      <c r="P7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4" s="9" t="str">
        <f>IF(tblTitanic[[#This Row],[Cabin]]="","Unknown",LEFT(tblTitanic[[#This Row],[Cabin]],1))</f>
        <v>C</v>
      </c>
      <c r="R714" s="9" t="str">
        <f>IF(tblTitanic[[#This Row],[Age]]="","Unknown", IF(tblTitanic[[#This Row],[Age]]&lt;13,"Child",IF(tblTitanic[[#This Row],[Age]]&lt;=18,"Teen", IF(tblTitanic[[#This Row],[Age]]&lt;=40,"Adult","Senior"))))</f>
        <v>Senior</v>
      </c>
      <c r="S714" s="9" t="str">
        <f>IF(tblTitanic[[#This Row],[Fare]]&lt;=$X$5,"Low",IF(tblTitanic[[#This Row],[Fare]]&lt;= $X$6,"Medium",IF(tblTitanic[[#This Row],[Fare]]&lt;= $X$7,"High","Very High")))</f>
        <v>Very High</v>
      </c>
      <c r="T714" s="9">
        <f>IF(tblTitanic[[#This Row],[Age]]="", $X$9, tblTitanic[[#This Row],[Age]])</f>
        <v>48</v>
      </c>
      <c r="U714" s="9" t="str">
        <f>IF(tblTitanic[[#This Row],[Embarked]]="", "S", tblTitanic[[#This Row],[Embarked]])</f>
        <v>S</v>
      </c>
    </row>
    <row r="715" spans="1:21">
      <c r="A715" s="9">
        <v>714</v>
      </c>
      <c r="B715" s="9">
        <v>0</v>
      </c>
      <c r="C715" s="9">
        <v>3</v>
      </c>
      <c r="D715" t="s">
        <v>1419</v>
      </c>
      <c r="E715" s="9" t="s">
        <v>13</v>
      </c>
      <c r="F715" s="31">
        <v>29</v>
      </c>
      <c r="G715" s="9">
        <v>0</v>
      </c>
      <c r="H715" s="9">
        <v>0</v>
      </c>
      <c r="I715" t="s">
        <v>1420</v>
      </c>
      <c r="J715">
        <v>9.4832999999999998</v>
      </c>
      <c r="K715" s="9" t="s">
        <v>15</v>
      </c>
      <c r="L715" s="9" t="s">
        <v>16</v>
      </c>
      <c r="M715" s="9">
        <f>tblTitanic[[#This Row],[SibSp]]+tblTitanic[[#This Row],[Parch]]</f>
        <v>0</v>
      </c>
      <c r="N715" s="9" t="str">
        <f>IF(tblTitanic[[#This Row],[FamilySize]]=0,"Alone", IF(tblTitanic[[#This Row],[FamilySize]]&lt;=3,"Small (1-3)", "Large (4+)"))</f>
        <v>Alone</v>
      </c>
      <c r="O715" s="9" t="str">
        <f>TRIM(MID(tblTitanic[[#This Row],[Name]], FIND(",",tblTitanic[[#This Row],[Name]])+1, FIND(".",tblTitanic[[#This Row],[Name]]) - FIND(",",tblTitanic[[#This Row],[Name]]) - 1))</f>
        <v>Mr</v>
      </c>
      <c r="P7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5" s="9" t="str">
        <f>IF(tblTitanic[[#This Row],[Cabin]]="","Unknown",LEFT(tblTitanic[[#This Row],[Cabin]],1))</f>
        <v>Unknown</v>
      </c>
      <c r="R715" s="9" t="str">
        <f>IF(tblTitanic[[#This Row],[Age]]="","Unknown", IF(tblTitanic[[#This Row],[Age]]&lt;13,"Child",IF(tblTitanic[[#This Row],[Age]]&lt;=18,"Teen", IF(tblTitanic[[#This Row],[Age]]&lt;=40,"Adult","Senior"))))</f>
        <v>Adult</v>
      </c>
      <c r="S715" s="9" t="str">
        <f>IF(tblTitanic[[#This Row],[Fare]]&lt;=$X$5,"Low",IF(tblTitanic[[#This Row],[Fare]]&lt;= $X$6,"Medium",IF(tblTitanic[[#This Row],[Fare]]&lt;= $X$7,"High","Very High")))</f>
        <v>Medium</v>
      </c>
      <c r="T715" s="9">
        <f>IF(tblTitanic[[#This Row],[Age]]="", $X$9, tblTitanic[[#This Row],[Age]])</f>
        <v>29</v>
      </c>
      <c r="U715" s="9" t="str">
        <f>IF(tblTitanic[[#This Row],[Embarked]]="", "S", tblTitanic[[#This Row],[Embarked]])</f>
        <v>S</v>
      </c>
    </row>
    <row r="716" spans="1:21">
      <c r="A716" s="9">
        <v>715</v>
      </c>
      <c r="B716" s="9">
        <v>0</v>
      </c>
      <c r="C716" s="9">
        <v>2</v>
      </c>
      <c r="D716" t="s">
        <v>1421</v>
      </c>
      <c r="E716" s="9" t="s">
        <v>13</v>
      </c>
      <c r="F716" s="31">
        <v>52</v>
      </c>
      <c r="G716" s="9">
        <v>0</v>
      </c>
      <c r="H716" s="9">
        <v>0</v>
      </c>
      <c r="I716" t="s">
        <v>1422</v>
      </c>
      <c r="J716">
        <v>13</v>
      </c>
      <c r="K716" s="9" t="s">
        <v>15</v>
      </c>
      <c r="L716" s="9" t="s">
        <v>16</v>
      </c>
      <c r="M716" s="9">
        <f>tblTitanic[[#This Row],[SibSp]]+tblTitanic[[#This Row],[Parch]]</f>
        <v>0</v>
      </c>
      <c r="N716" s="9" t="str">
        <f>IF(tblTitanic[[#This Row],[FamilySize]]=0,"Alone", IF(tblTitanic[[#This Row],[FamilySize]]&lt;=3,"Small (1-3)", "Large (4+)"))</f>
        <v>Alone</v>
      </c>
      <c r="O716" s="9" t="str">
        <f>TRIM(MID(tblTitanic[[#This Row],[Name]], FIND(",",tblTitanic[[#This Row],[Name]])+1, FIND(".",tblTitanic[[#This Row],[Name]]) - FIND(",",tblTitanic[[#This Row],[Name]]) - 1))</f>
        <v>Mr</v>
      </c>
      <c r="P7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6" s="9" t="str">
        <f>IF(tblTitanic[[#This Row],[Cabin]]="","Unknown",LEFT(tblTitanic[[#This Row],[Cabin]],1))</f>
        <v>Unknown</v>
      </c>
      <c r="R716" s="9" t="str">
        <f>IF(tblTitanic[[#This Row],[Age]]="","Unknown", IF(tblTitanic[[#This Row],[Age]]&lt;13,"Child",IF(tblTitanic[[#This Row],[Age]]&lt;=18,"Teen", IF(tblTitanic[[#This Row],[Age]]&lt;=40,"Adult","Senior"))))</f>
        <v>Senior</v>
      </c>
      <c r="S716" s="9" t="str">
        <f>IF(tblTitanic[[#This Row],[Fare]]&lt;=$X$5,"Low",IF(tblTitanic[[#This Row],[Fare]]&lt;= $X$6,"Medium",IF(tblTitanic[[#This Row],[Fare]]&lt;= $X$7,"High","Very High")))</f>
        <v>Medium</v>
      </c>
      <c r="T716" s="9">
        <f>IF(tblTitanic[[#This Row],[Age]]="", $X$9, tblTitanic[[#This Row],[Age]])</f>
        <v>52</v>
      </c>
      <c r="U716" s="9" t="str">
        <f>IF(tblTitanic[[#This Row],[Embarked]]="", "S", tblTitanic[[#This Row],[Embarked]])</f>
        <v>S</v>
      </c>
    </row>
    <row r="717" spans="1:21">
      <c r="A717" s="9">
        <v>716</v>
      </c>
      <c r="B717" s="9">
        <v>0</v>
      </c>
      <c r="C717" s="9">
        <v>3</v>
      </c>
      <c r="D717" t="s">
        <v>1423</v>
      </c>
      <c r="E717" s="9" t="s">
        <v>13</v>
      </c>
      <c r="F717" s="31">
        <v>19</v>
      </c>
      <c r="G717" s="9">
        <v>0</v>
      </c>
      <c r="H717" s="9">
        <v>0</v>
      </c>
      <c r="I717" t="s">
        <v>1424</v>
      </c>
      <c r="J717">
        <v>7.65</v>
      </c>
      <c r="K717" s="9" t="s">
        <v>183</v>
      </c>
      <c r="L717" s="9" t="s">
        <v>16</v>
      </c>
      <c r="M717" s="9">
        <f>tblTitanic[[#This Row],[SibSp]]+tblTitanic[[#This Row],[Parch]]</f>
        <v>0</v>
      </c>
      <c r="N717" s="9" t="str">
        <f>IF(tblTitanic[[#This Row],[FamilySize]]=0,"Alone", IF(tblTitanic[[#This Row],[FamilySize]]&lt;=3,"Small (1-3)", "Large (4+)"))</f>
        <v>Alone</v>
      </c>
      <c r="O717" s="9" t="str">
        <f>TRIM(MID(tblTitanic[[#This Row],[Name]], FIND(",",tblTitanic[[#This Row],[Name]])+1, FIND(".",tblTitanic[[#This Row],[Name]]) - FIND(",",tblTitanic[[#This Row],[Name]]) - 1))</f>
        <v>Mr</v>
      </c>
      <c r="P7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17" s="9" t="str">
        <f>IF(tblTitanic[[#This Row],[Cabin]]="","Unknown",LEFT(tblTitanic[[#This Row],[Cabin]],1))</f>
        <v>F</v>
      </c>
      <c r="R717" s="9" t="str">
        <f>IF(tblTitanic[[#This Row],[Age]]="","Unknown", IF(tblTitanic[[#This Row],[Age]]&lt;13,"Child",IF(tblTitanic[[#This Row],[Age]]&lt;=18,"Teen", IF(tblTitanic[[#This Row],[Age]]&lt;=40,"Adult","Senior"))))</f>
        <v>Adult</v>
      </c>
      <c r="S717" s="9" t="str">
        <f>IF(tblTitanic[[#This Row],[Fare]]&lt;=$X$5,"Low",IF(tblTitanic[[#This Row],[Fare]]&lt;= $X$6,"Medium",IF(tblTitanic[[#This Row],[Fare]]&lt;= $X$7,"High","Very High")))</f>
        <v>Low</v>
      </c>
      <c r="T717" s="9">
        <f>IF(tblTitanic[[#This Row],[Age]]="", $X$9, tblTitanic[[#This Row],[Age]])</f>
        <v>19</v>
      </c>
      <c r="U717" s="9" t="str">
        <f>IF(tblTitanic[[#This Row],[Embarked]]="", "S", tblTitanic[[#This Row],[Embarked]])</f>
        <v>S</v>
      </c>
    </row>
    <row r="718" spans="1:21">
      <c r="A718" s="9">
        <v>717</v>
      </c>
      <c r="B718" s="9">
        <v>1</v>
      </c>
      <c r="C718" s="9">
        <v>1</v>
      </c>
      <c r="D718" t="s">
        <v>1425</v>
      </c>
      <c r="E718" s="9" t="s">
        <v>18</v>
      </c>
      <c r="F718" s="31">
        <v>38</v>
      </c>
      <c r="G718" s="9">
        <v>0</v>
      </c>
      <c r="H718" s="9">
        <v>0</v>
      </c>
      <c r="I718" t="s">
        <v>798</v>
      </c>
      <c r="J718">
        <v>227.52500000000001</v>
      </c>
      <c r="K718" s="9" t="s">
        <v>1426</v>
      </c>
      <c r="L718" s="9" t="s">
        <v>21</v>
      </c>
      <c r="M718" s="9">
        <f>tblTitanic[[#This Row],[SibSp]]+tblTitanic[[#This Row],[Parch]]</f>
        <v>0</v>
      </c>
      <c r="N718" s="9" t="str">
        <f>IF(tblTitanic[[#This Row],[FamilySize]]=0,"Alone", IF(tblTitanic[[#This Row],[FamilySize]]&lt;=3,"Small (1-3)", "Large (4+)"))</f>
        <v>Alone</v>
      </c>
      <c r="O718" s="9" t="str">
        <f>TRIM(MID(tblTitanic[[#This Row],[Name]], FIND(",",tblTitanic[[#This Row],[Name]])+1, FIND(".",tblTitanic[[#This Row],[Name]]) - FIND(",",tblTitanic[[#This Row],[Name]]) - 1))</f>
        <v>Miss</v>
      </c>
      <c r="P7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18" s="9" t="str">
        <f>IF(tblTitanic[[#This Row],[Cabin]]="","Unknown",LEFT(tblTitanic[[#This Row],[Cabin]],1))</f>
        <v>C</v>
      </c>
      <c r="R718" s="9" t="str">
        <f>IF(tblTitanic[[#This Row],[Age]]="","Unknown", IF(tblTitanic[[#This Row],[Age]]&lt;13,"Child",IF(tblTitanic[[#This Row],[Age]]&lt;=18,"Teen", IF(tblTitanic[[#This Row],[Age]]&lt;=40,"Adult","Senior"))))</f>
        <v>Adult</v>
      </c>
      <c r="S718" s="9" t="str">
        <f>IF(tblTitanic[[#This Row],[Fare]]&lt;=$X$5,"Low",IF(tblTitanic[[#This Row],[Fare]]&lt;= $X$6,"Medium",IF(tblTitanic[[#This Row],[Fare]]&lt;= $X$7,"High","Very High")))</f>
        <v>Very High</v>
      </c>
      <c r="T718" s="9">
        <f>IF(tblTitanic[[#This Row],[Age]]="", $X$9, tblTitanic[[#This Row],[Age]])</f>
        <v>38</v>
      </c>
      <c r="U718" s="9" t="str">
        <f>IF(tblTitanic[[#This Row],[Embarked]]="", "S", tblTitanic[[#This Row],[Embarked]])</f>
        <v>C</v>
      </c>
    </row>
    <row r="719" spans="1:21">
      <c r="A719" s="9">
        <v>718</v>
      </c>
      <c r="B719" s="9">
        <v>1</v>
      </c>
      <c r="C719" s="9">
        <v>2</v>
      </c>
      <c r="D719" t="s">
        <v>1427</v>
      </c>
      <c r="E719" s="9" t="s">
        <v>18</v>
      </c>
      <c r="F719" s="31">
        <v>27</v>
      </c>
      <c r="G719" s="9">
        <v>0</v>
      </c>
      <c r="H719" s="9">
        <v>0</v>
      </c>
      <c r="I719" t="s">
        <v>1428</v>
      </c>
      <c r="J719">
        <v>10.5</v>
      </c>
      <c r="K719" s="9" t="s">
        <v>281</v>
      </c>
      <c r="L719" s="9" t="s">
        <v>16</v>
      </c>
      <c r="M719" s="9">
        <f>tblTitanic[[#This Row],[SibSp]]+tblTitanic[[#This Row],[Parch]]</f>
        <v>0</v>
      </c>
      <c r="N719" s="9" t="str">
        <f>IF(tblTitanic[[#This Row],[FamilySize]]=0,"Alone", IF(tblTitanic[[#This Row],[FamilySize]]&lt;=3,"Small (1-3)", "Large (4+)"))</f>
        <v>Alone</v>
      </c>
      <c r="O719" s="9" t="str">
        <f>TRIM(MID(tblTitanic[[#This Row],[Name]], FIND(",",tblTitanic[[#This Row],[Name]])+1, FIND(".",tblTitanic[[#This Row],[Name]]) - FIND(",",tblTitanic[[#This Row],[Name]]) - 1))</f>
        <v>Miss</v>
      </c>
      <c r="P7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19" s="9" t="str">
        <f>IF(tblTitanic[[#This Row],[Cabin]]="","Unknown",LEFT(tblTitanic[[#This Row],[Cabin]],1))</f>
        <v>E</v>
      </c>
      <c r="R719" s="9" t="str">
        <f>IF(tblTitanic[[#This Row],[Age]]="","Unknown", IF(tblTitanic[[#This Row],[Age]]&lt;13,"Child",IF(tblTitanic[[#This Row],[Age]]&lt;=18,"Teen", IF(tblTitanic[[#This Row],[Age]]&lt;=40,"Adult","Senior"))))</f>
        <v>Adult</v>
      </c>
      <c r="S719" s="9" t="str">
        <f>IF(tblTitanic[[#This Row],[Fare]]&lt;=$X$5,"Low",IF(tblTitanic[[#This Row],[Fare]]&lt;= $X$6,"Medium",IF(tblTitanic[[#This Row],[Fare]]&lt;= $X$7,"High","Very High")))</f>
        <v>Medium</v>
      </c>
      <c r="T719" s="9">
        <f>IF(tblTitanic[[#This Row],[Age]]="", $X$9, tblTitanic[[#This Row],[Age]])</f>
        <v>27</v>
      </c>
      <c r="U719" s="9" t="str">
        <f>IF(tblTitanic[[#This Row],[Embarked]]="", "S", tblTitanic[[#This Row],[Embarked]])</f>
        <v>S</v>
      </c>
    </row>
    <row r="720" spans="1:21">
      <c r="A720" s="9">
        <v>719</v>
      </c>
      <c r="B720" s="9">
        <v>0</v>
      </c>
      <c r="C720" s="9">
        <v>3</v>
      </c>
      <c r="D720" t="s">
        <v>1429</v>
      </c>
      <c r="E720" s="9" t="s">
        <v>13</v>
      </c>
      <c r="F720" s="31"/>
      <c r="G720" s="9">
        <v>0</v>
      </c>
      <c r="H720" s="9">
        <v>0</v>
      </c>
      <c r="I720" t="s">
        <v>1430</v>
      </c>
      <c r="J720">
        <v>15.5</v>
      </c>
      <c r="K720" s="9" t="s">
        <v>15</v>
      </c>
      <c r="L720" s="9" t="s">
        <v>31</v>
      </c>
      <c r="M720" s="9">
        <f>tblTitanic[[#This Row],[SibSp]]+tblTitanic[[#This Row],[Parch]]</f>
        <v>0</v>
      </c>
      <c r="N720" s="9" t="str">
        <f>IF(tblTitanic[[#This Row],[FamilySize]]=0,"Alone", IF(tblTitanic[[#This Row],[FamilySize]]&lt;=3,"Small (1-3)", "Large (4+)"))</f>
        <v>Alone</v>
      </c>
      <c r="O720" s="9" t="str">
        <f>TRIM(MID(tblTitanic[[#This Row],[Name]], FIND(",",tblTitanic[[#This Row],[Name]])+1, FIND(".",tblTitanic[[#This Row],[Name]]) - FIND(",",tblTitanic[[#This Row],[Name]]) - 1))</f>
        <v>Mr</v>
      </c>
      <c r="P7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0" s="9" t="str">
        <f>IF(tblTitanic[[#This Row],[Cabin]]="","Unknown",LEFT(tblTitanic[[#This Row],[Cabin]],1))</f>
        <v>Unknown</v>
      </c>
      <c r="R720" s="9" t="str">
        <f>IF(tblTitanic[[#This Row],[Age]]="","Unknown", IF(tblTitanic[[#This Row],[Age]]&lt;13,"Child",IF(tblTitanic[[#This Row],[Age]]&lt;=18,"Teen", IF(tblTitanic[[#This Row],[Age]]&lt;=40,"Adult","Senior"))))</f>
        <v>Unknown</v>
      </c>
      <c r="S720" s="9" t="str">
        <f>IF(tblTitanic[[#This Row],[Fare]]&lt;=$X$5,"Low",IF(tblTitanic[[#This Row],[Fare]]&lt;= $X$6,"Medium",IF(tblTitanic[[#This Row],[Fare]]&lt;= $X$7,"High","Very High")))</f>
        <v>High</v>
      </c>
      <c r="T720" s="9">
        <f>IF(tblTitanic[[#This Row],[Age]]="", $X$9, tblTitanic[[#This Row],[Age]])</f>
        <v>28</v>
      </c>
      <c r="U720" s="9" t="str">
        <f>IF(tblTitanic[[#This Row],[Embarked]]="", "S", tblTitanic[[#This Row],[Embarked]])</f>
        <v>Q</v>
      </c>
    </row>
    <row r="721" spans="1:21">
      <c r="A721" s="9">
        <v>720</v>
      </c>
      <c r="B721" s="9">
        <v>0</v>
      </c>
      <c r="C721" s="9">
        <v>3</v>
      </c>
      <c r="D721" t="s">
        <v>1431</v>
      </c>
      <c r="E721" s="9" t="s">
        <v>13</v>
      </c>
      <c r="F721" s="31">
        <v>33</v>
      </c>
      <c r="G721" s="9">
        <v>0</v>
      </c>
      <c r="H721" s="9">
        <v>0</v>
      </c>
      <c r="I721" t="s">
        <v>1432</v>
      </c>
      <c r="J721">
        <v>7.7750000000000004</v>
      </c>
      <c r="K721" s="9" t="s">
        <v>15</v>
      </c>
      <c r="L721" s="9" t="s">
        <v>16</v>
      </c>
      <c r="M721" s="9">
        <f>tblTitanic[[#This Row],[SibSp]]+tblTitanic[[#This Row],[Parch]]</f>
        <v>0</v>
      </c>
      <c r="N721" s="9" t="str">
        <f>IF(tblTitanic[[#This Row],[FamilySize]]=0,"Alone", IF(tblTitanic[[#This Row],[FamilySize]]&lt;=3,"Small (1-3)", "Large (4+)"))</f>
        <v>Alone</v>
      </c>
      <c r="O721" s="9" t="str">
        <f>TRIM(MID(tblTitanic[[#This Row],[Name]], FIND(",",tblTitanic[[#This Row],[Name]])+1, FIND(".",tblTitanic[[#This Row],[Name]]) - FIND(",",tblTitanic[[#This Row],[Name]]) - 1))</f>
        <v>Mr</v>
      </c>
      <c r="P7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1" s="9" t="str">
        <f>IF(tblTitanic[[#This Row],[Cabin]]="","Unknown",LEFT(tblTitanic[[#This Row],[Cabin]],1))</f>
        <v>Unknown</v>
      </c>
      <c r="R721" s="9" t="str">
        <f>IF(tblTitanic[[#This Row],[Age]]="","Unknown", IF(tblTitanic[[#This Row],[Age]]&lt;13,"Child",IF(tblTitanic[[#This Row],[Age]]&lt;=18,"Teen", IF(tblTitanic[[#This Row],[Age]]&lt;=40,"Adult","Senior"))))</f>
        <v>Adult</v>
      </c>
      <c r="S721" s="9" t="str">
        <f>IF(tblTitanic[[#This Row],[Fare]]&lt;=$X$5,"Low",IF(tblTitanic[[#This Row],[Fare]]&lt;= $X$6,"Medium",IF(tblTitanic[[#This Row],[Fare]]&lt;= $X$7,"High","Very High")))</f>
        <v>Low</v>
      </c>
      <c r="T721" s="9">
        <f>IF(tblTitanic[[#This Row],[Age]]="", $X$9, tblTitanic[[#This Row],[Age]])</f>
        <v>33</v>
      </c>
      <c r="U721" s="9" t="str">
        <f>IF(tblTitanic[[#This Row],[Embarked]]="", "S", tblTitanic[[#This Row],[Embarked]])</f>
        <v>S</v>
      </c>
    </row>
    <row r="722" spans="1:21">
      <c r="A722" s="9">
        <v>721</v>
      </c>
      <c r="B722" s="9">
        <v>1</v>
      </c>
      <c r="C722" s="9">
        <v>2</v>
      </c>
      <c r="D722" t="s">
        <v>1433</v>
      </c>
      <c r="E722" s="9" t="s">
        <v>18</v>
      </c>
      <c r="F722" s="31">
        <v>6</v>
      </c>
      <c r="G722" s="9">
        <v>0</v>
      </c>
      <c r="H722" s="9">
        <v>1</v>
      </c>
      <c r="I722" t="s">
        <v>1209</v>
      </c>
      <c r="J722">
        <v>33</v>
      </c>
      <c r="K722" s="9" t="s">
        <v>15</v>
      </c>
      <c r="L722" s="9" t="s">
        <v>16</v>
      </c>
      <c r="M722" s="9">
        <f>tblTitanic[[#This Row],[SibSp]]+tblTitanic[[#This Row],[Parch]]</f>
        <v>1</v>
      </c>
      <c r="N722" s="9" t="str">
        <f>IF(tblTitanic[[#This Row],[FamilySize]]=0,"Alone", IF(tblTitanic[[#This Row],[FamilySize]]&lt;=3,"Small (1-3)", "Large (4+)"))</f>
        <v>Small (1-3)</v>
      </c>
      <c r="O722" s="9" t="str">
        <f>TRIM(MID(tblTitanic[[#This Row],[Name]], FIND(",",tblTitanic[[#This Row],[Name]])+1, FIND(".",tblTitanic[[#This Row],[Name]]) - FIND(",",tblTitanic[[#This Row],[Name]]) - 1))</f>
        <v>Miss</v>
      </c>
      <c r="P7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22" s="9" t="str">
        <f>IF(tblTitanic[[#This Row],[Cabin]]="","Unknown",LEFT(tblTitanic[[#This Row],[Cabin]],1))</f>
        <v>Unknown</v>
      </c>
      <c r="R722" s="9" t="str">
        <f>IF(tblTitanic[[#This Row],[Age]]="","Unknown", IF(tblTitanic[[#This Row],[Age]]&lt;13,"Child",IF(tblTitanic[[#This Row],[Age]]&lt;=18,"Teen", IF(tblTitanic[[#This Row],[Age]]&lt;=40,"Adult","Senior"))))</f>
        <v>Child</v>
      </c>
      <c r="S722" s="9" t="str">
        <f>IF(tblTitanic[[#This Row],[Fare]]&lt;=$X$5,"Low",IF(tblTitanic[[#This Row],[Fare]]&lt;= $X$6,"Medium",IF(tblTitanic[[#This Row],[Fare]]&lt;= $X$7,"High","Very High")))</f>
        <v>Very High</v>
      </c>
      <c r="T722" s="9">
        <f>IF(tblTitanic[[#This Row],[Age]]="", $X$9, tblTitanic[[#This Row],[Age]])</f>
        <v>6</v>
      </c>
      <c r="U722" s="9" t="str">
        <f>IF(tblTitanic[[#This Row],[Embarked]]="", "S", tblTitanic[[#This Row],[Embarked]])</f>
        <v>S</v>
      </c>
    </row>
    <row r="723" spans="1:21">
      <c r="A723" s="9">
        <v>722</v>
      </c>
      <c r="B723" s="9">
        <v>0</v>
      </c>
      <c r="C723" s="9">
        <v>3</v>
      </c>
      <c r="D723" t="s">
        <v>1434</v>
      </c>
      <c r="E723" s="9" t="s">
        <v>13</v>
      </c>
      <c r="F723" s="31">
        <v>17</v>
      </c>
      <c r="G723" s="9">
        <v>1</v>
      </c>
      <c r="H723" s="9">
        <v>0</v>
      </c>
      <c r="I723" t="s">
        <v>1435</v>
      </c>
      <c r="J723">
        <v>7.0541999999999998</v>
      </c>
      <c r="K723" s="9" t="s">
        <v>15</v>
      </c>
      <c r="L723" s="9" t="s">
        <v>16</v>
      </c>
      <c r="M723" s="9">
        <f>tblTitanic[[#This Row],[SibSp]]+tblTitanic[[#This Row],[Parch]]</f>
        <v>1</v>
      </c>
      <c r="N723" s="9" t="str">
        <f>IF(tblTitanic[[#This Row],[FamilySize]]=0,"Alone", IF(tblTitanic[[#This Row],[FamilySize]]&lt;=3,"Small (1-3)", "Large (4+)"))</f>
        <v>Small (1-3)</v>
      </c>
      <c r="O723" s="9" t="str">
        <f>TRIM(MID(tblTitanic[[#This Row],[Name]], FIND(",",tblTitanic[[#This Row],[Name]])+1, FIND(".",tblTitanic[[#This Row],[Name]]) - FIND(",",tblTitanic[[#This Row],[Name]]) - 1))</f>
        <v>Mr</v>
      </c>
      <c r="P7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3" s="9" t="str">
        <f>IF(tblTitanic[[#This Row],[Cabin]]="","Unknown",LEFT(tblTitanic[[#This Row],[Cabin]],1))</f>
        <v>Unknown</v>
      </c>
      <c r="R723" s="9" t="str">
        <f>IF(tblTitanic[[#This Row],[Age]]="","Unknown", IF(tblTitanic[[#This Row],[Age]]&lt;13,"Child",IF(tblTitanic[[#This Row],[Age]]&lt;=18,"Teen", IF(tblTitanic[[#This Row],[Age]]&lt;=40,"Adult","Senior"))))</f>
        <v>Teen</v>
      </c>
      <c r="S723" s="9" t="str">
        <f>IF(tblTitanic[[#This Row],[Fare]]&lt;=$X$5,"Low",IF(tblTitanic[[#This Row],[Fare]]&lt;= $X$6,"Medium",IF(tblTitanic[[#This Row],[Fare]]&lt;= $X$7,"High","Very High")))</f>
        <v>Low</v>
      </c>
      <c r="T723" s="9">
        <f>IF(tblTitanic[[#This Row],[Age]]="", $X$9, tblTitanic[[#This Row],[Age]])</f>
        <v>17</v>
      </c>
      <c r="U723" s="9" t="str">
        <f>IF(tblTitanic[[#This Row],[Embarked]]="", "S", tblTitanic[[#This Row],[Embarked]])</f>
        <v>S</v>
      </c>
    </row>
    <row r="724" spans="1:21">
      <c r="A724" s="9">
        <v>723</v>
      </c>
      <c r="B724" s="9">
        <v>0</v>
      </c>
      <c r="C724" s="9">
        <v>2</v>
      </c>
      <c r="D724" t="s">
        <v>1436</v>
      </c>
      <c r="E724" s="9" t="s">
        <v>13</v>
      </c>
      <c r="F724" s="31">
        <v>34</v>
      </c>
      <c r="G724" s="9">
        <v>0</v>
      </c>
      <c r="H724" s="9">
        <v>0</v>
      </c>
      <c r="I724" t="s">
        <v>1437</v>
      </c>
      <c r="J724">
        <v>13</v>
      </c>
      <c r="K724" s="9" t="s">
        <v>15</v>
      </c>
      <c r="L724" s="9" t="s">
        <v>16</v>
      </c>
      <c r="M724" s="9">
        <f>tblTitanic[[#This Row],[SibSp]]+tblTitanic[[#This Row],[Parch]]</f>
        <v>0</v>
      </c>
      <c r="N724" s="9" t="str">
        <f>IF(tblTitanic[[#This Row],[FamilySize]]=0,"Alone", IF(tblTitanic[[#This Row],[FamilySize]]&lt;=3,"Small (1-3)", "Large (4+)"))</f>
        <v>Alone</v>
      </c>
      <c r="O724" s="9" t="str">
        <f>TRIM(MID(tblTitanic[[#This Row],[Name]], FIND(",",tblTitanic[[#This Row],[Name]])+1, FIND(".",tblTitanic[[#This Row],[Name]]) - FIND(",",tblTitanic[[#This Row],[Name]]) - 1))</f>
        <v>Mr</v>
      </c>
      <c r="P7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4" s="9" t="str">
        <f>IF(tblTitanic[[#This Row],[Cabin]]="","Unknown",LEFT(tblTitanic[[#This Row],[Cabin]],1))</f>
        <v>Unknown</v>
      </c>
      <c r="R724" s="9" t="str">
        <f>IF(tblTitanic[[#This Row],[Age]]="","Unknown", IF(tblTitanic[[#This Row],[Age]]&lt;13,"Child",IF(tblTitanic[[#This Row],[Age]]&lt;=18,"Teen", IF(tblTitanic[[#This Row],[Age]]&lt;=40,"Adult","Senior"))))</f>
        <v>Adult</v>
      </c>
      <c r="S724" s="9" t="str">
        <f>IF(tblTitanic[[#This Row],[Fare]]&lt;=$X$5,"Low",IF(tblTitanic[[#This Row],[Fare]]&lt;= $X$6,"Medium",IF(tblTitanic[[#This Row],[Fare]]&lt;= $X$7,"High","Very High")))</f>
        <v>Medium</v>
      </c>
      <c r="T724" s="9">
        <f>IF(tblTitanic[[#This Row],[Age]]="", $X$9, tblTitanic[[#This Row],[Age]])</f>
        <v>34</v>
      </c>
      <c r="U724" s="9" t="str">
        <f>IF(tblTitanic[[#This Row],[Embarked]]="", "S", tblTitanic[[#This Row],[Embarked]])</f>
        <v>S</v>
      </c>
    </row>
    <row r="725" spans="1:21">
      <c r="A725" s="9">
        <v>724</v>
      </c>
      <c r="B725" s="9">
        <v>0</v>
      </c>
      <c r="C725" s="9">
        <v>2</v>
      </c>
      <c r="D725" t="s">
        <v>1438</v>
      </c>
      <c r="E725" s="9" t="s">
        <v>13</v>
      </c>
      <c r="F725" s="31">
        <v>50</v>
      </c>
      <c r="G725" s="9">
        <v>0</v>
      </c>
      <c r="H725" s="9">
        <v>0</v>
      </c>
      <c r="I725" t="s">
        <v>1439</v>
      </c>
      <c r="J725">
        <v>13</v>
      </c>
      <c r="K725" s="9" t="s">
        <v>15</v>
      </c>
      <c r="L725" s="9" t="s">
        <v>16</v>
      </c>
      <c r="M725" s="9">
        <f>tblTitanic[[#This Row],[SibSp]]+tblTitanic[[#This Row],[Parch]]</f>
        <v>0</v>
      </c>
      <c r="N725" s="9" t="str">
        <f>IF(tblTitanic[[#This Row],[FamilySize]]=0,"Alone", IF(tblTitanic[[#This Row],[FamilySize]]&lt;=3,"Small (1-3)", "Large (4+)"))</f>
        <v>Alone</v>
      </c>
      <c r="O725" s="9" t="str">
        <f>TRIM(MID(tblTitanic[[#This Row],[Name]], FIND(",",tblTitanic[[#This Row],[Name]])+1, FIND(".",tblTitanic[[#This Row],[Name]]) - FIND(",",tblTitanic[[#This Row],[Name]]) - 1))</f>
        <v>Mr</v>
      </c>
      <c r="P7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5" s="9" t="str">
        <f>IF(tblTitanic[[#This Row],[Cabin]]="","Unknown",LEFT(tblTitanic[[#This Row],[Cabin]],1))</f>
        <v>Unknown</v>
      </c>
      <c r="R725" s="9" t="str">
        <f>IF(tblTitanic[[#This Row],[Age]]="","Unknown", IF(tblTitanic[[#This Row],[Age]]&lt;13,"Child",IF(tblTitanic[[#This Row],[Age]]&lt;=18,"Teen", IF(tblTitanic[[#This Row],[Age]]&lt;=40,"Adult","Senior"))))</f>
        <v>Senior</v>
      </c>
      <c r="S725" s="9" t="str">
        <f>IF(tblTitanic[[#This Row],[Fare]]&lt;=$X$5,"Low",IF(tblTitanic[[#This Row],[Fare]]&lt;= $X$6,"Medium",IF(tblTitanic[[#This Row],[Fare]]&lt;= $X$7,"High","Very High")))</f>
        <v>Medium</v>
      </c>
      <c r="T725" s="9">
        <f>IF(tblTitanic[[#This Row],[Age]]="", $X$9, tblTitanic[[#This Row],[Age]])</f>
        <v>50</v>
      </c>
      <c r="U725" s="9" t="str">
        <f>IF(tblTitanic[[#This Row],[Embarked]]="", "S", tblTitanic[[#This Row],[Embarked]])</f>
        <v>S</v>
      </c>
    </row>
    <row r="726" spans="1:21">
      <c r="A726" s="9">
        <v>725</v>
      </c>
      <c r="B726" s="9">
        <v>1</v>
      </c>
      <c r="C726" s="9">
        <v>1</v>
      </c>
      <c r="D726" t="s">
        <v>1440</v>
      </c>
      <c r="E726" s="9" t="s">
        <v>13</v>
      </c>
      <c r="F726" s="31">
        <v>27</v>
      </c>
      <c r="G726" s="9">
        <v>1</v>
      </c>
      <c r="H726" s="9">
        <v>0</v>
      </c>
      <c r="I726" t="s">
        <v>1441</v>
      </c>
      <c r="J726">
        <v>53.1</v>
      </c>
      <c r="K726" s="9" t="s">
        <v>1442</v>
      </c>
      <c r="L726" s="9" t="s">
        <v>16</v>
      </c>
      <c r="M726" s="9">
        <f>tblTitanic[[#This Row],[SibSp]]+tblTitanic[[#This Row],[Parch]]</f>
        <v>1</v>
      </c>
      <c r="N726" s="9" t="str">
        <f>IF(tblTitanic[[#This Row],[FamilySize]]=0,"Alone", IF(tblTitanic[[#This Row],[FamilySize]]&lt;=3,"Small (1-3)", "Large (4+)"))</f>
        <v>Small (1-3)</v>
      </c>
      <c r="O726" s="9" t="str">
        <f>TRIM(MID(tblTitanic[[#This Row],[Name]], FIND(",",tblTitanic[[#This Row],[Name]])+1, FIND(".",tblTitanic[[#This Row],[Name]]) - FIND(",",tblTitanic[[#This Row],[Name]]) - 1))</f>
        <v>Mr</v>
      </c>
      <c r="P7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6" s="9" t="str">
        <f>IF(tblTitanic[[#This Row],[Cabin]]="","Unknown",LEFT(tblTitanic[[#This Row],[Cabin]],1))</f>
        <v>E</v>
      </c>
      <c r="R726" s="9" t="str">
        <f>IF(tblTitanic[[#This Row],[Age]]="","Unknown", IF(tblTitanic[[#This Row],[Age]]&lt;13,"Child",IF(tblTitanic[[#This Row],[Age]]&lt;=18,"Teen", IF(tblTitanic[[#This Row],[Age]]&lt;=40,"Adult","Senior"))))</f>
        <v>Adult</v>
      </c>
      <c r="S726" s="9" t="str">
        <f>IF(tblTitanic[[#This Row],[Fare]]&lt;=$X$5,"Low",IF(tblTitanic[[#This Row],[Fare]]&lt;= $X$6,"Medium",IF(tblTitanic[[#This Row],[Fare]]&lt;= $X$7,"High","Very High")))</f>
        <v>Very High</v>
      </c>
      <c r="T726" s="9">
        <f>IF(tblTitanic[[#This Row],[Age]]="", $X$9, tblTitanic[[#This Row],[Age]])</f>
        <v>27</v>
      </c>
      <c r="U726" s="9" t="str">
        <f>IF(tblTitanic[[#This Row],[Embarked]]="", "S", tblTitanic[[#This Row],[Embarked]])</f>
        <v>S</v>
      </c>
    </row>
    <row r="727" spans="1:21">
      <c r="A727" s="9">
        <v>726</v>
      </c>
      <c r="B727" s="9">
        <v>0</v>
      </c>
      <c r="C727" s="9">
        <v>3</v>
      </c>
      <c r="D727" t="s">
        <v>1443</v>
      </c>
      <c r="E727" s="9" t="s">
        <v>13</v>
      </c>
      <c r="F727" s="31">
        <v>20</v>
      </c>
      <c r="G727" s="9">
        <v>0</v>
      </c>
      <c r="H727" s="9">
        <v>0</v>
      </c>
      <c r="I727" t="s">
        <v>1444</v>
      </c>
      <c r="J727">
        <v>8.6624999999999996</v>
      </c>
      <c r="K727" s="9" t="s">
        <v>15</v>
      </c>
      <c r="L727" s="9" t="s">
        <v>16</v>
      </c>
      <c r="M727" s="9">
        <f>tblTitanic[[#This Row],[SibSp]]+tblTitanic[[#This Row],[Parch]]</f>
        <v>0</v>
      </c>
      <c r="N727" s="9" t="str">
        <f>IF(tblTitanic[[#This Row],[FamilySize]]=0,"Alone", IF(tblTitanic[[#This Row],[FamilySize]]&lt;=3,"Small (1-3)", "Large (4+)"))</f>
        <v>Alone</v>
      </c>
      <c r="O727" s="9" t="str">
        <f>TRIM(MID(tblTitanic[[#This Row],[Name]], FIND(",",tblTitanic[[#This Row],[Name]])+1, FIND(".",tblTitanic[[#This Row],[Name]]) - FIND(",",tblTitanic[[#This Row],[Name]]) - 1))</f>
        <v>Mr</v>
      </c>
      <c r="P7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27" s="9" t="str">
        <f>IF(tblTitanic[[#This Row],[Cabin]]="","Unknown",LEFT(tblTitanic[[#This Row],[Cabin]],1))</f>
        <v>Unknown</v>
      </c>
      <c r="R727" s="9" t="str">
        <f>IF(tblTitanic[[#This Row],[Age]]="","Unknown", IF(tblTitanic[[#This Row],[Age]]&lt;13,"Child",IF(tblTitanic[[#This Row],[Age]]&lt;=18,"Teen", IF(tblTitanic[[#This Row],[Age]]&lt;=40,"Adult","Senior"))))</f>
        <v>Adult</v>
      </c>
      <c r="S727" s="9" t="str">
        <f>IF(tblTitanic[[#This Row],[Fare]]&lt;=$X$5,"Low",IF(tblTitanic[[#This Row],[Fare]]&lt;= $X$6,"Medium",IF(tblTitanic[[#This Row],[Fare]]&lt;= $X$7,"High","Very High")))</f>
        <v>Medium</v>
      </c>
      <c r="T727" s="9">
        <f>IF(tblTitanic[[#This Row],[Age]]="", $X$9, tblTitanic[[#This Row],[Age]])</f>
        <v>20</v>
      </c>
      <c r="U727" s="9" t="str">
        <f>IF(tblTitanic[[#This Row],[Embarked]]="", "S", tblTitanic[[#This Row],[Embarked]])</f>
        <v>S</v>
      </c>
    </row>
    <row r="728" spans="1:21">
      <c r="A728" s="9">
        <v>727</v>
      </c>
      <c r="B728" s="9">
        <v>1</v>
      </c>
      <c r="C728" s="9">
        <v>2</v>
      </c>
      <c r="D728" t="s">
        <v>1445</v>
      </c>
      <c r="E728" s="9" t="s">
        <v>18</v>
      </c>
      <c r="F728" s="31">
        <v>30</v>
      </c>
      <c r="G728" s="9">
        <v>3</v>
      </c>
      <c r="H728" s="9">
        <v>0</v>
      </c>
      <c r="I728" t="s">
        <v>981</v>
      </c>
      <c r="J728">
        <v>21</v>
      </c>
      <c r="K728" s="9" t="s">
        <v>15</v>
      </c>
      <c r="L728" s="9" t="s">
        <v>16</v>
      </c>
      <c r="M728" s="9">
        <f>tblTitanic[[#This Row],[SibSp]]+tblTitanic[[#This Row],[Parch]]</f>
        <v>3</v>
      </c>
      <c r="N728" s="9" t="str">
        <f>IF(tblTitanic[[#This Row],[FamilySize]]=0,"Alone", IF(tblTitanic[[#This Row],[FamilySize]]&lt;=3,"Small (1-3)", "Large (4+)"))</f>
        <v>Small (1-3)</v>
      </c>
      <c r="O728" s="9" t="str">
        <f>TRIM(MID(tblTitanic[[#This Row],[Name]], FIND(",",tblTitanic[[#This Row],[Name]])+1, FIND(".",tblTitanic[[#This Row],[Name]]) - FIND(",",tblTitanic[[#This Row],[Name]]) - 1))</f>
        <v>Mrs</v>
      </c>
      <c r="P7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28" s="9" t="str">
        <f>IF(tblTitanic[[#This Row],[Cabin]]="","Unknown",LEFT(tblTitanic[[#This Row],[Cabin]],1))</f>
        <v>Unknown</v>
      </c>
      <c r="R728" s="9" t="str">
        <f>IF(tblTitanic[[#This Row],[Age]]="","Unknown", IF(tblTitanic[[#This Row],[Age]]&lt;13,"Child",IF(tblTitanic[[#This Row],[Age]]&lt;=18,"Teen", IF(tblTitanic[[#This Row],[Age]]&lt;=40,"Adult","Senior"))))</f>
        <v>Adult</v>
      </c>
      <c r="S728" s="9" t="str">
        <f>IF(tblTitanic[[#This Row],[Fare]]&lt;=$X$5,"Low",IF(tblTitanic[[#This Row],[Fare]]&lt;= $X$6,"Medium",IF(tblTitanic[[#This Row],[Fare]]&lt;= $X$7,"High","Very High")))</f>
        <v>High</v>
      </c>
      <c r="T728" s="9">
        <f>IF(tblTitanic[[#This Row],[Age]]="", $X$9, tblTitanic[[#This Row],[Age]])</f>
        <v>30</v>
      </c>
      <c r="U728" s="9" t="str">
        <f>IF(tblTitanic[[#This Row],[Embarked]]="", "S", tblTitanic[[#This Row],[Embarked]])</f>
        <v>S</v>
      </c>
    </row>
    <row r="729" spans="1:21">
      <c r="A729" s="9">
        <v>728</v>
      </c>
      <c r="B729" s="9">
        <v>1</v>
      </c>
      <c r="C729" s="9">
        <v>3</v>
      </c>
      <c r="D729" t="s">
        <v>1446</v>
      </c>
      <c r="E729" s="9" t="s">
        <v>18</v>
      </c>
      <c r="F729" s="31"/>
      <c r="G729" s="9">
        <v>0</v>
      </c>
      <c r="H729" s="9">
        <v>0</v>
      </c>
      <c r="I729" t="s">
        <v>1447</v>
      </c>
      <c r="J729">
        <v>7.7374999999999998</v>
      </c>
      <c r="K729" s="9" t="s">
        <v>15</v>
      </c>
      <c r="L729" s="9" t="s">
        <v>31</v>
      </c>
      <c r="M729" s="9">
        <f>tblTitanic[[#This Row],[SibSp]]+tblTitanic[[#This Row],[Parch]]</f>
        <v>0</v>
      </c>
      <c r="N729" s="9" t="str">
        <f>IF(tblTitanic[[#This Row],[FamilySize]]=0,"Alone", IF(tblTitanic[[#This Row],[FamilySize]]&lt;=3,"Small (1-3)", "Large (4+)"))</f>
        <v>Alone</v>
      </c>
      <c r="O729" s="9" t="str">
        <f>TRIM(MID(tblTitanic[[#This Row],[Name]], FIND(",",tblTitanic[[#This Row],[Name]])+1, FIND(".",tblTitanic[[#This Row],[Name]]) - FIND(",",tblTitanic[[#This Row],[Name]]) - 1))</f>
        <v>Miss</v>
      </c>
      <c r="P7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29" s="9" t="str">
        <f>IF(tblTitanic[[#This Row],[Cabin]]="","Unknown",LEFT(tblTitanic[[#This Row],[Cabin]],1))</f>
        <v>Unknown</v>
      </c>
      <c r="R729" s="9" t="str">
        <f>IF(tblTitanic[[#This Row],[Age]]="","Unknown", IF(tblTitanic[[#This Row],[Age]]&lt;13,"Child",IF(tblTitanic[[#This Row],[Age]]&lt;=18,"Teen", IF(tblTitanic[[#This Row],[Age]]&lt;=40,"Adult","Senior"))))</f>
        <v>Unknown</v>
      </c>
      <c r="S729" s="9" t="str">
        <f>IF(tblTitanic[[#This Row],[Fare]]&lt;=$X$5,"Low",IF(tblTitanic[[#This Row],[Fare]]&lt;= $X$6,"Medium",IF(tblTitanic[[#This Row],[Fare]]&lt;= $X$7,"High","Very High")))</f>
        <v>Low</v>
      </c>
      <c r="T729" s="9">
        <f>IF(tblTitanic[[#This Row],[Age]]="", $X$9, tblTitanic[[#This Row],[Age]])</f>
        <v>28</v>
      </c>
      <c r="U729" s="9" t="str">
        <f>IF(tblTitanic[[#This Row],[Embarked]]="", "S", tblTitanic[[#This Row],[Embarked]])</f>
        <v>Q</v>
      </c>
    </row>
    <row r="730" spans="1:21">
      <c r="A730" s="9">
        <v>729</v>
      </c>
      <c r="B730" s="9">
        <v>0</v>
      </c>
      <c r="C730" s="9">
        <v>2</v>
      </c>
      <c r="D730" t="s">
        <v>1448</v>
      </c>
      <c r="E730" s="9" t="s">
        <v>13</v>
      </c>
      <c r="F730" s="31">
        <v>25</v>
      </c>
      <c r="G730" s="9">
        <v>1</v>
      </c>
      <c r="H730" s="9">
        <v>0</v>
      </c>
      <c r="I730" t="s">
        <v>1449</v>
      </c>
      <c r="J730">
        <v>26</v>
      </c>
      <c r="K730" s="9" t="s">
        <v>15</v>
      </c>
      <c r="L730" s="9" t="s">
        <v>16</v>
      </c>
      <c r="M730" s="9">
        <f>tblTitanic[[#This Row],[SibSp]]+tblTitanic[[#This Row],[Parch]]</f>
        <v>1</v>
      </c>
      <c r="N730" s="9" t="str">
        <f>IF(tblTitanic[[#This Row],[FamilySize]]=0,"Alone", IF(tblTitanic[[#This Row],[FamilySize]]&lt;=3,"Small (1-3)", "Large (4+)"))</f>
        <v>Small (1-3)</v>
      </c>
      <c r="O730" s="9" t="str">
        <f>TRIM(MID(tblTitanic[[#This Row],[Name]], FIND(",",tblTitanic[[#This Row],[Name]])+1, FIND(".",tblTitanic[[#This Row],[Name]]) - FIND(",",tblTitanic[[#This Row],[Name]]) - 1))</f>
        <v>Mr</v>
      </c>
      <c r="P7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0" s="9" t="str">
        <f>IF(tblTitanic[[#This Row],[Cabin]]="","Unknown",LEFT(tblTitanic[[#This Row],[Cabin]],1))</f>
        <v>Unknown</v>
      </c>
      <c r="R730" s="9" t="str">
        <f>IF(tblTitanic[[#This Row],[Age]]="","Unknown", IF(tblTitanic[[#This Row],[Age]]&lt;13,"Child",IF(tblTitanic[[#This Row],[Age]]&lt;=18,"Teen", IF(tblTitanic[[#This Row],[Age]]&lt;=40,"Adult","Senior"))))</f>
        <v>Adult</v>
      </c>
      <c r="S730" s="9" t="str">
        <f>IF(tblTitanic[[#This Row],[Fare]]&lt;=$X$5,"Low",IF(tblTitanic[[#This Row],[Fare]]&lt;= $X$6,"Medium",IF(tblTitanic[[#This Row],[Fare]]&lt;= $X$7,"High","Very High")))</f>
        <v>High</v>
      </c>
      <c r="T730" s="9">
        <f>IF(tblTitanic[[#This Row],[Age]]="", $X$9, tblTitanic[[#This Row],[Age]])</f>
        <v>25</v>
      </c>
      <c r="U730" s="9" t="str">
        <f>IF(tblTitanic[[#This Row],[Embarked]]="", "S", tblTitanic[[#This Row],[Embarked]])</f>
        <v>S</v>
      </c>
    </row>
    <row r="731" spans="1:21">
      <c r="A731" s="9">
        <v>730</v>
      </c>
      <c r="B731" s="9">
        <v>0</v>
      </c>
      <c r="C731" s="9">
        <v>3</v>
      </c>
      <c r="D731" t="s">
        <v>1450</v>
      </c>
      <c r="E731" s="9" t="s">
        <v>18</v>
      </c>
      <c r="F731" s="31">
        <v>25</v>
      </c>
      <c r="G731" s="9">
        <v>1</v>
      </c>
      <c r="H731" s="9">
        <v>0</v>
      </c>
      <c r="I731" t="s">
        <v>1451</v>
      </c>
      <c r="J731">
        <v>7.9249999999999998</v>
      </c>
      <c r="K731" s="9" t="s">
        <v>15</v>
      </c>
      <c r="L731" s="9" t="s">
        <v>16</v>
      </c>
      <c r="M731" s="9">
        <f>tblTitanic[[#This Row],[SibSp]]+tblTitanic[[#This Row],[Parch]]</f>
        <v>1</v>
      </c>
      <c r="N731" s="9" t="str">
        <f>IF(tblTitanic[[#This Row],[FamilySize]]=0,"Alone", IF(tblTitanic[[#This Row],[FamilySize]]&lt;=3,"Small (1-3)", "Large (4+)"))</f>
        <v>Small (1-3)</v>
      </c>
      <c r="O731" s="9" t="str">
        <f>TRIM(MID(tblTitanic[[#This Row],[Name]], FIND(",",tblTitanic[[#This Row],[Name]])+1, FIND(".",tblTitanic[[#This Row],[Name]]) - FIND(",",tblTitanic[[#This Row],[Name]]) - 1))</f>
        <v>Miss</v>
      </c>
      <c r="P7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31" s="9" t="str">
        <f>IF(tblTitanic[[#This Row],[Cabin]]="","Unknown",LEFT(tblTitanic[[#This Row],[Cabin]],1))</f>
        <v>Unknown</v>
      </c>
      <c r="R731" s="9" t="str">
        <f>IF(tblTitanic[[#This Row],[Age]]="","Unknown", IF(tblTitanic[[#This Row],[Age]]&lt;13,"Child",IF(tblTitanic[[#This Row],[Age]]&lt;=18,"Teen", IF(tblTitanic[[#This Row],[Age]]&lt;=40,"Adult","Senior"))))</f>
        <v>Adult</v>
      </c>
      <c r="S731" s="9" t="str">
        <f>IF(tblTitanic[[#This Row],[Fare]]&lt;=$X$5,"Low",IF(tblTitanic[[#This Row],[Fare]]&lt;= $X$6,"Medium",IF(tblTitanic[[#This Row],[Fare]]&lt;= $X$7,"High","Very High")))</f>
        <v>Medium</v>
      </c>
      <c r="T731" s="9">
        <f>IF(tblTitanic[[#This Row],[Age]]="", $X$9, tblTitanic[[#This Row],[Age]])</f>
        <v>25</v>
      </c>
      <c r="U731" s="9" t="str">
        <f>IF(tblTitanic[[#This Row],[Embarked]]="", "S", tblTitanic[[#This Row],[Embarked]])</f>
        <v>S</v>
      </c>
    </row>
    <row r="732" spans="1:21">
      <c r="A732" s="9">
        <v>731</v>
      </c>
      <c r="B732" s="9">
        <v>1</v>
      </c>
      <c r="C732" s="9">
        <v>1</v>
      </c>
      <c r="D732" t="s">
        <v>1452</v>
      </c>
      <c r="E732" s="9" t="s">
        <v>18</v>
      </c>
      <c r="F732" s="31">
        <v>29</v>
      </c>
      <c r="G732" s="9">
        <v>0</v>
      </c>
      <c r="H732" s="9">
        <v>0</v>
      </c>
      <c r="I732" t="s">
        <v>1374</v>
      </c>
      <c r="J732">
        <v>211.33750000000001</v>
      </c>
      <c r="K732" s="9" t="s">
        <v>1375</v>
      </c>
      <c r="L732" s="9" t="s">
        <v>16</v>
      </c>
      <c r="M732" s="9">
        <f>tblTitanic[[#This Row],[SibSp]]+tblTitanic[[#This Row],[Parch]]</f>
        <v>0</v>
      </c>
      <c r="N732" s="9" t="str">
        <f>IF(tblTitanic[[#This Row],[FamilySize]]=0,"Alone", IF(tblTitanic[[#This Row],[FamilySize]]&lt;=3,"Small (1-3)", "Large (4+)"))</f>
        <v>Alone</v>
      </c>
      <c r="O732" s="9" t="str">
        <f>TRIM(MID(tblTitanic[[#This Row],[Name]], FIND(",",tblTitanic[[#This Row],[Name]])+1, FIND(".",tblTitanic[[#This Row],[Name]]) - FIND(",",tblTitanic[[#This Row],[Name]]) - 1))</f>
        <v>Miss</v>
      </c>
      <c r="P7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32" s="9" t="str">
        <f>IF(tblTitanic[[#This Row],[Cabin]]="","Unknown",LEFT(tblTitanic[[#This Row],[Cabin]],1))</f>
        <v>B</v>
      </c>
      <c r="R732" s="9" t="str">
        <f>IF(tblTitanic[[#This Row],[Age]]="","Unknown", IF(tblTitanic[[#This Row],[Age]]&lt;13,"Child",IF(tblTitanic[[#This Row],[Age]]&lt;=18,"Teen", IF(tblTitanic[[#This Row],[Age]]&lt;=40,"Adult","Senior"))))</f>
        <v>Adult</v>
      </c>
      <c r="S732" s="9" t="str">
        <f>IF(tblTitanic[[#This Row],[Fare]]&lt;=$X$5,"Low",IF(tblTitanic[[#This Row],[Fare]]&lt;= $X$6,"Medium",IF(tblTitanic[[#This Row],[Fare]]&lt;= $X$7,"High","Very High")))</f>
        <v>Very High</v>
      </c>
      <c r="T732" s="9">
        <f>IF(tblTitanic[[#This Row],[Age]]="", $X$9, tblTitanic[[#This Row],[Age]])</f>
        <v>29</v>
      </c>
      <c r="U732" s="9" t="str">
        <f>IF(tblTitanic[[#This Row],[Embarked]]="", "S", tblTitanic[[#This Row],[Embarked]])</f>
        <v>S</v>
      </c>
    </row>
    <row r="733" spans="1:21">
      <c r="A733" s="9">
        <v>732</v>
      </c>
      <c r="B733" s="9">
        <v>0</v>
      </c>
      <c r="C733" s="9">
        <v>3</v>
      </c>
      <c r="D733" t="s">
        <v>1453</v>
      </c>
      <c r="E733" s="9" t="s">
        <v>13</v>
      </c>
      <c r="F733" s="31">
        <v>11</v>
      </c>
      <c r="G733" s="9">
        <v>0</v>
      </c>
      <c r="H733" s="9">
        <v>0</v>
      </c>
      <c r="I733" t="s">
        <v>447</v>
      </c>
      <c r="J733">
        <v>18.787500000000001</v>
      </c>
      <c r="K733" s="9" t="s">
        <v>15</v>
      </c>
      <c r="L733" s="9" t="s">
        <v>21</v>
      </c>
      <c r="M733" s="9">
        <f>tblTitanic[[#This Row],[SibSp]]+tblTitanic[[#This Row],[Parch]]</f>
        <v>0</v>
      </c>
      <c r="N733" s="9" t="str">
        <f>IF(tblTitanic[[#This Row],[FamilySize]]=0,"Alone", IF(tblTitanic[[#This Row],[FamilySize]]&lt;=3,"Small (1-3)", "Large (4+)"))</f>
        <v>Alone</v>
      </c>
      <c r="O733" s="9" t="str">
        <f>TRIM(MID(tblTitanic[[#This Row],[Name]], FIND(",",tblTitanic[[#This Row],[Name]])+1, FIND(".",tblTitanic[[#This Row],[Name]]) - FIND(",",tblTitanic[[#This Row],[Name]]) - 1))</f>
        <v>Mr</v>
      </c>
      <c r="P7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3" s="9" t="str">
        <f>IF(tblTitanic[[#This Row],[Cabin]]="","Unknown",LEFT(tblTitanic[[#This Row],[Cabin]],1))</f>
        <v>Unknown</v>
      </c>
      <c r="R733" s="9" t="str">
        <f>IF(tblTitanic[[#This Row],[Age]]="","Unknown", IF(tblTitanic[[#This Row],[Age]]&lt;13,"Child",IF(tblTitanic[[#This Row],[Age]]&lt;=18,"Teen", IF(tblTitanic[[#This Row],[Age]]&lt;=40,"Adult","Senior"))))</f>
        <v>Child</v>
      </c>
      <c r="S733" s="9" t="str">
        <f>IF(tblTitanic[[#This Row],[Fare]]&lt;=$X$5,"Low",IF(tblTitanic[[#This Row],[Fare]]&lt;= $X$6,"Medium",IF(tblTitanic[[#This Row],[Fare]]&lt;= $X$7,"High","Very High")))</f>
        <v>High</v>
      </c>
      <c r="T733" s="9">
        <f>IF(tblTitanic[[#This Row],[Age]]="", $X$9, tblTitanic[[#This Row],[Age]])</f>
        <v>11</v>
      </c>
      <c r="U733" s="9" t="str">
        <f>IF(tblTitanic[[#This Row],[Embarked]]="", "S", tblTitanic[[#This Row],[Embarked]])</f>
        <v>C</v>
      </c>
    </row>
    <row r="734" spans="1:21">
      <c r="A734" s="9">
        <v>733</v>
      </c>
      <c r="B734" s="9">
        <v>0</v>
      </c>
      <c r="C734" s="9">
        <v>2</v>
      </c>
      <c r="D734" t="s">
        <v>1454</v>
      </c>
      <c r="E734" s="9" t="s">
        <v>13</v>
      </c>
      <c r="F734" s="31"/>
      <c r="G734" s="9">
        <v>0</v>
      </c>
      <c r="H734" s="9">
        <v>0</v>
      </c>
      <c r="I734" t="s">
        <v>1455</v>
      </c>
      <c r="J734">
        <v>0</v>
      </c>
      <c r="K734" s="9" t="s">
        <v>15</v>
      </c>
      <c r="L734" s="9" t="s">
        <v>16</v>
      </c>
      <c r="M734" s="9">
        <f>tblTitanic[[#This Row],[SibSp]]+tblTitanic[[#This Row],[Parch]]</f>
        <v>0</v>
      </c>
      <c r="N734" s="9" t="str">
        <f>IF(tblTitanic[[#This Row],[FamilySize]]=0,"Alone", IF(tblTitanic[[#This Row],[FamilySize]]&lt;=3,"Small (1-3)", "Large (4+)"))</f>
        <v>Alone</v>
      </c>
      <c r="O734" s="9" t="str">
        <f>TRIM(MID(tblTitanic[[#This Row],[Name]], FIND(",",tblTitanic[[#This Row],[Name]])+1, FIND(".",tblTitanic[[#This Row],[Name]]) - FIND(",",tblTitanic[[#This Row],[Name]]) - 1))</f>
        <v>Mr</v>
      </c>
      <c r="P7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4" s="9" t="str">
        <f>IF(tblTitanic[[#This Row],[Cabin]]="","Unknown",LEFT(tblTitanic[[#This Row],[Cabin]],1))</f>
        <v>Unknown</v>
      </c>
      <c r="R734" s="9" t="str">
        <f>IF(tblTitanic[[#This Row],[Age]]="","Unknown", IF(tblTitanic[[#This Row],[Age]]&lt;13,"Child",IF(tblTitanic[[#This Row],[Age]]&lt;=18,"Teen", IF(tblTitanic[[#This Row],[Age]]&lt;=40,"Adult","Senior"))))</f>
        <v>Unknown</v>
      </c>
      <c r="S734" s="9" t="str">
        <f>IF(tblTitanic[[#This Row],[Fare]]&lt;=$X$5,"Low",IF(tblTitanic[[#This Row],[Fare]]&lt;= $X$6,"Medium",IF(tblTitanic[[#This Row],[Fare]]&lt;= $X$7,"High","Very High")))</f>
        <v>Low</v>
      </c>
      <c r="T734" s="9">
        <f>IF(tblTitanic[[#This Row],[Age]]="", $X$9, tblTitanic[[#This Row],[Age]])</f>
        <v>28</v>
      </c>
      <c r="U734" s="9" t="str">
        <f>IF(tblTitanic[[#This Row],[Embarked]]="", "S", tblTitanic[[#This Row],[Embarked]])</f>
        <v>S</v>
      </c>
    </row>
    <row r="735" spans="1:21">
      <c r="A735" s="9">
        <v>734</v>
      </c>
      <c r="B735" s="9">
        <v>0</v>
      </c>
      <c r="C735" s="9">
        <v>2</v>
      </c>
      <c r="D735" t="s">
        <v>1456</v>
      </c>
      <c r="E735" s="9" t="s">
        <v>13</v>
      </c>
      <c r="F735" s="31">
        <v>23</v>
      </c>
      <c r="G735" s="9">
        <v>0</v>
      </c>
      <c r="H735" s="9">
        <v>0</v>
      </c>
      <c r="I735" t="s">
        <v>1457</v>
      </c>
      <c r="J735">
        <v>13</v>
      </c>
      <c r="K735" s="9" t="s">
        <v>15</v>
      </c>
      <c r="L735" s="9" t="s">
        <v>16</v>
      </c>
      <c r="M735" s="9">
        <f>tblTitanic[[#This Row],[SibSp]]+tblTitanic[[#This Row],[Parch]]</f>
        <v>0</v>
      </c>
      <c r="N735" s="9" t="str">
        <f>IF(tblTitanic[[#This Row],[FamilySize]]=0,"Alone", IF(tblTitanic[[#This Row],[FamilySize]]&lt;=3,"Small (1-3)", "Large (4+)"))</f>
        <v>Alone</v>
      </c>
      <c r="O735" s="9" t="str">
        <f>TRIM(MID(tblTitanic[[#This Row],[Name]], FIND(",",tblTitanic[[#This Row],[Name]])+1, FIND(".",tblTitanic[[#This Row],[Name]]) - FIND(",",tblTitanic[[#This Row],[Name]]) - 1))</f>
        <v>Mr</v>
      </c>
      <c r="P7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5" s="9" t="str">
        <f>IF(tblTitanic[[#This Row],[Cabin]]="","Unknown",LEFT(tblTitanic[[#This Row],[Cabin]],1))</f>
        <v>Unknown</v>
      </c>
      <c r="R735" s="9" t="str">
        <f>IF(tblTitanic[[#This Row],[Age]]="","Unknown", IF(tblTitanic[[#This Row],[Age]]&lt;13,"Child",IF(tblTitanic[[#This Row],[Age]]&lt;=18,"Teen", IF(tblTitanic[[#This Row],[Age]]&lt;=40,"Adult","Senior"))))</f>
        <v>Adult</v>
      </c>
      <c r="S735" s="9" t="str">
        <f>IF(tblTitanic[[#This Row],[Fare]]&lt;=$X$5,"Low",IF(tblTitanic[[#This Row],[Fare]]&lt;= $X$6,"Medium",IF(tblTitanic[[#This Row],[Fare]]&lt;= $X$7,"High","Very High")))</f>
        <v>Medium</v>
      </c>
      <c r="T735" s="9">
        <f>IF(tblTitanic[[#This Row],[Age]]="", $X$9, tblTitanic[[#This Row],[Age]])</f>
        <v>23</v>
      </c>
      <c r="U735" s="9" t="str">
        <f>IF(tblTitanic[[#This Row],[Embarked]]="", "S", tblTitanic[[#This Row],[Embarked]])</f>
        <v>S</v>
      </c>
    </row>
    <row r="736" spans="1:21">
      <c r="A736" s="9">
        <v>735</v>
      </c>
      <c r="B736" s="9">
        <v>0</v>
      </c>
      <c r="C736" s="9">
        <v>2</v>
      </c>
      <c r="D736" t="s">
        <v>1458</v>
      </c>
      <c r="E736" s="9" t="s">
        <v>13</v>
      </c>
      <c r="F736" s="31">
        <v>23</v>
      </c>
      <c r="G736" s="9">
        <v>0</v>
      </c>
      <c r="H736" s="9">
        <v>0</v>
      </c>
      <c r="I736" t="s">
        <v>1459</v>
      </c>
      <c r="J736">
        <v>13</v>
      </c>
      <c r="K736" s="9" t="s">
        <v>15</v>
      </c>
      <c r="L736" s="9" t="s">
        <v>16</v>
      </c>
      <c r="M736" s="9">
        <f>tblTitanic[[#This Row],[SibSp]]+tblTitanic[[#This Row],[Parch]]</f>
        <v>0</v>
      </c>
      <c r="N736" s="9" t="str">
        <f>IF(tblTitanic[[#This Row],[FamilySize]]=0,"Alone", IF(tblTitanic[[#This Row],[FamilySize]]&lt;=3,"Small (1-3)", "Large (4+)"))</f>
        <v>Alone</v>
      </c>
      <c r="O736" s="9" t="str">
        <f>TRIM(MID(tblTitanic[[#This Row],[Name]], FIND(",",tblTitanic[[#This Row],[Name]])+1, FIND(".",tblTitanic[[#This Row],[Name]]) - FIND(",",tblTitanic[[#This Row],[Name]]) - 1))</f>
        <v>Mr</v>
      </c>
      <c r="P7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6" s="9" t="str">
        <f>IF(tblTitanic[[#This Row],[Cabin]]="","Unknown",LEFT(tblTitanic[[#This Row],[Cabin]],1))</f>
        <v>Unknown</v>
      </c>
      <c r="R736" s="9" t="str">
        <f>IF(tblTitanic[[#This Row],[Age]]="","Unknown", IF(tblTitanic[[#This Row],[Age]]&lt;13,"Child",IF(tblTitanic[[#This Row],[Age]]&lt;=18,"Teen", IF(tblTitanic[[#This Row],[Age]]&lt;=40,"Adult","Senior"))))</f>
        <v>Adult</v>
      </c>
      <c r="S736" s="9" t="str">
        <f>IF(tblTitanic[[#This Row],[Fare]]&lt;=$X$5,"Low",IF(tblTitanic[[#This Row],[Fare]]&lt;= $X$6,"Medium",IF(tblTitanic[[#This Row],[Fare]]&lt;= $X$7,"High","Very High")))</f>
        <v>Medium</v>
      </c>
      <c r="T736" s="9">
        <f>IF(tblTitanic[[#This Row],[Age]]="", $X$9, tblTitanic[[#This Row],[Age]])</f>
        <v>23</v>
      </c>
      <c r="U736" s="9" t="str">
        <f>IF(tblTitanic[[#This Row],[Embarked]]="", "S", tblTitanic[[#This Row],[Embarked]])</f>
        <v>S</v>
      </c>
    </row>
    <row r="737" spans="1:21">
      <c r="A737" s="9">
        <v>736</v>
      </c>
      <c r="B737" s="9">
        <v>0</v>
      </c>
      <c r="C737" s="9">
        <v>3</v>
      </c>
      <c r="D737" t="s">
        <v>1460</v>
      </c>
      <c r="E737" s="9" t="s">
        <v>13</v>
      </c>
      <c r="F737" s="31">
        <v>28.5</v>
      </c>
      <c r="G737" s="9">
        <v>0</v>
      </c>
      <c r="H737" s="9">
        <v>0</v>
      </c>
      <c r="I737" t="s">
        <v>1256</v>
      </c>
      <c r="J737">
        <v>16.100000000000001</v>
      </c>
      <c r="K737" s="9" t="s">
        <v>15</v>
      </c>
      <c r="L737" s="9" t="s">
        <v>16</v>
      </c>
      <c r="M737" s="9">
        <f>tblTitanic[[#This Row],[SibSp]]+tblTitanic[[#This Row],[Parch]]</f>
        <v>0</v>
      </c>
      <c r="N737" s="9" t="str">
        <f>IF(tblTitanic[[#This Row],[FamilySize]]=0,"Alone", IF(tblTitanic[[#This Row],[FamilySize]]&lt;=3,"Small (1-3)", "Large (4+)"))</f>
        <v>Alone</v>
      </c>
      <c r="O737" s="9" t="str">
        <f>TRIM(MID(tblTitanic[[#This Row],[Name]], FIND(",",tblTitanic[[#This Row],[Name]])+1, FIND(".",tblTitanic[[#This Row],[Name]]) - FIND(",",tblTitanic[[#This Row],[Name]]) - 1))</f>
        <v>Mr</v>
      </c>
      <c r="P7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7" s="9" t="str">
        <f>IF(tblTitanic[[#This Row],[Cabin]]="","Unknown",LEFT(tblTitanic[[#This Row],[Cabin]],1))</f>
        <v>Unknown</v>
      </c>
      <c r="R737" s="9" t="str">
        <f>IF(tblTitanic[[#This Row],[Age]]="","Unknown", IF(tblTitanic[[#This Row],[Age]]&lt;13,"Child",IF(tblTitanic[[#This Row],[Age]]&lt;=18,"Teen", IF(tblTitanic[[#This Row],[Age]]&lt;=40,"Adult","Senior"))))</f>
        <v>Adult</v>
      </c>
      <c r="S737" s="9" t="str">
        <f>IF(tblTitanic[[#This Row],[Fare]]&lt;=$X$5,"Low",IF(tblTitanic[[#This Row],[Fare]]&lt;= $X$6,"Medium",IF(tblTitanic[[#This Row],[Fare]]&lt;= $X$7,"High","Very High")))</f>
        <v>High</v>
      </c>
      <c r="T737" s="9">
        <f>IF(tblTitanic[[#This Row],[Age]]="", $X$9, tblTitanic[[#This Row],[Age]])</f>
        <v>28.5</v>
      </c>
      <c r="U737" s="9" t="str">
        <f>IF(tblTitanic[[#This Row],[Embarked]]="", "S", tblTitanic[[#This Row],[Embarked]])</f>
        <v>S</v>
      </c>
    </row>
    <row r="738" spans="1:21">
      <c r="A738" s="9">
        <v>737</v>
      </c>
      <c r="B738" s="9">
        <v>0</v>
      </c>
      <c r="C738" s="9">
        <v>3</v>
      </c>
      <c r="D738" t="s">
        <v>1461</v>
      </c>
      <c r="E738" s="9" t="s">
        <v>18</v>
      </c>
      <c r="F738" s="31">
        <v>48</v>
      </c>
      <c r="G738" s="9">
        <v>1</v>
      </c>
      <c r="H738" s="9">
        <v>3</v>
      </c>
      <c r="I738" t="s">
        <v>205</v>
      </c>
      <c r="J738">
        <v>34.375</v>
      </c>
      <c r="K738" s="9" t="s">
        <v>15</v>
      </c>
      <c r="L738" s="9" t="s">
        <v>16</v>
      </c>
      <c r="M738" s="9">
        <f>tblTitanic[[#This Row],[SibSp]]+tblTitanic[[#This Row],[Parch]]</f>
        <v>4</v>
      </c>
      <c r="N738" s="9" t="str">
        <f>IF(tblTitanic[[#This Row],[FamilySize]]=0,"Alone", IF(tblTitanic[[#This Row],[FamilySize]]&lt;=3,"Small (1-3)", "Large (4+)"))</f>
        <v>Large (4+)</v>
      </c>
      <c r="O738" s="9" t="str">
        <f>TRIM(MID(tblTitanic[[#This Row],[Name]], FIND(",",tblTitanic[[#This Row],[Name]])+1, FIND(".",tblTitanic[[#This Row],[Name]]) - FIND(",",tblTitanic[[#This Row],[Name]]) - 1))</f>
        <v>Mrs</v>
      </c>
      <c r="P7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38" s="9" t="str">
        <f>IF(tblTitanic[[#This Row],[Cabin]]="","Unknown",LEFT(tblTitanic[[#This Row],[Cabin]],1))</f>
        <v>Unknown</v>
      </c>
      <c r="R738" s="9" t="str">
        <f>IF(tblTitanic[[#This Row],[Age]]="","Unknown", IF(tblTitanic[[#This Row],[Age]]&lt;13,"Child",IF(tblTitanic[[#This Row],[Age]]&lt;=18,"Teen", IF(tblTitanic[[#This Row],[Age]]&lt;=40,"Adult","Senior"))))</f>
        <v>Senior</v>
      </c>
      <c r="S738" s="9" t="str">
        <f>IF(tblTitanic[[#This Row],[Fare]]&lt;=$X$5,"Low",IF(tblTitanic[[#This Row],[Fare]]&lt;= $X$6,"Medium",IF(tblTitanic[[#This Row],[Fare]]&lt;= $X$7,"High","Very High")))</f>
        <v>Very High</v>
      </c>
      <c r="T738" s="9">
        <f>IF(tblTitanic[[#This Row],[Age]]="", $X$9, tblTitanic[[#This Row],[Age]])</f>
        <v>48</v>
      </c>
      <c r="U738" s="9" t="str">
        <f>IF(tblTitanic[[#This Row],[Embarked]]="", "S", tblTitanic[[#This Row],[Embarked]])</f>
        <v>S</v>
      </c>
    </row>
    <row r="739" spans="1:21">
      <c r="A739" s="9">
        <v>738</v>
      </c>
      <c r="B739" s="9">
        <v>1</v>
      </c>
      <c r="C739" s="9">
        <v>1</v>
      </c>
      <c r="D739" t="s">
        <v>1462</v>
      </c>
      <c r="E739" s="9" t="s">
        <v>13</v>
      </c>
      <c r="F739" s="31">
        <v>35</v>
      </c>
      <c r="G739" s="9">
        <v>0</v>
      </c>
      <c r="H739" s="9">
        <v>0</v>
      </c>
      <c r="I739" t="s">
        <v>552</v>
      </c>
      <c r="J739">
        <v>512.32920000000001</v>
      </c>
      <c r="K739" s="9" t="s">
        <v>1463</v>
      </c>
      <c r="L739" s="9" t="s">
        <v>21</v>
      </c>
      <c r="M739" s="9">
        <f>tblTitanic[[#This Row],[SibSp]]+tblTitanic[[#This Row],[Parch]]</f>
        <v>0</v>
      </c>
      <c r="N739" s="9" t="str">
        <f>IF(tblTitanic[[#This Row],[FamilySize]]=0,"Alone", IF(tblTitanic[[#This Row],[FamilySize]]&lt;=3,"Small (1-3)", "Large (4+)"))</f>
        <v>Alone</v>
      </c>
      <c r="O739" s="9" t="str">
        <f>TRIM(MID(tblTitanic[[#This Row],[Name]], FIND(",",tblTitanic[[#This Row],[Name]])+1, FIND(".",tblTitanic[[#This Row],[Name]]) - FIND(",",tblTitanic[[#This Row],[Name]]) - 1))</f>
        <v>Mr</v>
      </c>
      <c r="P7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39" s="9" t="str">
        <f>IF(tblTitanic[[#This Row],[Cabin]]="","Unknown",LEFT(tblTitanic[[#This Row],[Cabin]],1))</f>
        <v>B</v>
      </c>
      <c r="R739" s="9" t="str">
        <f>IF(tblTitanic[[#This Row],[Age]]="","Unknown", IF(tblTitanic[[#This Row],[Age]]&lt;13,"Child",IF(tblTitanic[[#This Row],[Age]]&lt;=18,"Teen", IF(tblTitanic[[#This Row],[Age]]&lt;=40,"Adult","Senior"))))</f>
        <v>Adult</v>
      </c>
      <c r="S739" s="9" t="str">
        <f>IF(tblTitanic[[#This Row],[Fare]]&lt;=$X$5,"Low",IF(tblTitanic[[#This Row],[Fare]]&lt;= $X$6,"Medium",IF(tblTitanic[[#This Row],[Fare]]&lt;= $X$7,"High","Very High")))</f>
        <v>Very High</v>
      </c>
      <c r="T739" s="9">
        <f>IF(tblTitanic[[#This Row],[Age]]="", $X$9, tblTitanic[[#This Row],[Age]])</f>
        <v>35</v>
      </c>
      <c r="U739" s="9" t="str">
        <f>IF(tblTitanic[[#This Row],[Embarked]]="", "S", tblTitanic[[#This Row],[Embarked]])</f>
        <v>C</v>
      </c>
    </row>
    <row r="740" spans="1:21">
      <c r="A740" s="9">
        <v>739</v>
      </c>
      <c r="B740" s="9">
        <v>0</v>
      </c>
      <c r="C740" s="9">
        <v>3</v>
      </c>
      <c r="D740" t="s">
        <v>1464</v>
      </c>
      <c r="E740" s="9" t="s">
        <v>13</v>
      </c>
      <c r="F740" s="31"/>
      <c r="G740" s="9">
        <v>0</v>
      </c>
      <c r="H740" s="9">
        <v>0</v>
      </c>
      <c r="I740" t="s">
        <v>1465</v>
      </c>
      <c r="J740">
        <v>7.8958000000000004</v>
      </c>
      <c r="K740" s="9" t="s">
        <v>15</v>
      </c>
      <c r="L740" s="9" t="s">
        <v>16</v>
      </c>
      <c r="M740" s="9">
        <f>tblTitanic[[#This Row],[SibSp]]+tblTitanic[[#This Row],[Parch]]</f>
        <v>0</v>
      </c>
      <c r="N740" s="9" t="str">
        <f>IF(tblTitanic[[#This Row],[FamilySize]]=0,"Alone", IF(tblTitanic[[#This Row],[FamilySize]]&lt;=3,"Small (1-3)", "Large (4+)"))</f>
        <v>Alone</v>
      </c>
      <c r="O740" s="9" t="str">
        <f>TRIM(MID(tblTitanic[[#This Row],[Name]], FIND(",",tblTitanic[[#This Row],[Name]])+1, FIND(".",tblTitanic[[#This Row],[Name]]) - FIND(",",tblTitanic[[#This Row],[Name]]) - 1))</f>
        <v>Mr</v>
      </c>
      <c r="P7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0" s="9" t="str">
        <f>IF(tblTitanic[[#This Row],[Cabin]]="","Unknown",LEFT(tblTitanic[[#This Row],[Cabin]],1))</f>
        <v>Unknown</v>
      </c>
      <c r="R740" s="9" t="str">
        <f>IF(tblTitanic[[#This Row],[Age]]="","Unknown", IF(tblTitanic[[#This Row],[Age]]&lt;13,"Child",IF(tblTitanic[[#This Row],[Age]]&lt;=18,"Teen", IF(tblTitanic[[#This Row],[Age]]&lt;=40,"Adult","Senior"))))</f>
        <v>Unknown</v>
      </c>
      <c r="S740" s="9" t="str">
        <f>IF(tblTitanic[[#This Row],[Fare]]&lt;=$X$5,"Low",IF(tblTitanic[[#This Row],[Fare]]&lt;= $X$6,"Medium",IF(tblTitanic[[#This Row],[Fare]]&lt;= $X$7,"High","Very High")))</f>
        <v>Low</v>
      </c>
      <c r="T740" s="9">
        <f>IF(tblTitanic[[#This Row],[Age]]="", $X$9, tblTitanic[[#This Row],[Age]])</f>
        <v>28</v>
      </c>
      <c r="U740" s="9" t="str">
        <f>IF(tblTitanic[[#This Row],[Embarked]]="", "S", tblTitanic[[#This Row],[Embarked]])</f>
        <v>S</v>
      </c>
    </row>
    <row r="741" spans="1:21">
      <c r="A741" s="9">
        <v>740</v>
      </c>
      <c r="B741" s="9">
        <v>0</v>
      </c>
      <c r="C741" s="9">
        <v>3</v>
      </c>
      <c r="D741" t="s">
        <v>1466</v>
      </c>
      <c r="E741" s="9" t="s">
        <v>13</v>
      </c>
      <c r="F741" s="31"/>
      <c r="G741" s="9">
        <v>0</v>
      </c>
      <c r="H741" s="9">
        <v>0</v>
      </c>
      <c r="I741" t="s">
        <v>1467</v>
      </c>
      <c r="J741">
        <v>7.8958000000000004</v>
      </c>
      <c r="K741" s="9" t="s">
        <v>15</v>
      </c>
      <c r="L741" s="9" t="s">
        <v>16</v>
      </c>
      <c r="M741" s="9">
        <f>tblTitanic[[#This Row],[SibSp]]+tblTitanic[[#This Row],[Parch]]</f>
        <v>0</v>
      </c>
      <c r="N741" s="9" t="str">
        <f>IF(tblTitanic[[#This Row],[FamilySize]]=0,"Alone", IF(tblTitanic[[#This Row],[FamilySize]]&lt;=3,"Small (1-3)", "Large (4+)"))</f>
        <v>Alone</v>
      </c>
      <c r="O741" s="9" t="str">
        <f>TRIM(MID(tblTitanic[[#This Row],[Name]], FIND(",",tblTitanic[[#This Row],[Name]])+1, FIND(".",tblTitanic[[#This Row],[Name]]) - FIND(",",tblTitanic[[#This Row],[Name]]) - 1))</f>
        <v>Mr</v>
      </c>
      <c r="P7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1" s="9" t="str">
        <f>IF(tblTitanic[[#This Row],[Cabin]]="","Unknown",LEFT(tblTitanic[[#This Row],[Cabin]],1))</f>
        <v>Unknown</v>
      </c>
      <c r="R741" s="9" t="str">
        <f>IF(tblTitanic[[#This Row],[Age]]="","Unknown", IF(tblTitanic[[#This Row],[Age]]&lt;13,"Child",IF(tblTitanic[[#This Row],[Age]]&lt;=18,"Teen", IF(tblTitanic[[#This Row],[Age]]&lt;=40,"Adult","Senior"))))</f>
        <v>Unknown</v>
      </c>
      <c r="S741" s="9" t="str">
        <f>IF(tblTitanic[[#This Row],[Fare]]&lt;=$X$5,"Low",IF(tblTitanic[[#This Row],[Fare]]&lt;= $X$6,"Medium",IF(tblTitanic[[#This Row],[Fare]]&lt;= $X$7,"High","Very High")))</f>
        <v>Low</v>
      </c>
      <c r="T741" s="9">
        <f>IF(tblTitanic[[#This Row],[Age]]="", $X$9, tblTitanic[[#This Row],[Age]])</f>
        <v>28</v>
      </c>
      <c r="U741" s="9" t="str">
        <f>IF(tblTitanic[[#This Row],[Embarked]]="", "S", tblTitanic[[#This Row],[Embarked]])</f>
        <v>S</v>
      </c>
    </row>
    <row r="742" spans="1:21">
      <c r="A742" s="9">
        <v>741</v>
      </c>
      <c r="B742" s="9">
        <v>1</v>
      </c>
      <c r="C742" s="9">
        <v>1</v>
      </c>
      <c r="D742" t="s">
        <v>1468</v>
      </c>
      <c r="E742" s="9" t="s">
        <v>13</v>
      </c>
      <c r="F742" s="31"/>
      <c r="G742" s="9">
        <v>0</v>
      </c>
      <c r="H742" s="9">
        <v>0</v>
      </c>
      <c r="I742" t="s">
        <v>1469</v>
      </c>
      <c r="J742">
        <v>30</v>
      </c>
      <c r="K742" s="9" t="s">
        <v>1470</v>
      </c>
      <c r="L742" s="9" t="s">
        <v>16</v>
      </c>
      <c r="M742" s="9">
        <f>tblTitanic[[#This Row],[SibSp]]+tblTitanic[[#This Row],[Parch]]</f>
        <v>0</v>
      </c>
      <c r="N742" s="9" t="str">
        <f>IF(tblTitanic[[#This Row],[FamilySize]]=0,"Alone", IF(tblTitanic[[#This Row],[FamilySize]]&lt;=3,"Small (1-3)", "Large (4+)"))</f>
        <v>Alone</v>
      </c>
      <c r="O742" s="9" t="str">
        <f>TRIM(MID(tblTitanic[[#This Row],[Name]], FIND(",",tblTitanic[[#This Row],[Name]])+1, FIND(".",tblTitanic[[#This Row],[Name]]) - FIND(",",tblTitanic[[#This Row],[Name]]) - 1))</f>
        <v>Mr</v>
      </c>
      <c r="P7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2" s="9" t="str">
        <f>IF(tblTitanic[[#This Row],[Cabin]]="","Unknown",LEFT(tblTitanic[[#This Row],[Cabin]],1))</f>
        <v>D</v>
      </c>
      <c r="R742" s="9" t="str">
        <f>IF(tblTitanic[[#This Row],[Age]]="","Unknown", IF(tblTitanic[[#This Row],[Age]]&lt;13,"Child",IF(tblTitanic[[#This Row],[Age]]&lt;=18,"Teen", IF(tblTitanic[[#This Row],[Age]]&lt;=40,"Adult","Senior"))))</f>
        <v>Unknown</v>
      </c>
      <c r="S742" s="9" t="str">
        <f>IF(tblTitanic[[#This Row],[Fare]]&lt;=$X$5,"Low",IF(tblTitanic[[#This Row],[Fare]]&lt;= $X$6,"Medium",IF(tblTitanic[[#This Row],[Fare]]&lt;= $X$7,"High","Very High")))</f>
        <v>High</v>
      </c>
      <c r="T742" s="9">
        <f>IF(tblTitanic[[#This Row],[Age]]="", $X$9, tblTitanic[[#This Row],[Age]])</f>
        <v>28</v>
      </c>
      <c r="U742" s="9" t="str">
        <f>IF(tblTitanic[[#This Row],[Embarked]]="", "S", tblTitanic[[#This Row],[Embarked]])</f>
        <v>S</v>
      </c>
    </row>
    <row r="743" spans="1:21">
      <c r="A743" s="9">
        <v>742</v>
      </c>
      <c r="B743" s="9">
        <v>0</v>
      </c>
      <c r="C743" s="9">
        <v>1</v>
      </c>
      <c r="D743" t="s">
        <v>1471</v>
      </c>
      <c r="E743" s="9" t="s">
        <v>13</v>
      </c>
      <c r="F743" s="31">
        <v>36</v>
      </c>
      <c r="G743" s="9">
        <v>1</v>
      </c>
      <c r="H743" s="9">
        <v>0</v>
      </c>
      <c r="I743" t="s">
        <v>619</v>
      </c>
      <c r="J743">
        <v>78.849999999999994</v>
      </c>
      <c r="K743" s="9" t="s">
        <v>1472</v>
      </c>
      <c r="L743" s="9" t="s">
        <v>16</v>
      </c>
      <c r="M743" s="9">
        <f>tblTitanic[[#This Row],[SibSp]]+tblTitanic[[#This Row],[Parch]]</f>
        <v>1</v>
      </c>
      <c r="N743" s="9" t="str">
        <f>IF(tblTitanic[[#This Row],[FamilySize]]=0,"Alone", IF(tblTitanic[[#This Row],[FamilySize]]&lt;=3,"Small (1-3)", "Large (4+)"))</f>
        <v>Small (1-3)</v>
      </c>
      <c r="O743" s="9" t="str">
        <f>TRIM(MID(tblTitanic[[#This Row],[Name]], FIND(",",tblTitanic[[#This Row],[Name]])+1, FIND(".",tblTitanic[[#This Row],[Name]]) - FIND(",",tblTitanic[[#This Row],[Name]]) - 1))</f>
        <v>Mr</v>
      </c>
      <c r="P7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3" s="9" t="str">
        <f>IF(tblTitanic[[#This Row],[Cabin]]="","Unknown",LEFT(tblTitanic[[#This Row],[Cabin]],1))</f>
        <v>C</v>
      </c>
      <c r="R743" s="9" t="str">
        <f>IF(tblTitanic[[#This Row],[Age]]="","Unknown", IF(tblTitanic[[#This Row],[Age]]&lt;13,"Child",IF(tblTitanic[[#This Row],[Age]]&lt;=18,"Teen", IF(tblTitanic[[#This Row],[Age]]&lt;=40,"Adult","Senior"))))</f>
        <v>Adult</v>
      </c>
      <c r="S743" s="9" t="str">
        <f>IF(tblTitanic[[#This Row],[Fare]]&lt;=$X$5,"Low",IF(tblTitanic[[#This Row],[Fare]]&lt;= $X$6,"Medium",IF(tblTitanic[[#This Row],[Fare]]&lt;= $X$7,"High","Very High")))</f>
        <v>Very High</v>
      </c>
      <c r="T743" s="9">
        <f>IF(tblTitanic[[#This Row],[Age]]="", $X$9, tblTitanic[[#This Row],[Age]])</f>
        <v>36</v>
      </c>
      <c r="U743" s="9" t="str">
        <f>IF(tblTitanic[[#This Row],[Embarked]]="", "S", tblTitanic[[#This Row],[Embarked]])</f>
        <v>S</v>
      </c>
    </row>
    <row r="744" spans="1:21">
      <c r="A744" s="9">
        <v>743</v>
      </c>
      <c r="B744" s="9">
        <v>1</v>
      </c>
      <c r="C744" s="9">
        <v>1</v>
      </c>
      <c r="D744" t="s">
        <v>1473</v>
      </c>
      <c r="E744" s="9" t="s">
        <v>18</v>
      </c>
      <c r="F744" s="31">
        <v>21</v>
      </c>
      <c r="G744" s="9">
        <v>2</v>
      </c>
      <c r="H744" s="9">
        <v>2</v>
      </c>
      <c r="I744" t="s">
        <v>665</v>
      </c>
      <c r="J744">
        <v>262.375</v>
      </c>
      <c r="K744" s="9" t="s">
        <v>666</v>
      </c>
      <c r="L744" s="9" t="s">
        <v>21</v>
      </c>
      <c r="M744" s="9">
        <f>tblTitanic[[#This Row],[SibSp]]+tblTitanic[[#This Row],[Parch]]</f>
        <v>4</v>
      </c>
      <c r="N744" s="9" t="str">
        <f>IF(tblTitanic[[#This Row],[FamilySize]]=0,"Alone", IF(tblTitanic[[#This Row],[FamilySize]]&lt;=3,"Small (1-3)", "Large (4+)"))</f>
        <v>Large (4+)</v>
      </c>
      <c r="O744" s="9" t="str">
        <f>TRIM(MID(tblTitanic[[#This Row],[Name]], FIND(",",tblTitanic[[#This Row],[Name]])+1, FIND(".",tblTitanic[[#This Row],[Name]]) - FIND(",",tblTitanic[[#This Row],[Name]]) - 1))</f>
        <v>Miss</v>
      </c>
      <c r="P7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44" s="9" t="str">
        <f>IF(tblTitanic[[#This Row],[Cabin]]="","Unknown",LEFT(tblTitanic[[#This Row],[Cabin]],1))</f>
        <v>B</v>
      </c>
      <c r="R744" s="9" t="str">
        <f>IF(tblTitanic[[#This Row],[Age]]="","Unknown", IF(tblTitanic[[#This Row],[Age]]&lt;13,"Child",IF(tblTitanic[[#This Row],[Age]]&lt;=18,"Teen", IF(tblTitanic[[#This Row],[Age]]&lt;=40,"Adult","Senior"))))</f>
        <v>Adult</v>
      </c>
      <c r="S744" s="9" t="str">
        <f>IF(tblTitanic[[#This Row],[Fare]]&lt;=$X$5,"Low",IF(tblTitanic[[#This Row],[Fare]]&lt;= $X$6,"Medium",IF(tblTitanic[[#This Row],[Fare]]&lt;= $X$7,"High","Very High")))</f>
        <v>Very High</v>
      </c>
      <c r="T744" s="9">
        <f>IF(tblTitanic[[#This Row],[Age]]="", $X$9, tblTitanic[[#This Row],[Age]])</f>
        <v>21</v>
      </c>
      <c r="U744" s="9" t="str">
        <f>IF(tblTitanic[[#This Row],[Embarked]]="", "S", tblTitanic[[#This Row],[Embarked]])</f>
        <v>C</v>
      </c>
    </row>
    <row r="745" spans="1:21">
      <c r="A745" s="9">
        <v>744</v>
      </c>
      <c r="B745" s="9">
        <v>0</v>
      </c>
      <c r="C745" s="9">
        <v>3</v>
      </c>
      <c r="D745" t="s">
        <v>1474</v>
      </c>
      <c r="E745" s="9" t="s">
        <v>13</v>
      </c>
      <c r="F745" s="31">
        <v>24</v>
      </c>
      <c r="G745" s="9">
        <v>1</v>
      </c>
      <c r="H745" s="9">
        <v>0</v>
      </c>
      <c r="I745" t="s">
        <v>1475</v>
      </c>
      <c r="J745">
        <v>16.100000000000001</v>
      </c>
      <c r="K745" s="9" t="s">
        <v>15</v>
      </c>
      <c r="L745" s="9" t="s">
        <v>16</v>
      </c>
      <c r="M745" s="9">
        <f>tblTitanic[[#This Row],[SibSp]]+tblTitanic[[#This Row],[Parch]]</f>
        <v>1</v>
      </c>
      <c r="N745" s="9" t="str">
        <f>IF(tblTitanic[[#This Row],[FamilySize]]=0,"Alone", IF(tblTitanic[[#This Row],[FamilySize]]&lt;=3,"Small (1-3)", "Large (4+)"))</f>
        <v>Small (1-3)</v>
      </c>
      <c r="O745" s="9" t="str">
        <f>TRIM(MID(tblTitanic[[#This Row],[Name]], FIND(",",tblTitanic[[#This Row],[Name]])+1, FIND(".",tblTitanic[[#This Row],[Name]]) - FIND(",",tblTitanic[[#This Row],[Name]]) - 1))</f>
        <v>Mr</v>
      </c>
      <c r="P7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5" s="9" t="str">
        <f>IF(tblTitanic[[#This Row],[Cabin]]="","Unknown",LEFT(tblTitanic[[#This Row],[Cabin]],1))</f>
        <v>Unknown</v>
      </c>
      <c r="R745" s="9" t="str">
        <f>IF(tblTitanic[[#This Row],[Age]]="","Unknown", IF(tblTitanic[[#This Row],[Age]]&lt;13,"Child",IF(tblTitanic[[#This Row],[Age]]&lt;=18,"Teen", IF(tblTitanic[[#This Row],[Age]]&lt;=40,"Adult","Senior"))))</f>
        <v>Adult</v>
      </c>
      <c r="S745" s="9" t="str">
        <f>IF(tblTitanic[[#This Row],[Fare]]&lt;=$X$5,"Low",IF(tblTitanic[[#This Row],[Fare]]&lt;= $X$6,"Medium",IF(tblTitanic[[#This Row],[Fare]]&lt;= $X$7,"High","Very High")))</f>
        <v>High</v>
      </c>
      <c r="T745" s="9">
        <f>IF(tblTitanic[[#This Row],[Age]]="", $X$9, tblTitanic[[#This Row],[Age]])</f>
        <v>24</v>
      </c>
      <c r="U745" s="9" t="str">
        <f>IF(tblTitanic[[#This Row],[Embarked]]="", "S", tblTitanic[[#This Row],[Embarked]])</f>
        <v>S</v>
      </c>
    </row>
    <row r="746" spans="1:21">
      <c r="A746" s="9">
        <v>745</v>
      </c>
      <c r="B746" s="9">
        <v>1</v>
      </c>
      <c r="C746" s="9">
        <v>3</v>
      </c>
      <c r="D746" t="s">
        <v>1476</v>
      </c>
      <c r="E746" s="9" t="s">
        <v>13</v>
      </c>
      <c r="F746" s="31">
        <v>31</v>
      </c>
      <c r="G746" s="9">
        <v>0</v>
      </c>
      <c r="H746" s="9">
        <v>0</v>
      </c>
      <c r="I746" t="s">
        <v>1477</v>
      </c>
      <c r="J746">
        <v>7.9249999999999998</v>
      </c>
      <c r="K746" s="9" t="s">
        <v>15</v>
      </c>
      <c r="L746" s="9" t="s">
        <v>16</v>
      </c>
      <c r="M746" s="9">
        <f>tblTitanic[[#This Row],[SibSp]]+tblTitanic[[#This Row],[Parch]]</f>
        <v>0</v>
      </c>
      <c r="N746" s="9" t="str">
        <f>IF(tblTitanic[[#This Row],[FamilySize]]=0,"Alone", IF(tblTitanic[[#This Row],[FamilySize]]&lt;=3,"Small (1-3)", "Large (4+)"))</f>
        <v>Alone</v>
      </c>
      <c r="O746" s="9" t="str">
        <f>TRIM(MID(tblTitanic[[#This Row],[Name]], FIND(",",tblTitanic[[#This Row],[Name]])+1, FIND(".",tblTitanic[[#This Row],[Name]]) - FIND(",",tblTitanic[[#This Row],[Name]]) - 1))</f>
        <v>Mr</v>
      </c>
      <c r="P7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6" s="9" t="str">
        <f>IF(tblTitanic[[#This Row],[Cabin]]="","Unknown",LEFT(tblTitanic[[#This Row],[Cabin]],1))</f>
        <v>Unknown</v>
      </c>
      <c r="R746" s="9" t="str">
        <f>IF(tblTitanic[[#This Row],[Age]]="","Unknown", IF(tblTitanic[[#This Row],[Age]]&lt;13,"Child",IF(tblTitanic[[#This Row],[Age]]&lt;=18,"Teen", IF(tblTitanic[[#This Row],[Age]]&lt;=40,"Adult","Senior"))))</f>
        <v>Adult</v>
      </c>
      <c r="S746" s="9" t="str">
        <f>IF(tblTitanic[[#This Row],[Fare]]&lt;=$X$5,"Low",IF(tblTitanic[[#This Row],[Fare]]&lt;= $X$6,"Medium",IF(tblTitanic[[#This Row],[Fare]]&lt;= $X$7,"High","Very High")))</f>
        <v>Medium</v>
      </c>
      <c r="T746" s="9">
        <f>IF(tblTitanic[[#This Row],[Age]]="", $X$9, tblTitanic[[#This Row],[Age]])</f>
        <v>31</v>
      </c>
      <c r="U746" s="9" t="str">
        <f>IF(tblTitanic[[#This Row],[Embarked]]="", "S", tblTitanic[[#This Row],[Embarked]])</f>
        <v>S</v>
      </c>
    </row>
    <row r="747" spans="1:21">
      <c r="A747" s="9">
        <v>746</v>
      </c>
      <c r="B747" s="9">
        <v>0</v>
      </c>
      <c r="C747" s="9">
        <v>1</v>
      </c>
      <c r="D747" t="s">
        <v>1478</v>
      </c>
      <c r="E747" s="9" t="s">
        <v>13</v>
      </c>
      <c r="F747" s="31">
        <v>70</v>
      </c>
      <c r="G747" s="9">
        <v>1</v>
      </c>
      <c r="H747" s="9">
        <v>1</v>
      </c>
      <c r="I747" t="s">
        <v>1104</v>
      </c>
      <c r="J747">
        <v>71</v>
      </c>
      <c r="K747" s="9" t="s">
        <v>1105</v>
      </c>
      <c r="L747" s="9" t="s">
        <v>16</v>
      </c>
      <c r="M747" s="9">
        <f>tblTitanic[[#This Row],[SibSp]]+tblTitanic[[#This Row],[Parch]]</f>
        <v>2</v>
      </c>
      <c r="N747" s="9" t="str">
        <f>IF(tblTitanic[[#This Row],[FamilySize]]=0,"Alone", IF(tblTitanic[[#This Row],[FamilySize]]&lt;=3,"Small (1-3)", "Large (4+)"))</f>
        <v>Small (1-3)</v>
      </c>
      <c r="O747" s="9" t="str">
        <f>TRIM(MID(tblTitanic[[#This Row],[Name]], FIND(",",tblTitanic[[#This Row],[Name]])+1, FIND(".",tblTitanic[[#This Row],[Name]]) - FIND(",",tblTitanic[[#This Row],[Name]]) - 1))</f>
        <v>Capt</v>
      </c>
      <c r="P7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747" s="9" t="str">
        <f>IF(tblTitanic[[#This Row],[Cabin]]="","Unknown",LEFT(tblTitanic[[#This Row],[Cabin]],1))</f>
        <v>B</v>
      </c>
      <c r="R747" s="9" t="str">
        <f>IF(tblTitanic[[#This Row],[Age]]="","Unknown", IF(tblTitanic[[#This Row],[Age]]&lt;13,"Child",IF(tblTitanic[[#This Row],[Age]]&lt;=18,"Teen", IF(tblTitanic[[#This Row],[Age]]&lt;=40,"Adult","Senior"))))</f>
        <v>Senior</v>
      </c>
      <c r="S747" s="9" t="str">
        <f>IF(tblTitanic[[#This Row],[Fare]]&lt;=$X$5,"Low",IF(tblTitanic[[#This Row],[Fare]]&lt;= $X$6,"Medium",IF(tblTitanic[[#This Row],[Fare]]&lt;= $X$7,"High","Very High")))</f>
        <v>Very High</v>
      </c>
      <c r="T747" s="9">
        <f>IF(tblTitanic[[#This Row],[Age]]="", $X$9, tblTitanic[[#This Row],[Age]])</f>
        <v>70</v>
      </c>
      <c r="U747" s="9" t="str">
        <f>IF(tblTitanic[[#This Row],[Embarked]]="", "S", tblTitanic[[#This Row],[Embarked]])</f>
        <v>S</v>
      </c>
    </row>
    <row r="748" spans="1:21">
      <c r="A748" s="9">
        <v>747</v>
      </c>
      <c r="B748" s="9">
        <v>0</v>
      </c>
      <c r="C748" s="9">
        <v>3</v>
      </c>
      <c r="D748" t="s">
        <v>1479</v>
      </c>
      <c r="E748" s="9" t="s">
        <v>13</v>
      </c>
      <c r="F748" s="31">
        <v>16</v>
      </c>
      <c r="G748" s="9">
        <v>1</v>
      </c>
      <c r="H748" s="9">
        <v>1</v>
      </c>
      <c r="I748" t="s">
        <v>596</v>
      </c>
      <c r="J748">
        <v>20.25</v>
      </c>
      <c r="K748" s="9" t="s">
        <v>15</v>
      </c>
      <c r="L748" s="9" t="s">
        <v>16</v>
      </c>
      <c r="M748" s="9">
        <f>tblTitanic[[#This Row],[SibSp]]+tblTitanic[[#This Row],[Parch]]</f>
        <v>2</v>
      </c>
      <c r="N748" s="9" t="str">
        <f>IF(tblTitanic[[#This Row],[FamilySize]]=0,"Alone", IF(tblTitanic[[#This Row],[FamilySize]]&lt;=3,"Small (1-3)", "Large (4+)"))</f>
        <v>Small (1-3)</v>
      </c>
      <c r="O748" s="9" t="str">
        <f>TRIM(MID(tblTitanic[[#This Row],[Name]], FIND(",",tblTitanic[[#This Row],[Name]])+1, FIND(".",tblTitanic[[#This Row],[Name]]) - FIND(",",tblTitanic[[#This Row],[Name]]) - 1))</f>
        <v>Mr</v>
      </c>
      <c r="P7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48" s="9" t="str">
        <f>IF(tblTitanic[[#This Row],[Cabin]]="","Unknown",LEFT(tblTitanic[[#This Row],[Cabin]],1))</f>
        <v>Unknown</v>
      </c>
      <c r="R748" s="9" t="str">
        <f>IF(tblTitanic[[#This Row],[Age]]="","Unknown", IF(tblTitanic[[#This Row],[Age]]&lt;13,"Child",IF(tblTitanic[[#This Row],[Age]]&lt;=18,"Teen", IF(tblTitanic[[#This Row],[Age]]&lt;=40,"Adult","Senior"))))</f>
        <v>Teen</v>
      </c>
      <c r="S748" s="9" t="str">
        <f>IF(tblTitanic[[#This Row],[Fare]]&lt;=$X$5,"Low",IF(tblTitanic[[#This Row],[Fare]]&lt;= $X$6,"Medium",IF(tblTitanic[[#This Row],[Fare]]&lt;= $X$7,"High","Very High")))</f>
        <v>High</v>
      </c>
      <c r="T748" s="9">
        <f>IF(tblTitanic[[#This Row],[Age]]="", $X$9, tblTitanic[[#This Row],[Age]])</f>
        <v>16</v>
      </c>
      <c r="U748" s="9" t="str">
        <f>IF(tblTitanic[[#This Row],[Embarked]]="", "S", tblTitanic[[#This Row],[Embarked]])</f>
        <v>S</v>
      </c>
    </row>
    <row r="749" spans="1:21">
      <c r="A749" s="9">
        <v>748</v>
      </c>
      <c r="B749" s="9">
        <v>1</v>
      </c>
      <c r="C749" s="9">
        <v>2</v>
      </c>
      <c r="D749" t="s">
        <v>1480</v>
      </c>
      <c r="E749" s="9" t="s">
        <v>18</v>
      </c>
      <c r="F749" s="31">
        <v>30</v>
      </c>
      <c r="G749" s="9">
        <v>0</v>
      </c>
      <c r="H749" s="9">
        <v>0</v>
      </c>
      <c r="I749" t="s">
        <v>1481</v>
      </c>
      <c r="J749">
        <v>13</v>
      </c>
      <c r="K749" s="9" t="s">
        <v>15</v>
      </c>
      <c r="L749" s="9" t="s">
        <v>16</v>
      </c>
      <c r="M749" s="9">
        <f>tblTitanic[[#This Row],[SibSp]]+tblTitanic[[#This Row],[Parch]]</f>
        <v>0</v>
      </c>
      <c r="N749" s="9" t="str">
        <f>IF(tblTitanic[[#This Row],[FamilySize]]=0,"Alone", IF(tblTitanic[[#This Row],[FamilySize]]&lt;=3,"Small (1-3)", "Large (4+)"))</f>
        <v>Alone</v>
      </c>
      <c r="O749" s="9" t="str">
        <f>TRIM(MID(tblTitanic[[#This Row],[Name]], FIND(",",tblTitanic[[#This Row],[Name]])+1, FIND(".",tblTitanic[[#This Row],[Name]]) - FIND(",",tblTitanic[[#This Row],[Name]]) - 1))</f>
        <v>Miss</v>
      </c>
      <c r="P7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49" s="9" t="str">
        <f>IF(tblTitanic[[#This Row],[Cabin]]="","Unknown",LEFT(tblTitanic[[#This Row],[Cabin]],1))</f>
        <v>Unknown</v>
      </c>
      <c r="R749" s="9" t="str">
        <f>IF(tblTitanic[[#This Row],[Age]]="","Unknown", IF(tblTitanic[[#This Row],[Age]]&lt;13,"Child",IF(tblTitanic[[#This Row],[Age]]&lt;=18,"Teen", IF(tblTitanic[[#This Row],[Age]]&lt;=40,"Adult","Senior"))))</f>
        <v>Adult</v>
      </c>
      <c r="S749" s="9" t="str">
        <f>IF(tblTitanic[[#This Row],[Fare]]&lt;=$X$5,"Low",IF(tblTitanic[[#This Row],[Fare]]&lt;= $X$6,"Medium",IF(tblTitanic[[#This Row],[Fare]]&lt;= $X$7,"High","Very High")))</f>
        <v>Medium</v>
      </c>
      <c r="T749" s="9">
        <f>IF(tblTitanic[[#This Row],[Age]]="", $X$9, tblTitanic[[#This Row],[Age]])</f>
        <v>30</v>
      </c>
      <c r="U749" s="9" t="str">
        <f>IF(tblTitanic[[#This Row],[Embarked]]="", "S", tblTitanic[[#This Row],[Embarked]])</f>
        <v>S</v>
      </c>
    </row>
    <row r="750" spans="1:21">
      <c r="A750" s="9">
        <v>749</v>
      </c>
      <c r="B750" s="9">
        <v>0</v>
      </c>
      <c r="C750" s="9">
        <v>1</v>
      </c>
      <c r="D750" t="s">
        <v>1482</v>
      </c>
      <c r="E750" s="9" t="s">
        <v>13</v>
      </c>
      <c r="F750" s="31">
        <v>19</v>
      </c>
      <c r="G750" s="9">
        <v>1</v>
      </c>
      <c r="H750" s="9">
        <v>0</v>
      </c>
      <c r="I750" t="s">
        <v>1483</v>
      </c>
      <c r="J750">
        <v>53.1</v>
      </c>
      <c r="K750" s="9" t="s">
        <v>1484</v>
      </c>
      <c r="L750" s="9" t="s">
        <v>16</v>
      </c>
      <c r="M750" s="9">
        <f>tblTitanic[[#This Row],[SibSp]]+tblTitanic[[#This Row],[Parch]]</f>
        <v>1</v>
      </c>
      <c r="N750" s="9" t="str">
        <f>IF(tblTitanic[[#This Row],[FamilySize]]=0,"Alone", IF(tblTitanic[[#This Row],[FamilySize]]&lt;=3,"Small (1-3)", "Large (4+)"))</f>
        <v>Small (1-3)</v>
      </c>
      <c r="O750" s="9" t="str">
        <f>TRIM(MID(tblTitanic[[#This Row],[Name]], FIND(",",tblTitanic[[#This Row],[Name]])+1, FIND(".",tblTitanic[[#This Row],[Name]]) - FIND(",",tblTitanic[[#This Row],[Name]]) - 1))</f>
        <v>Mr</v>
      </c>
      <c r="P7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0" s="9" t="str">
        <f>IF(tblTitanic[[#This Row],[Cabin]]="","Unknown",LEFT(tblTitanic[[#This Row],[Cabin]],1))</f>
        <v>D</v>
      </c>
      <c r="R750" s="9" t="str">
        <f>IF(tblTitanic[[#This Row],[Age]]="","Unknown", IF(tblTitanic[[#This Row],[Age]]&lt;13,"Child",IF(tblTitanic[[#This Row],[Age]]&lt;=18,"Teen", IF(tblTitanic[[#This Row],[Age]]&lt;=40,"Adult","Senior"))))</f>
        <v>Adult</v>
      </c>
      <c r="S750" s="9" t="str">
        <f>IF(tblTitanic[[#This Row],[Fare]]&lt;=$X$5,"Low",IF(tblTitanic[[#This Row],[Fare]]&lt;= $X$6,"Medium",IF(tblTitanic[[#This Row],[Fare]]&lt;= $X$7,"High","Very High")))</f>
        <v>Very High</v>
      </c>
      <c r="T750" s="9">
        <f>IF(tblTitanic[[#This Row],[Age]]="", $X$9, tblTitanic[[#This Row],[Age]])</f>
        <v>19</v>
      </c>
      <c r="U750" s="9" t="str">
        <f>IF(tblTitanic[[#This Row],[Embarked]]="", "S", tblTitanic[[#This Row],[Embarked]])</f>
        <v>S</v>
      </c>
    </row>
    <row r="751" spans="1:21">
      <c r="A751" s="9">
        <v>750</v>
      </c>
      <c r="B751" s="9">
        <v>0</v>
      </c>
      <c r="C751" s="9">
        <v>3</v>
      </c>
      <c r="D751" t="s">
        <v>1485</v>
      </c>
      <c r="E751" s="9" t="s">
        <v>13</v>
      </c>
      <c r="F751" s="31">
        <v>31</v>
      </c>
      <c r="G751" s="9">
        <v>0</v>
      </c>
      <c r="H751" s="9">
        <v>0</v>
      </c>
      <c r="I751" t="s">
        <v>1486</v>
      </c>
      <c r="J751">
        <v>7.75</v>
      </c>
      <c r="K751" s="9" t="s">
        <v>15</v>
      </c>
      <c r="L751" s="9" t="s">
        <v>31</v>
      </c>
      <c r="M751" s="9">
        <f>tblTitanic[[#This Row],[SibSp]]+tblTitanic[[#This Row],[Parch]]</f>
        <v>0</v>
      </c>
      <c r="N751" s="9" t="str">
        <f>IF(tblTitanic[[#This Row],[FamilySize]]=0,"Alone", IF(tblTitanic[[#This Row],[FamilySize]]&lt;=3,"Small (1-3)", "Large (4+)"))</f>
        <v>Alone</v>
      </c>
      <c r="O751" s="9" t="str">
        <f>TRIM(MID(tblTitanic[[#This Row],[Name]], FIND(",",tblTitanic[[#This Row],[Name]])+1, FIND(".",tblTitanic[[#This Row],[Name]]) - FIND(",",tblTitanic[[#This Row],[Name]]) - 1))</f>
        <v>Mr</v>
      </c>
      <c r="P7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1" s="9" t="str">
        <f>IF(tblTitanic[[#This Row],[Cabin]]="","Unknown",LEFT(tblTitanic[[#This Row],[Cabin]],1))</f>
        <v>Unknown</v>
      </c>
      <c r="R751" s="9" t="str">
        <f>IF(tblTitanic[[#This Row],[Age]]="","Unknown", IF(tblTitanic[[#This Row],[Age]]&lt;13,"Child",IF(tblTitanic[[#This Row],[Age]]&lt;=18,"Teen", IF(tblTitanic[[#This Row],[Age]]&lt;=40,"Adult","Senior"))))</f>
        <v>Adult</v>
      </c>
      <c r="S751" s="9" t="str">
        <f>IF(tblTitanic[[#This Row],[Fare]]&lt;=$X$5,"Low",IF(tblTitanic[[#This Row],[Fare]]&lt;= $X$6,"Medium",IF(tblTitanic[[#This Row],[Fare]]&lt;= $X$7,"High","Very High")))</f>
        <v>Low</v>
      </c>
      <c r="T751" s="9">
        <f>IF(tblTitanic[[#This Row],[Age]]="", $X$9, tblTitanic[[#This Row],[Age]])</f>
        <v>31</v>
      </c>
      <c r="U751" s="9" t="str">
        <f>IF(tblTitanic[[#This Row],[Embarked]]="", "S", tblTitanic[[#This Row],[Embarked]])</f>
        <v>Q</v>
      </c>
    </row>
    <row r="752" spans="1:21">
      <c r="A752" s="9">
        <v>751</v>
      </c>
      <c r="B752" s="9">
        <v>1</v>
      </c>
      <c r="C752" s="9">
        <v>2</v>
      </c>
      <c r="D752" t="s">
        <v>1487</v>
      </c>
      <c r="E752" s="9" t="s">
        <v>18</v>
      </c>
      <c r="F752" s="31">
        <v>4</v>
      </c>
      <c r="G752" s="9">
        <v>1</v>
      </c>
      <c r="H752" s="9">
        <v>1</v>
      </c>
      <c r="I752" t="s">
        <v>1488</v>
      </c>
      <c r="J752">
        <v>23</v>
      </c>
      <c r="K752" s="9" t="s">
        <v>15</v>
      </c>
      <c r="L752" s="9" t="s">
        <v>16</v>
      </c>
      <c r="M752" s="9">
        <f>tblTitanic[[#This Row],[SibSp]]+tblTitanic[[#This Row],[Parch]]</f>
        <v>2</v>
      </c>
      <c r="N752" s="9" t="str">
        <f>IF(tblTitanic[[#This Row],[FamilySize]]=0,"Alone", IF(tblTitanic[[#This Row],[FamilySize]]&lt;=3,"Small (1-3)", "Large (4+)"))</f>
        <v>Small (1-3)</v>
      </c>
      <c r="O752" s="9" t="str">
        <f>TRIM(MID(tblTitanic[[#This Row],[Name]], FIND(",",tblTitanic[[#This Row],[Name]])+1, FIND(".",tblTitanic[[#This Row],[Name]]) - FIND(",",tblTitanic[[#This Row],[Name]]) - 1))</f>
        <v>Miss</v>
      </c>
      <c r="P7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52" s="9" t="str">
        <f>IF(tblTitanic[[#This Row],[Cabin]]="","Unknown",LEFT(tblTitanic[[#This Row],[Cabin]],1))</f>
        <v>Unknown</v>
      </c>
      <c r="R752" s="9" t="str">
        <f>IF(tblTitanic[[#This Row],[Age]]="","Unknown", IF(tblTitanic[[#This Row],[Age]]&lt;13,"Child",IF(tblTitanic[[#This Row],[Age]]&lt;=18,"Teen", IF(tblTitanic[[#This Row],[Age]]&lt;=40,"Adult","Senior"))))</f>
        <v>Child</v>
      </c>
      <c r="S752" s="9" t="str">
        <f>IF(tblTitanic[[#This Row],[Fare]]&lt;=$X$5,"Low",IF(tblTitanic[[#This Row],[Fare]]&lt;= $X$6,"Medium",IF(tblTitanic[[#This Row],[Fare]]&lt;= $X$7,"High","Very High")))</f>
        <v>High</v>
      </c>
      <c r="T752" s="9">
        <f>IF(tblTitanic[[#This Row],[Age]]="", $X$9, tblTitanic[[#This Row],[Age]])</f>
        <v>4</v>
      </c>
      <c r="U752" s="9" t="str">
        <f>IF(tblTitanic[[#This Row],[Embarked]]="", "S", tblTitanic[[#This Row],[Embarked]])</f>
        <v>S</v>
      </c>
    </row>
    <row r="753" spans="1:21">
      <c r="A753" s="9">
        <v>752</v>
      </c>
      <c r="B753" s="9">
        <v>1</v>
      </c>
      <c r="C753" s="9">
        <v>3</v>
      </c>
      <c r="D753" t="s">
        <v>1489</v>
      </c>
      <c r="E753" s="9" t="s">
        <v>13</v>
      </c>
      <c r="F753" s="31">
        <v>6</v>
      </c>
      <c r="G753" s="9">
        <v>0</v>
      </c>
      <c r="H753" s="9">
        <v>1</v>
      </c>
      <c r="I753" t="s">
        <v>1490</v>
      </c>
      <c r="J753">
        <v>12.475</v>
      </c>
      <c r="K753" s="9" t="s">
        <v>1491</v>
      </c>
      <c r="L753" s="9" t="s">
        <v>16</v>
      </c>
      <c r="M753" s="9">
        <f>tblTitanic[[#This Row],[SibSp]]+tblTitanic[[#This Row],[Parch]]</f>
        <v>1</v>
      </c>
      <c r="N753" s="9" t="str">
        <f>IF(tblTitanic[[#This Row],[FamilySize]]=0,"Alone", IF(tblTitanic[[#This Row],[FamilySize]]&lt;=3,"Small (1-3)", "Large (4+)"))</f>
        <v>Small (1-3)</v>
      </c>
      <c r="O753" s="9" t="str">
        <f>TRIM(MID(tblTitanic[[#This Row],[Name]], FIND(",",tblTitanic[[#This Row],[Name]])+1, FIND(".",tblTitanic[[#This Row],[Name]]) - FIND(",",tblTitanic[[#This Row],[Name]]) - 1))</f>
        <v>Master</v>
      </c>
      <c r="P7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753" s="9" t="str">
        <f>IF(tblTitanic[[#This Row],[Cabin]]="","Unknown",LEFT(tblTitanic[[#This Row],[Cabin]],1))</f>
        <v>E</v>
      </c>
      <c r="R753" s="9" t="str">
        <f>IF(tblTitanic[[#This Row],[Age]]="","Unknown", IF(tblTitanic[[#This Row],[Age]]&lt;13,"Child",IF(tblTitanic[[#This Row],[Age]]&lt;=18,"Teen", IF(tblTitanic[[#This Row],[Age]]&lt;=40,"Adult","Senior"))))</f>
        <v>Child</v>
      </c>
      <c r="S753" s="9" t="str">
        <f>IF(tblTitanic[[#This Row],[Fare]]&lt;=$X$5,"Low",IF(tblTitanic[[#This Row],[Fare]]&lt;= $X$6,"Medium",IF(tblTitanic[[#This Row],[Fare]]&lt;= $X$7,"High","Very High")))</f>
        <v>Medium</v>
      </c>
      <c r="T753" s="9">
        <f>IF(tblTitanic[[#This Row],[Age]]="", $X$9, tblTitanic[[#This Row],[Age]])</f>
        <v>6</v>
      </c>
      <c r="U753" s="9" t="str">
        <f>IF(tblTitanic[[#This Row],[Embarked]]="", "S", tblTitanic[[#This Row],[Embarked]])</f>
        <v>S</v>
      </c>
    </row>
    <row r="754" spans="1:21">
      <c r="A754" s="9">
        <v>753</v>
      </c>
      <c r="B754" s="9">
        <v>0</v>
      </c>
      <c r="C754" s="9">
        <v>3</v>
      </c>
      <c r="D754" t="s">
        <v>1492</v>
      </c>
      <c r="E754" s="9" t="s">
        <v>13</v>
      </c>
      <c r="F754" s="31">
        <v>33</v>
      </c>
      <c r="G754" s="9">
        <v>0</v>
      </c>
      <c r="H754" s="9">
        <v>0</v>
      </c>
      <c r="I754" t="s">
        <v>1493</v>
      </c>
      <c r="J754">
        <v>9.5</v>
      </c>
      <c r="K754" s="9" t="s">
        <v>15</v>
      </c>
      <c r="L754" s="9" t="s">
        <v>16</v>
      </c>
      <c r="M754" s="9">
        <f>tblTitanic[[#This Row],[SibSp]]+tblTitanic[[#This Row],[Parch]]</f>
        <v>0</v>
      </c>
      <c r="N754" s="9" t="str">
        <f>IF(tblTitanic[[#This Row],[FamilySize]]=0,"Alone", IF(tblTitanic[[#This Row],[FamilySize]]&lt;=3,"Small (1-3)", "Large (4+)"))</f>
        <v>Alone</v>
      </c>
      <c r="O754" s="9" t="str">
        <f>TRIM(MID(tblTitanic[[#This Row],[Name]], FIND(",",tblTitanic[[#This Row],[Name]])+1, FIND(".",tblTitanic[[#This Row],[Name]]) - FIND(",",tblTitanic[[#This Row],[Name]]) - 1))</f>
        <v>Mr</v>
      </c>
      <c r="P7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4" s="9" t="str">
        <f>IF(tblTitanic[[#This Row],[Cabin]]="","Unknown",LEFT(tblTitanic[[#This Row],[Cabin]],1))</f>
        <v>Unknown</v>
      </c>
      <c r="R754" s="9" t="str">
        <f>IF(tblTitanic[[#This Row],[Age]]="","Unknown", IF(tblTitanic[[#This Row],[Age]]&lt;13,"Child",IF(tblTitanic[[#This Row],[Age]]&lt;=18,"Teen", IF(tblTitanic[[#This Row],[Age]]&lt;=40,"Adult","Senior"))))</f>
        <v>Adult</v>
      </c>
      <c r="S754" s="9" t="str">
        <f>IF(tblTitanic[[#This Row],[Fare]]&lt;=$X$5,"Low",IF(tblTitanic[[#This Row],[Fare]]&lt;= $X$6,"Medium",IF(tblTitanic[[#This Row],[Fare]]&lt;= $X$7,"High","Very High")))</f>
        <v>Medium</v>
      </c>
      <c r="T754" s="9">
        <f>IF(tblTitanic[[#This Row],[Age]]="", $X$9, tblTitanic[[#This Row],[Age]])</f>
        <v>33</v>
      </c>
      <c r="U754" s="9" t="str">
        <f>IF(tblTitanic[[#This Row],[Embarked]]="", "S", tblTitanic[[#This Row],[Embarked]])</f>
        <v>S</v>
      </c>
    </row>
    <row r="755" spans="1:21">
      <c r="A755" s="9">
        <v>754</v>
      </c>
      <c r="B755" s="9">
        <v>0</v>
      </c>
      <c r="C755" s="9">
        <v>3</v>
      </c>
      <c r="D755" t="s">
        <v>1494</v>
      </c>
      <c r="E755" s="9" t="s">
        <v>13</v>
      </c>
      <c r="F755" s="31">
        <v>23</v>
      </c>
      <c r="G755" s="9">
        <v>0</v>
      </c>
      <c r="H755" s="9">
        <v>0</v>
      </c>
      <c r="I755" t="s">
        <v>1495</v>
      </c>
      <c r="J755">
        <v>7.8958000000000004</v>
      </c>
      <c r="K755" s="9" t="s">
        <v>15</v>
      </c>
      <c r="L755" s="9" t="s">
        <v>16</v>
      </c>
      <c r="M755" s="9">
        <f>tblTitanic[[#This Row],[SibSp]]+tblTitanic[[#This Row],[Parch]]</f>
        <v>0</v>
      </c>
      <c r="N755" s="9" t="str">
        <f>IF(tblTitanic[[#This Row],[FamilySize]]=0,"Alone", IF(tblTitanic[[#This Row],[FamilySize]]&lt;=3,"Small (1-3)", "Large (4+)"))</f>
        <v>Alone</v>
      </c>
      <c r="O755" s="9" t="str">
        <f>TRIM(MID(tblTitanic[[#This Row],[Name]], FIND(",",tblTitanic[[#This Row],[Name]])+1, FIND(".",tblTitanic[[#This Row],[Name]]) - FIND(",",tblTitanic[[#This Row],[Name]]) - 1))</f>
        <v>Mr</v>
      </c>
      <c r="P7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5" s="9" t="str">
        <f>IF(tblTitanic[[#This Row],[Cabin]]="","Unknown",LEFT(tblTitanic[[#This Row],[Cabin]],1))</f>
        <v>Unknown</v>
      </c>
      <c r="R755" s="9" t="str">
        <f>IF(tblTitanic[[#This Row],[Age]]="","Unknown", IF(tblTitanic[[#This Row],[Age]]&lt;13,"Child",IF(tblTitanic[[#This Row],[Age]]&lt;=18,"Teen", IF(tblTitanic[[#This Row],[Age]]&lt;=40,"Adult","Senior"))))</f>
        <v>Adult</v>
      </c>
      <c r="S755" s="9" t="str">
        <f>IF(tblTitanic[[#This Row],[Fare]]&lt;=$X$5,"Low",IF(tblTitanic[[#This Row],[Fare]]&lt;= $X$6,"Medium",IF(tblTitanic[[#This Row],[Fare]]&lt;= $X$7,"High","Very High")))</f>
        <v>Low</v>
      </c>
      <c r="T755" s="9">
        <f>IF(tblTitanic[[#This Row],[Age]]="", $X$9, tblTitanic[[#This Row],[Age]])</f>
        <v>23</v>
      </c>
      <c r="U755" s="9" t="str">
        <f>IF(tblTitanic[[#This Row],[Embarked]]="", "S", tblTitanic[[#This Row],[Embarked]])</f>
        <v>S</v>
      </c>
    </row>
    <row r="756" spans="1:21">
      <c r="A756" s="9">
        <v>755</v>
      </c>
      <c r="B756" s="9">
        <v>1</v>
      </c>
      <c r="C756" s="9">
        <v>2</v>
      </c>
      <c r="D756" t="s">
        <v>1496</v>
      </c>
      <c r="E756" s="9" t="s">
        <v>18</v>
      </c>
      <c r="F756" s="31">
        <v>48</v>
      </c>
      <c r="G756" s="9">
        <v>1</v>
      </c>
      <c r="H756" s="9">
        <v>2</v>
      </c>
      <c r="I756" t="s">
        <v>1241</v>
      </c>
      <c r="J756">
        <v>65</v>
      </c>
      <c r="K756" s="9" t="s">
        <v>15</v>
      </c>
      <c r="L756" s="9" t="s">
        <v>16</v>
      </c>
      <c r="M756" s="9">
        <f>tblTitanic[[#This Row],[SibSp]]+tblTitanic[[#This Row],[Parch]]</f>
        <v>3</v>
      </c>
      <c r="N756" s="9" t="str">
        <f>IF(tblTitanic[[#This Row],[FamilySize]]=0,"Alone", IF(tblTitanic[[#This Row],[FamilySize]]&lt;=3,"Small (1-3)", "Large (4+)"))</f>
        <v>Small (1-3)</v>
      </c>
      <c r="O756" s="9" t="str">
        <f>TRIM(MID(tblTitanic[[#This Row],[Name]], FIND(",",tblTitanic[[#This Row],[Name]])+1, FIND(".",tblTitanic[[#This Row],[Name]]) - FIND(",",tblTitanic[[#This Row],[Name]]) - 1))</f>
        <v>Mrs</v>
      </c>
      <c r="P7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56" s="9" t="str">
        <f>IF(tblTitanic[[#This Row],[Cabin]]="","Unknown",LEFT(tblTitanic[[#This Row],[Cabin]],1))</f>
        <v>Unknown</v>
      </c>
      <c r="R756" s="9" t="str">
        <f>IF(tblTitanic[[#This Row],[Age]]="","Unknown", IF(tblTitanic[[#This Row],[Age]]&lt;13,"Child",IF(tblTitanic[[#This Row],[Age]]&lt;=18,"Teen", IF(tblTitanic[[#This Row],[Age]]&lt;=40,"Adult","Senior"))))</f>
        <v>Senior</v>
      </c>
      <c r="S756" s="9" t="str">
        <f>IF(tblTitanic[[#This Row],[Fare]]&lt;=$X$5,"Low",IF(tblTitanic[[#This Row],[Fare]]&lt;= $X$6,"Medium",IF(tblTitanic[[#This Row],[Fare]]&lt;= $X$7,"High","Very High")))</f>
        <v>Very High</v>
      </c>
      <c r="T756" s="9">
        <f>IF(tblTitanic[[#This Row],[Age]]="", $X$9, tblTitanic[[#This Row],[Age]])</f>
        <v>48</v>
      </c>
      <c r="U756" s="9" t="str">
        <f>IF(tblTitanic[[#This Row],[Embarked]]="", "S", tblTitanic[[#This Row],[Embarked]])</f>
        <v>S</v>
      </c>
    </row>
    <row r="757" spans="1:21">
      <c r="A757" s="9">
        <v>756</v>
      </c>
      <c r="B757" s="9">
        <v>1</v>
      </c>
      <c r="C757" s="9">
        <v>2</v>
      </c>
      <c r="D757" t="s">
        <v>1497</v>
      </c>
      <c r="E757" s="9" t="s">
        <v>13</v>
      </c>
      <c r="F757" s="31">
        <v>0.67</v>
      </c>
      <c r="G757" s="9">
        <v>1</v>
      </c>
      <c r="H757" s="9">
        <v>1</v>
      </c>
      <c r="I757" t="s">
        <v>528</v>
      </c>
      <c r="J757">
        <v>14.5</v>
      </c>
      <c r="K757" s="9" t="s">
        <v>15</v>
      </c>
      <c r="L757" s="9" t="s">
        <v>16</v>
      </c>
      <c r="M757" s="9">
        <f>tblTitanic[[#This Row],[SibSp]]+tblTitanic[[#This Row],[Parch]]</f>
        <v>2</v>
      </c>
      <c r="N757" s="9" t="str">
        <f>IF(tblTitanic[[#This Row],[FamilySize]]=0,"Alone", IF(tblTitanic[[#This Row],[FamilySize]]&lt;=3,"Small (1-3)", "Large (4+)"))</f>
        <v>Small (1-3)</v>
      </c>
      <c r="O757" s="9" t="str">
        <f>TRIM(MID(tblTitanic[[#This Row],[Name]], FIND(",",tblTitanic[[#This Row],[Name]])+1, FIND(".",tblTitanic[[#This Row],[Name]]) - FIND(",",tblTitanic[[#This Row],[Name]]) - 1))</f>
        <v>Master</v>
      </c>
      <c r="P7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757" s="9" t="str">
        <f>IF(tblTitanic[[#This Row],[Cabin]]="","Unknown",LEFT(tblTitanic[[#This Row],[Cabin]],1))</f>
        <v>Unknown</v>
      </c>
      <c r="R757" s="9" t="str">
        <f>IF(tblTitanic[[#This Row],[Age]]="","Unknown", IF(tblTitanic[[#This Row],[Age]]&lt;13,"Child",IF(tblTitanic[[#This Row],[Age]]&lt;=18,"Teen", IF(tblTitanic[[#This Row],[Age]]&lt;=40,"Adult","Senior"))))</f>
        <v>Child</v>
      </c>
      <c r="S757" s="9" t="str">
        <f>IF(tblTitanic[[#This Row],[Fare]]&lt;=$X$5,"Low",IF(tblTitanic[[#This Row],[Fare]]&lt;= $X$6,"Medium",IF(tblTitanic[[#This Row],[Fare]]&lt;= $X$7,"High","Very High")))</f>
        <v>High</v>
      </c>
      <c r="T757" s="9">
        <f>IF(tblTitanic[[#This Row],[Age]]="", $X$9, tblTitanic[[#This Row],[Age]])</f>
        <v>0.67</v>
      </c>
      <c r="U757" s="9" t="str">
        <f>IF(tblTitanic[[#This Row],[Embarked]]="", "S", tblTitanic[[#This Row],[Embarked]])</f>
        <v>S</v>
      </c>
    </row>
    <row r="758" spans="1:21">
      <c r="A758" s="9">
        <v>757</v>
      </c>
      <c r="B758" s="9">
        <v>0</v>
      </c>
      <c r="C758" s="9">
        <v>3</v>
      </c>
      <c r="D758" t="s">
        <v>1498</v>
      </c>
      <c r="E758" s="9" t="s">
        <v>13</v>
      </c>
      <c r="F758" s="31">
        <v>28</v>
      </c>
      <c r="G758" s="9">
        <v>0</v>
      </c>
      <c r="H758" s="9">
        <v>0</v>
      </c>
      <c r="I758" t="s">
        <v>1499</v>
      </c>
      <c r="J758">
        <v>7.7957999999999998</v>
      </c>
      <c r="K758" s="9" t="s">
        <v>15</v>
      </c>
      <c r="L758" s="9" t="s">
        <v>16</v>
      </c>
      <c r="M758" s="9">
        <f>tblTitanic[[#This Row],[SibSp]]+tblTitanic[[#This Row],[Parch]]</f>
        <v>0</v>
      </c>
      <c r="N758" s="9" t="str">
        <f>IF(tblTitanic[[#This Row],[FamilySize]]=0,"Alone", IF(tblTitanic[[#This Row],[FamilySize]]&lt;=3,"Small (1-3)", "Large (4+)"))</f>
        <v>Alone</v>
      </c>
      <c r="O758" s="9" t="str">
        <f>TRIM(MID(tblTitanic[[#This Row],[Name]], FIND(",",tblTitanic[[#This Row],[Name]])+1, FIND(".",tblTitanic[[#This Row],[Name]]) - FIND(",",tblTitanic[[#This Row],[Name]]) - 1))</f>
        <v>Mr</v>
      </c>
      <c r="P7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8" s="9" t="str">
        <f>IF(tblTitanic[[#This Row],[Cabin]]="","Unknown",LEFT(tblTitanic[[#This Row],[Cabin]],1))</f>
        <v>Unknown</v>
      </c>
      <c r="R758" s="9" t="str">
        <f>IF(tblTitanic[[#This Row],[Age]]="","Unknown", IF(tblTitanic[[#This Row],[Age]]&lt;13,"Child",IF(tblTitanic[[#This Row],[Age]]&lt;=18,"Teen", IF(tblTitanic[[#This Row],[Age]]&lt;=40,"Adult","Senior"))))</f>
        <v>Adult</v>
      </c>
      <c r="S758" s="9" t="str">
        <f>IF(tblTitanic[[#This Row],[Fare]]&lt;=$X$5,"Low",IF(tblTitanic[[#This Row],[Fare]]&lt;= $X$6,"Medium",IF(tblTitanic[[#This Row],[Fare]]&lt;= $X$7,"High","Very High")))</f>
        <v>Low</v>
      </c>
      <c r="T758" s="9">
        <f>IF(tblTitanic[[#This Row],[Age]]="", $X$9, tblTitanic[[#This Row],[Age]])</f>
        <v>28</v>
      </c>
      <c r="U758" s="9" t="str">
        <f>IF(tblTitanic[[#This Row],[Embarked]]="", "S", tblTitanic[[#This Row],[Embarked]])</f>
        <v>S</v>
      </c>
    </row>
    <row r="759" spans="1:21">
      <c r="A759" s="9">
        <v>758</v>
      </c>
      <c r="B759" s="9">
        <v>0</v>
      </c>
      <c r="C759" s="9">
        <v>2</v>
      </c>
      <c r="D759" t="s">
        <v>1500</v>
      </c>
      <c r="E759" s="9" t="s">
        <v>13</v>
      </c>
      <c r="F759" s="31">
        <v>18</v>
      </c>
      <c r="G759" s="9">
        <v>0</v>
      </c>
      <c r="H759" s="9">
        <v>0</v>
      </c>
      <c r="I759" t="s">
        <v>1501</v>
      </c>
      <c r="J759">
        <v>11.5</v>
      </c>
      <c r="K759" s="9" t="s">
        <v>15</v>
      </c>
      <c r="L759" s="9" t="s">
        <v>16</v>
      </c>
      <c r="M759" s="9">
        <f>tblTitanic[[#This Row],[SibSp]]+tblTitanic[[#This Row],[Parch]]</f>
        <v>0</v>
      </c>
      <c r="N759" s="9" t="str">
        <f>IF(tblTitanic[[#This Row],[FamilySize]]=0,"Alone", IF(tblTitanic[[#This Row],[FamilySize]]&lt;=3,"Small (1-3)", "Large (4+)"))</f>
        <v>Alone</v>
      </c>
      <c r="O759" s="9" t="str">
        <f>TRIM(MID(tblTitanic[[#This Row],[Name]], FIND(",",tblTitanic[[#This Row],[Name]])+1, FIND(".",tblTitanic[[#This Row],[Name]]) - FIND(",",tblTitanic[[#This Row],[Name]]) - 1))</f>
        <v>Mr</v>
      </c>
      <c r="P7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59" s="9" t="str">
        <f>IF(tblTitanic[[#This Row],[Cabin]]="","Unknown",LEFT(tblTitanic[[#This Row],[Cabin]],1))</f>
        <v>Unknown</v>
      </c>
      <c r="R759" s="9" t="str">
        <f>IF(tblTitanic[[#This Row],[Age]]="","Unknown", IF(tblTitanic[[#This Row],[Age]]&lt;13,"Child",IF(tblTitanic[[#This Row],[Age]]&lt;=18,"Teen", IF(tblTitanic[[#This Row],[Age]]&lt;=40,"Adult","Senior"))))</f>
        <v>Teen</v>
      </c>
      <c r="S759" s="9" t="str">
        <f>IF(tblTitanic[[#This Row],[Fare]]&lt;=$X$5,"Low",IF(tblTitanic[[#This Row],[Fare]]&lt;= $X$6,"Medium",IF(tblTitanic[[#This Row],[Fare]]&lt;= $X$7,"High","Very High")))</f>
        <v>Medium</v>
      </c>
      <c r="T759" s="9">
        <f>IF(tblTitanic[[#This Row],[Age]]="", $X$9, tblTitanic[[#This Row],[Age]])</f>
        <v>18</v>
      </c>
      <c r="U759" s="9" t="str">
        <f>IF(tblTitanic[[#This Row],[Embarked]]="", "S", tblTitanic[[#This Row],[Embarked]])</f>
        <v>S</v>
      </c>
    </row>
    <row r="760" spans="1:21">
      <c r="A760" s="9">
        <v>759</v>
      </c>
      <c r="B760" s="9">
        <v>0</v>
      </c>
      <c r="C760" s="9">
        <v>3</v>
      </c>
      <c r="D760" t="s">
        <v>1502</v>
      </c>
      <c r="E760" s="9" t="s">
        <v>13</v>
      </c>
      <c r="F760" s="31">
        <v>34</v>
      </c>
      <c r="G760" s="9">
        <v>0</v>
      </c>
      <c r="H760" s="9">
        <v>0</v>
      </c>
      <c r="I760" t="s">
        <v>1503</v>
      </c>
      <c r="J760">
        <v>8.0500000000000007</v>
      </c>
      <c r="K760" s="9" t="s">
        <v>15</v>
      </c>
      <c r="L760" s="9" t="s">
        <v>16</v>
      </c>
      <c r="M760" s="9">
        <f>tblTitanic[[#This Row],[SibSp]]+tblTitanic[[#This Row],[Parch]]</f>
        <v>0</v>
      </c>
      <c r="N760" s="9" t="str">
        <f>IF(tblTitanic[[#This Row],[FamilySize]]=0,"Alone", IF(tblTitanic[[#This Row],[FamilySize]]&lt;=3,"Small (1-3)", "Large (4+)"))</f>
        <v>Alone</v>
      </c>
      <c r="O760" s="9" t="str">
        <f>TRIM(MID(tblTitanic[[#This Row],[Name]], FIND(",",tblTitanic[[#This Row],[Name]])+1, FIND(".",tblTitanic[[#This Row],[Name]]) - FIND(",",tblTitanic[[#This Row],[Name]]) - 1))</f>
        <v>Mr</v>
      </c>
      <c r="P7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0" s="9" t="str">
        <f>IF(tblTitanic[[#This Row],[Cabin]]="","Unknown",LEFT(tblTitanic[[#This Row],[Cabin]],1))</f>
        <v>Unknown</v>
      </c>
      <c r="R760" s="9" t="str">
        <f>IF(tblTitanic[[#This Row],[Age]]="","Unknown", IF(tblTitanic[[#This Row],[Age]]&lt;13,"Child",IF(tblTitanic[[#This Row],[Age]]&lt;=18,"Teen", IF(tblTitanic[[#This Row],[Age]]&lt;=40,"Adult","Senior"))))</f>
        <v>Adult</v>
      </c>
      <c r="S760" s="9" t="str">
        <f>IF(tblTitanic[[#This Row],[Fare]]&lt;=$X$5,"Low",IF(tblTitanic[[#This Row],[Fare]]&lt;= $X$6,"Medium",IF(tblTitanic[[#This Row],[Fare]]&lt;= $X$7,"High","Very High")))</f>
        <v>Medium</v>
      </c>
      <c r="T760" s="9">
        <f>IF(tblTitanic[[#This Row],[Age]]="", $X$9, tblTitanic[[#This Row],[Age]])</f>
        <v>34</v>
      </c>
      <c r="U760" s="9" t="str">
        <f>IF(tblTitanic[[#This Row],[Embarked]]="", "S", tblTitanic[[#This Row],[Embarked]])</f>
        <v>S</v>
      </c>
    </row>
    <row r="761" spans="1:21">
      <c r="A761" s="9">
        <v>760</v>
      </c>
      <c r="B761" s="9">
        <v>1</v>
      </c>
      <c r="C761" s="9">
        <v>1</v>
      </c>
      <c r="D761" t="s">
        <v>1504</v>
      </c>
      <c r="E761" s="9" t="s">
        <v>18</v>
      </c>
      <c r="F761" s="31">
        <v>33</v>
      </c>
      <c r="G761" s="9">
        <v>0</v>
      </c>
      <c r="H761" s="9">
        <v>0</v>
      </c>
      <c r="I761" t="s">
        <v>549</v>
      </c>
      <c r="J761">
        <v>86.5</v>
      </c>
      <c r="K761" s="9" t="s">
        <v>550</v>
      </c>
      <c r="L761" s="9" t="s">
        <v>16</v>
      </c>
      <c r="M761" s="9">
        <f>tblTitanic[[#This Row],[SibSp]]+tblTitanic[[#This Row],[Parch]]</f>
        <v>0</v>
      </c>
      <c r="N761" s="9" t="str">
        <f>IF(tblTitanic[[#This Row],[FamilySize]]=0,"Alone", IF(tblTitanic[[#This Row],[FamilySize]]&lt;=3,"Small (1-3)", "Large (4+)"))</f>
        <v>Alone</v>
      </c>
      <c r="O761" s="9" t="str">
        <f>TRIM(MID(tblTitanic[[#This Row],[Name]], FIND(",",tblTitanic[[#This Row],[Name]])+1, FIND(".",tblTitanic[[#This Row],[Name]]) - FIND(",",tblTitanic[[#This Row],[Name]]) - 1))</f>
        <v>the Countess</v>
      </c>
      <c r="P7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61" s="9" t="str">
        <f>IF(tblTitanic[[#This Row],[Cabin]]="","Unknown",LEFT(tblTitanic[[#This Row],[Cabin]],1))</f>
        <v>B</v>
      </c>
      <c r="R761" s="9" t="str">
        <f>IF(tblTitanic[[#This Row],[Age]]="","Unknown", IF(tblTitanic[[#This Row],[Age]]&lt;13,"Child",IF(tblTitanic[[#This Row],[Age]]&lt;=18,"Teen", IF(tblTitanic[[#This Row],[Age]]&lt;=40,"Adult","Senior"))))</f>
        <v>Adult</v>
      </c>
      <c r="S761" s="9" t="str">
        <f>IF(tblTitanic[[#This Row],[Fare]]&lt;=$X$5,"Low",IF(tblTitanic[[#This Row],[Fare]]&lt;= $X$6,"Medium",IF(tblTitanic[[#This Row],[Fare]]&lt;= $X$7,"High","Very High")))</f>
        <v>Very High</v>
      </c>
      <c r="T761" s="9">
        <f>IF(tblTitanic[[#This Row],[Age]]="", $X$9, tblTitanic[[#This Row],[Age]])</f>
        <v>33</v>
      </c>
      <c r="U761" s="9" t="str">
        <f>IF(tblTitanic[[#This Row],[Embarked]]="", "S", tblTitanic[[#This Row],[Embarked]])</f>
        <v>S</v>
      </c>
    </row>
    <row r="762" spans="1:21">
      <c r="A762" s="9">
        <v>761</v>
      </c>
      <c r="B762" s="9">
        <v>0</v>
      </c>
      <c r="C762" s="9">
        <v>3</v>
      </c>
      <c r="D762" t="s">
        <v>1505</v>
      </c>
      <c r="E762" s="9" t="s">
        <v>13</v>
      </c>
      <c r="F762" s="31"/>
      <c r="G762" s="9">
        <v>0</v>
      </c>
      <c r="H762" s="9">
        <v>0</v>
      </c>
      <c r="I762" t="s">
        <v>1169</v>
      </c>
      <c r="J762">
        <v>14.5</v>
      </c>
      <c r="K762" s="9" t="s">
        <v>15</v>
      </c>
      <c r="L762" s="9" t="s">
        <v>16</v>
      </c>
      <c r="M762" s="9">
        <f>tblTitanic[[#This Row],[SibSp]]+tblTitanic[[#This Row],[Parch]]</f>
        <v>0</v>
      </c>
      <c r="N762" s="9" t="str">
        <f>IF(tblTitanic[[#This Row],[FamilySize]]=0,"Alone", IF(tblTitanic[[#This Row],[FamilySize]]&lt;=3,"Small (1-3)", "Large (4+)"))</f>
        <v>Alone</v>
      </c>
      <c r="O762" s="9" t="str">
        <f>TRIM(MID(tblTitanic[[#This Row],[Name]], FIND(",",tblTitanic[[#This Row],[Name]])+1, FIND(".",tblTitanic[[#This Row],[Name]]) - FIND(",",tblTitanic[[#This Row],[Name]]) - 1))</f>
        <v>Mr</v>
      </c>
      <c r="P7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2" s="9" t="str">
        <f>IF(tblTitanic[[#This Row],[Cabin]]="","Unknown",LEFT(tblTitanic[[#This Row],[Cabin]],1))</f>
        <v>Unknown</v>
      </c>
      <c r="R762" s="9" t="str">
        <f>IF(tblTitanic[[#This Row],[Age]]="","Unknown", IF(tblTitanic[[#This Row],[Age]]&lt;13,"Child",IF(tblTitanic[[#This Row],[Age]]&lt;=18,"Teen", IF(tblTitanic[[#This Row],[Age]]&lt;=40,"Adult","Senior"))))</f>
        <v>Unknown</v>
      </c>
      <c r="S762" s="9" t="str">
        <f>IF(tblTitanic[[#This Row],[Fare]]&lt;=$X$5,"Low",IF(tblTitanic[[#This Row],[Fare]]&lt;= $X$6,"Medium",IF(tblTitanic[[#This Row],[Fare]]&lt;= $X$7,"High","Very High")))</f>
        <v>High</v>
      </c>
      <c r="T762" s="9">
        <f>IF(tblTitanic[[#This Row],[Age]]="", $X$9, tblTitanic[[#This Row],[Age]])</f>
        <v>28</v>
      </c>
      <c r="U762" s="9" t="str">
        <f>IF(tblTitanic[[#This Row],[Embarked]]="", "S", tblTitanic[[#This Row],[Embarked]])</f>
        <v>S</v>
      </c>
    </row>
    <row r="763" spans="1:21">
      <c r="A763" s="9">
        <v>762</v>
      </c>
      <c r="B763" s="9">
        <v>0</v>
      </c>
      <c r="C763" s="9">
        <v>3</v>
      </c>
      <c r="D763" t="s">
        <v>1506</v>
      </c>
      <c r="E763" s="9" t="s">
        <v>13</v>
      </c>
      <c r="F763" s="31">
        <v>41</v>
      </c>
      <c r="G763" s="9">
        <v>0</v>
      </c>
      <c r="H763" s="9">
        <v>0</v>
      </c>
      <c r="I763" t="s">
        <v>1507</v>
      </c>
      <c r="J763">
        <v>7.125</v>
      </c>
      <c r="K763" s="9" t="s">
        <v>15</v>
      </c>
      <c r="L763" s="9" t="s">
        <v>16</v>
      </c>
      <c r="M763" s="9">
        <f>tblTitanic[[#This Row],[SibSp]]+tblTitanic[[#This Row],[Parch]]</f>
        <v>0</v>
      </c>
      <c r="N763" s="9" t="str">
        <f>IF(tblTitanic[[#This Row],[FamilySize]]=0,"Alone", IF(tblTitanic[[#This Row],[FamilySize]]&lt;=3,"Small (1-3)", "Large (4+)"))</f>
        <v>Alone</v>
      </c>
      <c r="O763" s="9" t="str">
        <f>TRIM(MID(tblTitanic[[#This Row],[Name]], FIND(",",tblTitanic[[#This Row],[Name]])+1, FIND(".",tblTitanic[[#This Row],[Name]]) - FIND(",",tblTitanic[[#This Row],[Name]]) - 1))</f>
        <v>Mr</v>
      </c>
      <c r="P7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3" s="9" t="str">
        <f>IF(tblTitanic[[#This Row],[Cabin]]="","Unknown",LEFT(tblTitanic[[#This Row],[Cabin]],1))</f>
        <v>Unknown</v>
      </c>
      <c r="R763" s="9" t="str">
        <f>IF(tblTitanic[[#This Row],[Age]]="","Unknown", IF(tblTitanic[[#This Row],[Age]]&lt;13,"Child",IF(tblTitanic[[#This Row],[Age]]&lt;=18,"Teen", IF(tblTitanic[[#This Row],[Age]]&lt;=40,"Adult","Senior"))))</f>
        <v>Senior</v>
      </c>
      <c r="S763" s="9" t="str">
        <f>IF(tblTitanic[[#This Row],[Fare]]&lt;=$X$5,"Low",IF(tblTitanic[[#This Row],[Fare]]&lt;= $X$6,"Medium",IF(tblTitanic[[#This Row],[Fare]]&lt;= $X$7,"High","Very High")))</f>
        <v>Low</v>
      </c>
      <c r="T763" s="9">
        <f>IF(tblTitanic[[#This Row],[Age]]="", $X$9, tblTitanic[[#This Row],[Age]])</f>
        <v>41</v>
      </c>
      <c r="U763" s="9" t="str">
        <f>IF(tblTitanic[[#This Row],[Embarked]]="", "S", tblTitanic[[#This Row],[Embarked]])</f>
        <v>S</v>
      </c>
    </row>
    <row r="764" spans="1:21">
      <c r="A764" s="9">
        <v>763</v>
      </c>
      <c r="B764" s="9">
        <v>1</v>
      </c>
      <c r="C764" s="9">
        <v>3</v>
      </c>
      <c r="D764" t="s">
        <v>1508</v>
      </c>
      <c r="E764" s="9" t="s">
        <v>13</v>
      </c>
      <c r="F764" s="31">
        <v>20</v>
      </c>
      <c r="G764" s="9">
        <v>0</v>
      </c>
      <c r="H764" s="9">
        <v>0</v>
      </c>
      <c r="I764" t="s">
        <v>1509</v>
      </c>
      <c r="J764">
        <v>7.2291999999999996</v>
      </c>
      <c r="K764" s="9" t="s">
        <v>15</v>
      </c>
      <c r="L764" s="9" t="s">
        <v>21</v>
      </c>
      <c r="M764" s="9">
        <f>tblTitanic[[#This Row],[SibSp]]+tblTitanic[[#This Row],[Parch]]</f>
        <v>0</v>
      </c>
      <c r="N764" s="9" t="str">
        <f>IF(tblTitanic[[#This Row],[FamilySize]]=0,"Alone", IF(tblTitanic[[#This Row],[FamilySize]]&lt;=3,"Small (1-3)", "Large (4+)"))</f>
        <v>Alone</v>
      </c>
      <c r="O764" s="9" t="str">
        <f>TRIM(MID(tblTitanic[[#This Row],[Name]], FIND(",",tblTitanic[[#This Row],[Name]])+1, FIND(".",tblTitanic[[#This Row],[Name]]) - FIND(",",tblTitanic[[#This Row],[Name]]) - 1))</f>
        <v>Mr</v>
      </c>
      <c r="P7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4" s="9" t="str">
        <f>IF(tblTitanic[[#This Row],[Cabin]]="","Unknown",LEFT(tblTitanic[[#This Row],[Cabin]],1))</f>
        <v>Unknown</v>
      </c>
      <c r="R764" s="9" t="str">
        <f>IF(tblTitanic[[#This Row],[Age]]="","Unknown", IF(tblTitanic[[#This Row],[Age]]&lt;13,"Child",IF(tblTitanic[[#This Row],[Age]]&lt;=18,"Teen", IF(tblTitanic[[#This Row],[Age]]&lt;=40,"Adult","Senior"))))</f>
        <v>Adult</v>
      </c>
      <c r="S764" s="9" t="str">
        <f>IF(tblTitanic[[#This Row],[Fare]]&lt;=$X$5,"Low",IF(tblTitanic[[#This Row],[Fare]]&lt;= $X$6,"Medium",IF(tblTitanic[[#This Row],[Fare]]&lt;= $X$7,"High","Very High")))</f>
        <v>Low</v>
      </c>
      <c r="T764" s="9">
        <f>IF(tblTitanic[[#This Row],[Age]]="", $X$9, tblTitanic[[#This Row],[Age]])</f>
        <v>20</v>
      </c>
      <c r="U764" s="9" t="str">
        <f>IF(tblTitanic[[#This Row],[Embarked]]="", "S", tblTitanic[[#This Row],[Embarked]])</f>
        <v>C</v>
      </c>
    </row>
    <row r="765" spans="1:21">
      <c r="A765" s="9">
        <v>764</v>
      </c>
      <c r="B765" s="9">
        <v>1</v>
      </c>
      <c r="C765" s="9">
        <v>1</v>
      </c>
      <c r="D765" t="s">
        <v>1510</v>
      </c>
      <c r="E765" s="9" t="s">
        <v>18</v>
      </c>
      <c r="F765" s="31">
        <v>36</v>
      </c>
      <c r="G765" s="9">
        <v>1</v>
      </c>
      <c r="H765" s="9">
        <v>2</v>
      </c>
      <c r="I765" t="s">
        <v>815</v>
      </c>
      <c r="J765">
        <v>120</v>
      </c>
      <c r="K765" s="9" t="s">
        <v>816</v>
      </c>
      <c r="L765" s="9" t="s">
        <v>16</v>
      </c>
      <c r="M765" s="9">
        <f>tblTitanic[[#This Row],[SibSp]]+tblTitanic[[#This Row],[Parch]]</f>
        <v>3</v>
      </c>
      <c r="N765" s="9" t="str">
        <f>IF(tblTitanic[[#This Row],[FamilySize]]=0,"Alone", IF(tblTitanic[[#This Row],[FamilySize]]&lt;=3,"Small (1-3)", "Large (4+)"))</f>
        <v>Small (1-3)</v>
      </c>
      <c r="O765" s="9" t="str">
        <f>TRIM(MID(tblTitanic[[#This Row],[Name]], FIND(",",tblTitanic[[#This Row],[Name]])+1, FIND(".",tblTitanic[[#This Row],[Name]]) - FIND(",",tblTitanic[[#This Row],[Name]]) - 1))</f>
        <v>Mrs</v>
      </c>
      <c r="P7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65" s="9" t="str">
        <f>IF(tblTitanic[[#This Row],[Cabin]]="","Unknown",LEFT(tblTitanic[[#This Row],[Cabin]],1))</f>
        <v>B</v>
      </c>
      <c r="R765" s="9" t="str">
        <f>IF(tblTitanic[[#This Row],[Age]]="","Unknown", IF(tblTitanic[[#This Row],[Age]]&lt;13,"Child",IF(tblTitanic[[#This Row],[Age]]&lt;=18,"Teen", IF(tblTitanic[[#This Row],[Age]]&lt;=40,"Adult","Senior"))))</f>
        <v>Adult</v>
      </c>
      <c r="S765" s="9" t="str">
        <f>IF(tblTitanic[[#This Row],[Fare]]&lt;=$X$5,"Low",IF(tblTitanic[[#This Row],[Fare]]&lt;= $X$6,"Medium",IF(tblTitanic[[#This Row],[Fare]]&lt;= $X$7,"High","Very High")))</f>
        <v>Very High</v>
      </c>
      <c r="T765" s="9">
        <f>IF(tblTitanic[[#This Row],[Age]]="", $X$9, tblTitanic[[#This Row],[Age]])</f>
        <v>36</v>
      </c>
      <c r="U765" s="9" t="str">
        <f>IF(tblTitanic[[#This Row],[Embarked]]="", "S", tblTitanic[[#This Row],[Embarked]])</f>
        <v>S</v>
      </c>
    </row>
    <row r="766" spans="1:21">
      <c r="A766" s="9">
        <v>765</v>
      </c>
      <c r="B766" s="9">
        <v>0</v>
      </c>
      <c r="C766" s="9">
        <v>3</v>
      </c>
      <c r="D766" t="s">
        <v>1511</v>
      </c>
      <c r="E766" s="9" t="s">
        <v>13</v>
      </c>
      <c r="F766" s="31">
        <v>16</v>
      </c>
      <c r="G766" s="9">
        <v>0</v>
      </c>
      <c r="H766" s="9">
        <v>0</v>
      </c>
      <c r="I766" t="s">
        <v>1512</v>
      </c>
      <c r="J766">
        <v>7.7750000000000004</v>
      </c>
      <c r="K766" s="9" t="s">
        <v>15</v>
      </c>
      <c r="L766" s="9" t="s">
        <v>16</v>
      </c>
      <c r="M766" s="9">
        <f>tblTitanic[[#This Row],[SibSp]]+tblTitanic[[#This Row],[Parch]]</f>
        <v>0</v>
      </c>
      <c r="N766" s="9" t="str">
        <f>IF(tblTitanic[[#This Row],[FamilySize]]=0,"Alone", IF(tblTitanic[[#This Row],[FamilySize]]&lt;=3,"Small (1-3)", "Large (4+)"))</f>
        <v>Alone</v>
      </c>
      <c r="O766" s="9" t="str">
        <f>TRIM(MID(tblTitanic[[#This Row],[Name]], FIND(",",tblTitanic[[#This Row],[Name]])+1, FIND(".",tblTitanic[[#This Row],[Name]]) - FIND(",",tblTitanic[[#This Row],[Name]]) - 1))</f>
        <v>Mr</v>
      </c>
      <c r="P7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66" s="9" t="str">
        <f>IF(tblTitanic[[#This Row],[Cabin]]="","Unknown",LEFT(tblTitanic[[#This Row],[Cabin]],1))</f>
        <v>Unknown</v>
      </c>
      <c r="R766" s="9" t="str">
        <f>IF(tblTitanic[[#This Row],[Age]]="","Unknown", IF(tblTitanic[[#This Row],[Age]]&lt;13,"Child",IF(tblTitanic[[#This Row],[Age]]&lt;=18,"Teen", IF(tblTitanic[[#This Row],[Age]]&lt;=40,"Adult","Senior"))))</f>
        <v>Teen</v>
      </c>
      <c r="S766" s="9" t="str">
        <f>IF(tblTitanic[[#This Row],[Fare]]&lt;=$X$5,"Low",IF(tblTitanic[[#This Row],[Fare]]&lt;= $X$6,"Medium",IF(tblTitanic[[#This Row],[Fare]]&lt;= $X$7,"High","Very High")))</f>
        <v>Low</v>
      </c>
      <c r="T766" s="9">
        <f>IF(tblTitanic[[#This Row],[Age]]="", $X$9, tblTitanic[[#This Row],[Age]])</f>
        <v>16</v>
      </c>
      <c r="U766" s="9" t="str">
        <f>IF(tblTitanic[[#This Row],[Embarked]]="", "S", tblTitanic[[#This Row],[Embarked]])</f>
        <v>S</v>
      </c>
    </row>
    <row r="767" spans="1:21">
      <c r="A767" s="9">
        <v>766</v>
      </c>
      <c r="B767" s="9">
        <v>1</v>
      </c>
      <c r="C767" s="9">
        <v>1</v>
      </c>
      <c r="D767" t="s">
        <v>1513</v>
      </c>
      <c r="E767" s="9" t="s">
        <v>18</v>
      </c>
      <c r="F767" s="31">
        <v>51</v>
      </c>
      <c r="G767" s="9">
        <v>1</v>
      </c>
      <c r="H767" s="9">
        <v>0</v>
      </c>
      <c r="I767" t="s">
        <v>588</v>
      </c>
      <c r="J767">
        <v>77.958299999999994</v>
      </c>
      <c r="K767" s="9" t="s">
        <v>1514</v>
      </c>
      <c r="L767" s="9" t="s">
        <v>16</v>
      </c>
      <c r="M767" s="9">
        <f>tblTitanic[[#This Row],[SibSp]]+tblTitanic[[#This Row],[Parch]]</f>
        <v>1</v>
      </c>
      <c r="N767" s="9" t="str">
        <f>IF(tblTitanic[[#This Row],[FamilySize]]=0,"Alone", IF(tblTitanic[[#This Row],[FamilySize]]&lt;=3,"Small (1-3)", "Large (4+)"))</f>
        <v>Small (1-3)</v>
      </c>
      <c r="O767" s="9" t="str">
        <f>TRIM(MID(tblTitanic[[#This Row],[Name]], FIND(",",tblTitanic[[#This Row],[Name]])+1, FIND(".",tblTitanic[[#This Row],[Name]]) - FIND(",",tblTitanic[[#This Row],[Name]]) - 1))</f>
        <v>Mrs</v>
      </c>
      <c r="P7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67" s="9" t="str">
        <f>IF(tblTitanic[[#This Row],[Cabin]]="","Unknown",LEFT(tblTitanic[[#This Row],[Cabin]],1))</f>
        <v>D</v>
      </c>
      <c r="R767" s="9" t="str">
        <f>IF(tblTitanic[[#This Row],[Age]]="","Unknown", IF(tblTitanic[[#This Row],[Age]]&lt;13,"Child",IF(tblTitanic[[#This Row],[Age]]&lt;=18,"Teen", IF(tblTitanic[[#This Row],[Age]]&lt;=40,"Adult","Senior"))))</f>
        <v>Senior</v>
      </c>
      <c r="S767" s="9" t="str">
        <f>IF(tblTitanic[[#This Row],[Fare]]&lt;=$X$5,"Low",IF(tblTitanic[[#This Row],[Fare]]&lt;= $X$6,"Medium",IF(tblTitanic[[#This Row],[Fare]]&lt;= $X$7,"High","Very High")))</f>
        <v>Very High</v>
      </c>
      <c r="T767" s="9">
        <f>IF(tblTitanic[[#This Row],[Age]]="", $X$9, tblTitanic[[#This Row],[Age]])</f>
        <v>51</v>
      </c>
      <c r="U767" s="9" t="str">
        <f>IF(tblTitanic[[#This Row],[Embarked]]="", "S", tblTitanic[[#This Row],[Embarked]])</f>
        <v>S</v>
      </c>
    </row>
    <row r="768" spans="1:21">
      <c r="A768" s="9">
        <v>767</v>
      </c>
      <c r="B768" s="9">
        <v>0</v>
      </c>
      <c r="C768" s="9">
        <v>1</v>
      </c>
      <c r="D768" t="s">
        <v>1515</v>
      </c>
      <c r="E768" s="9" t="s">
        <v>13</v>
      </c>
      <c r="F768" s="31"/>
      <c r="G768" s="9">
        <v>0</v>
      </c>
      <c r="H768" s="9">
        <v>0</v>
      </c>
      <c r="I768" t="s">
        <v>1516</v>
      </c>
      <c r="J768">
        <v>39.6</v>
      </c>
      <c r="K768" s="9" t="s">
        <v>15</v>
      </c>
      <c r="L768" s="9" t="s">
        <v>21</v>
      </c>
      <c r="M768" s="9">
        <f>tblTitanic[[#This Row],[SibSp]]+tblTitanic[[#This Row],[Parch]]</f>
        <v>0</v>
      </c>
      <c r="N768" s="9" t="str">
        <f>IF(tblTitanic[[#This Row],[FamilySize]]=0,"Alone", IF(tblTitanic[[#This Row],[FamilySize]]&lt;=3,"Small (1-3)", "Large (4+)"))</f>
        <v>Alone</v>
      </c>
      <c r="O768" s="9" t="str">
        <f>TRIM(MID(tblTitanic[[#This Row],[Name]], FIND(",",tblTitanic[[#This Row],[Name]])+1, FIND(".",tblTitanic[[#This Row],[Name]]) - FIND(",",tblTitanic[[#This Row],[Name]]) - 1))</f>
        <v>Dr</v>
      </c>
      <c r="P7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768" s="9" t="str">
        <f>IF(tblTitanic[[#This Row],[Cabin]]="","Unknown",LEFT(tblTitanic[[#This Row],[Cabin]],1))</f>
        <v>Unknown</v>
      </c>
      <c r="R768" s="9" t="str">
        <f>IF(tblTitanic[[#This Row],[Age]]="","Unknown", IF(tblTitanic[[#This Row],[Age]]&lt;13,"Child",IF(tblTitanic[[#This Row],[Age]]&lt;=18,"Teen", IF(tblTitanic[[#This Row],[Age]]&lt;=40,"Adult","Senior"))))</f>
        <v>Unknown</v>
      </c>
      <c r="S768" s="9" t="str">
        <f>IF(tblTitanic[[#This Row],[Fare]]&lt;=$X$5,"Low",IF(tblTitanic[[#This Row],[Fare]]&lt;= $X$6,"Medium",IF(tblTitanic[[#This Row],[Fare]]&lt;= $X$7,"High","Very High")))</f>
        <v>Very High</v>
      </c>
      <c r="T768" s="9">
        <f>IF(tblTitanic[[#This Row],[Age]]="", $X$9, tblTitanic[[#This Row],[Age]])</f>
        <v>28</v>
      </c>
      <c r="U768" s="9" t="str">
        <f>IF(tblTitanic[[#This Row],[Embarked]]="", "S", tblTitanic[[#This Row],[Embarked]])</f>
        <v>C</v>
      </c>
    </row>
    <row r="769" spans="1:21">
      <c r="A769" s="9">
        <v>768</v>
      </c>
      <c r="B769" s="9">
        <v>0</v>
      </c>
      <c r="C769" s="9">
        <v>3</v>
      </c>
      <c r="D769" t="s">
        <v>1517</v>
      </c>
      <c r="E769" s="9" t="s">
        <v>18</v>
      </c>
      <c r="F769" s="31">
        <v>30.5</v>
      </c>
      <c r="G769" s="9">
        <v>0</v>
      </c>
      <c r="H769" s="9">
        <v>0</v>
      </c>
      <c r="I769" t="s">
        <v>1518</v>
      </c>
      <c r="J769">
        <v>7.75</v>
      </c>
      <c r="K769" s="9" t="s">
        <v>15</v>
      </c>
      <c r="L769" s="9" t="s">
        <v>31</v>
      </c>
      <c r="M769" s="9">
        <f>tblTitanic[[#This Row],[SibSp]]+tblTitanic[[#This Row],[Parch]]</f>
        <v>0</v>
      </c>
      <c r="N769" s="9" t="str">
        <f>IF(tblTitanic[[#This Row],[FamilySize]]=0,"Alone", IF(tblTitanic[[#This Row],[FamilySize]]&lt;=3,"Small (1-3)", "Large (4+)"))</f>
        <v>Alone</v>
      </c>
      <c r="O769" s="9" t="str">
        <f>TRIM(MID(tblTitanic[[#This Row],[Name]], FIND(",",tblTitanic[[#This Row],[Name]])+1, FIND(".",tblTitanic[[#This Row],[Name]]) - FIND(",",tblTitanic[[#This Row],[Name]]) - 1))</f>
        <v>Miss</v>
      </c>
      <c r="P7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69" s="9" t="str">
        <f>IF(tblTitanic[[#This Row],[Cabin]]="","Unknown",LEFT(tblTitanic[[#This Row],[Cabin]],1))</f>
        <v>Unknown</v>
      </c>
      <c r="R769" s="9" t="str">
        <f>IF(tblTitanic[[#This Row],[Age]]="","Unknown", IF(tblTitanic[[#This Row],[Age]]&lt;13,"Child",IF(tblTitanic[[#This Row],[Age]]&lt;=18,"Teen", IF(tblTitanic[[#This Row],[Age]]&lt;=40,"Adult","Senior"))))</f>
        <v>Adult</v>
      </c>
      <c r="S769" s="9" t="str">
        <f>IF(tblTitanic[[#This Row],[Fare]]&lt;=$X$5,"Low",IF(tblTitanic[[#This Row],[Fare]]&lt;= $X$6,"Medium",IF(tblTitanic[[#This Row],[Fare]]&lt;= $X$7,"High","Very High")))</f>
        <v>Low</v>
      </c>
      <c r="T769" s="9">
        <f>IF(tblTitanic[[#This Row],[Age]]="", $X$9, tblTitanic[[#This Row],[Age]])</f>
        <v>30.5</v>
      </c>
      <c r="U769" s="9" t="str">
        <f>IF(tblTitanic[[#This Row],[Embarked]]="", "S", tblTitanic[[#This Row],[Embarked]])</f>
        <v>Q</v>
      </c>
    </row>
    <row r="770" spans="1:21">
      <c r="A770" s="9">
        <v>769</v>
      </c>
      <c r="B770" s="9">
        <v>0</v>
      </c>
      <c r="C770" s="9">
        <v>3</v>
      </c>
      <c r="D770" t="s">
        <v>1519</v>
      </c>
      <c r="E770" s="9" t="s">
        <v>13</v>
      </c>
      <c r="F770" s="31"/>
      <c r="G770" s="9">
        <v>1</v>
      </c>
      <c r="H770" s="9">
        <v>0</v>
      </c>
      <c r="I770" t="s">
        <v>254</v>
      </c>
      <c r="J770">
        <v>24.15</v>
      </c>
      <c r="K770" s="9" t="s">
        <v>15</v>
      </c>
      <c r="L770" s="9" t="s">
        <v>31</v>
      </c>
      <c r="M770" s="9">
        <f>tblTitanic[[#This Row],[SibSp]]+tblTitanic[[#This Row],[Parch]]</f>
        <v>1</v>
      </c>
      <c r="N770" s="9" t="str">
        <f>IF(tblTitanic[[#This Row],[FamilySize]]=0,"Alone", IF(tblTitanic[[#This Row],[FamilySize]]&lt;=3,"Small (1-3)", "Large (4+)"))</f>
        <v>Small (1-3)</v>
      </c>
      <c r="O770" s="9" t="str">
        <f>TRIM(MID(tblTitanic[[#This Row],[Name]], FIND(",",tblTitanic[[#This Row],[Name]])+1, FIND(".",tblTitanic[[#This Row],[Name]]) - FIND(",",tblTitanic[[#This Row],[Name]]) - 1))</f>
        <v>Mr</v>
      </c>
      <c r="P7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0" s="9" t="str">
        <f>IF(tblTitanic[[#This Row],[Cabin]]="","Unknown",LEFT(tblTitanic[[#This Row],[Cabin]],1))</f>
        <v>Unknown</v>
      </c>
      <c r="R770" s="9" t="str">
        <f>IF(tblTitanic[[#This Row],[Age]]="","Unknown", IF(tblTitanic[[#This Row],[Age]]&lt;13,"Child",IF(tblTitanic[[#This Row],[Age]]&lt;=18,"Teen", IF(tblTitanic[[#This Row],[Age]]&lt;=40,"Adult","Senior"))))</f>
        <v>Unknown</v>
      </c>
      <c r="S770" s="9" t="str">
        <f>IF(tblTitanic[[#This Row],[Fare]]&lt;=$X$5,"Low",IF(tblTitanic[[#This Row],[Fare]]&lt;= $X$6,"Medium",IF(tblTitanic[[#This Row],[Fare]]&lt;= $X$7,"High","Very High")))</f>
        <v>High</v>
      </c>
      <c r="T770" s="9">
        <f>IF(tblTitanic[[#This Row],[Age]]="", $X$9, tblTitanic[[#This Row],[Age]])</f>
        <v>28</v>
      </c>
      <c r="U770" s="9" t="str">
        <f>IF(tblTitanic[[#This Row],[Embarked]]="", "S", tblTitanic[[#This Row],[Embarked]])</f>
        <v>Q</v>
      </c>
    </row>
    <row r="771" spans="1:21">
      <c r="A771" s="9">
        <v>770</v>
      </c>
      <c r="B771" s="9">
        <v>0</v>
      </c>
      <c r="C771" s="9">
        <v>3</v>
      </c>
      <c r="D771" t="s">
        <v>1520</v>
      </c>
      <c r="E771" s="9" t="s">
        <v>13</v>
      </c>
      <c r="F771" s="31">
        <v>32</v>
      </c>
      <c r="G771" s="9">
        <v>0</v>
      </c>
      <c r="H771" s="9">
        <v>0</v>
      </c>
      <c r="I771" t="s">
        <v>1521</v>
      </c>
      <c r="J771">
        <v>8.3625000000000007</v>
      </c>
      <c r="K771" s="9" t="s">
        <v>15</v>
      </c>
      <c r="L771" s="9" t="s">
        <v>16</v>
      </c>
      <c r="M771" s="9">
        <f>tblTitanic[[#This Row],[SibSp]]+tblTitanic[[#This Row],[Parch]]</f>
        <v>0</v>
      </c>
      <c r="N771" s="9" t="str">
        <f>IF(tblTitanic[[#This Row],[FamilySize]]=0,"Alone", IF(tblTitanic[[#This Row],[FamilySize]]&lt;=3,"Small (1-3)", "Large (4+)"))</f>
        <v>Alone</v>
      </c>
      <c r="O771" s="9" t="str">
        <f>TRIM(MID(tblTitanic[[#This Row],[Name]], FIND(",",tblTitanic[[#This Row],[Name]])+1, FIND(".",tblTitanic[[#This Row],[Name]]) - FIND(",",tblTitanic[[#This Row],[Name]]) - 1))</f>
        <v>Mr</v>
      </c>
      <c r="P7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1" s="9" t="str">
        <f>IF(tblTitanic[[#This Row],[Cabin]]="","Unknown",LEFT(tblTitanic[[#This Row],[Cabin]],1))</f>
        <v>Unknown</v>
      </c>
      <c r="R771" s="9" t="str">
        <f>IF(tblTitanic[[#This Row],[Age]]="","Unknown", IF(tblTitanic[[#This Row],[Age]]&lt;13,"Child",IF(tblTitanic[[#This Row],[Age]]&lt;=18,"Teen", IF(tblTitanic[[#This Row],[Age]]&lt;=40,"Adult","Senior"))))</f>
        <v>Adult</v>
      </c>
      <c r="S771" s="9" t="str">
        <f>IF(tblTitanic[[#This Row],[Fare]]&lt;=$X$5,"Low",IF(tblTitanic[[#This Row],[Fare]]&lt;= $X$6,"Medium",IF(tblTitanic[[#This Row],[Fare]]&lt;= $X$7,"High","Very High")))</f>
        <v>Medium</v>
      </c>
      <c r="T771" s="9">
        <f>IF(tblTitanic[[#This Row],[Age]]="", $X$9, tblTitanic[[#This Row],[Age]])</f>
        <v>32</v>
      </c>
      <c r="U771" s="9" t="str">
        <f>IF(tblTitanic[[#This Row],[Embarked]]="", "S", tblTitanic[[#This Row],[Embarked]])</f>
        <v>S</v>
      </c>
    </row>
    <row r="772" spans="1:21">
      <c r="A772" s="9">
        <v>771</v>
      </c>
      <c r="B772" s="9">
        <v>0</v>
      </c>
      <c r="C772" s="9">
        <v>3</v>
      </c>
      <c r="D772" t="s">
        <v>1522</v>
      </c>
      <c r="E772" s="9" t="s">
        <v>13</v>
      </c>
      <c r="F772" s="31">
        <v>24</v>
      </c>
      <c r="G772" s="9">
        <v>0</v>
      </c>
      <c r="H772" s="9">
        <v>0</v>
      </c>
      <c r="I772" t="s">
        <v>1523</v>
      </c>
      <c r="J772">
        <v>9.5</v>
      </c>
      <c r="K772" s="9" t="s">
        <v>15</v>
      </c>
      <c r="L772" s="9" t="s">
        <v>16</v>
      </c>
      <c r="M772" s="9">
        <f>tblTitanic[[#This Row],[SibSp]]+tblTitanic[[#This Row],[Parch]]</f>
        <v>0</v>
      </c>
      <c r="N772" s="9" t="str">
        <f>IF(tblTitanic[[#This Row],[FamilySize]]=0,"Alone", IF(tblTitanic[[#This Row],[FamilySize]]&lt;=3,"Small (1-3)", "Large (4+)"))</f>
        <v>Alone</v>
      </c>
      <c r="O772" s="9" t="str">
        <f>TRIM(MID(tblTitanic[[#This Row],[Name]], FIND(",",tblTitanic[[#This Row],[Name]])+1, FIND(".",tblTitanic[[#This Row],[Name]]) - FIND(",",tblTitanic[[#This Row],[Name]]) - 1))</f>
        <v>Mr</v>
      </c>
      <c r="P7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2" s="9" t="str">
        <f>IF(tblTitanic[[#This Row],[Cabin]]="","Unknown",LEFT(tblTitanic[[#This Row],[Cabin]],1))</f>
        <v>Unknown</v>
      </c>
      <c r="R772" s="9" t="str">
        <f>IF(tblTitanic[[#This Row],[Age]]="","Unknown", IF(tblTitanic[[#This Row],[Age]]&lt;13,"Child",IF(tblTitanic[[#This Row],[Age]]&lt;=18,"Teen", IF(tblTitanic[[#This Row],[Age]]&lt;=40,"Adult","Senior"))))</f>
        <v>Adult</v>
      </c>
      <c r="S772" s="9" t="str">
        <f>IF(tblTitanic[[#This Row],[Fare]]&lt;=$X$5,"Low",IF(tblTitanic[[#This Row],[Fare]]&lt;= $X$6,"Medium",IF(tblTitanic[[#This Row],[Fare]]&lt;= $X$7,"High","Very High")))</f>
        <v>Medium</v>
      </c>
      <c r="T772" s="9">
        <f>IF(tblTitanic[[#This Row],[Age]]="", $X$9, tblTitanic[[#This Row],[Age]])</f>
        <v>24</v>
      </c>
      <c r="U772" s="9" t="str">
        <f>IF(tblTitanic[[#This Row],[Embarked]]="", "S", tblTitanic[[#This Row],[Embarked]])</f>
        <v>S</v>
      </c>
    </row>
    <row r="773" spans="1:21">
      <c r="A773" s="9">
        <v>772</v>
      </c>
      <c r="B773" s="9">
        <v>0</v>
      </c>
      <c r="C773" s="9">
        <v>3</v>
      </c>
      <c r="D773" t="s">
        <v>1524</v>
      </c>
      <c r="E773" s="9" t="s">
        <v>13</v>
      </c>
      <c r="F773" s="31">
        <v>48</v>
      </c>
      <c r="G773" s="9">
        <v>0</v>
      </c>
      <c r="H773" s="9">
        <v>0</v>
      </c>
      <c r="I773" t="s">
        <v>1525</v>
      </c>
      <c r="J773">
        <v>7.8541999999999996</v>
      </c>
      <c r="K773" s="9" t="s">
        <v>15</v>
      </c>
      <c r="L773" s="9" t="s">
        <v>16</v>
      </c>
      <c r="M773" s="9">
        <f>tblTitanic[[#This Row],[SibSp]]+tblTitanic[[#This Row],[Parch]]</f>
        <v>0</v>
      </c>
      <c r="N773" s="9" t="str">
        <f>IF(tblTitanic[[#This Row],[FamilySize]]=0,"Alone", IF(tblTitanic[[#This Row],[FamilySize]]&lt;=3,"Small (1-3)", "Large (4+)"))</f>
        <v>Alone</v>
      </c>
      <c r="O773" s="9" t="str">
        <f>TRIM(MID(tblTitanic[[#This Row],[Name]], FIND(",",tblTitanic[[#This Row],[Name]])+1, FIND(".",tblTitanic[[#This Row],[Name]]) - FIND(",",tblTitanic[[#This Row],[Name]]) - 1))</f>
        <v>Mr</v>
      </c>
      <c r="P7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3" s="9" t="str">
        <f>IF(tblTitanic[[#This Row],[Cabin]]="","Unknown",LEFT(tblTitanic[[#This Row],[Cabin]],1))</f>
        <v>Unknown</v>
      </c>
      <c r="R773" s="9" t="str">
        <f>IF(tblTitanic[[#This Row],[Age]]="","Unknown", IF(tblTitanic[[#This Row],[Age]]&lt;13,"Child",IF(tblTitanic[[#This Row],[Age]]&lt;=18,"Teen", IF(tblTitanic[[#This Row],[Age]]&lt;=40,"Adult","Senior"))))</f>
        <v>Senior</v>
      </c>
      <c r="S773" s="9" t="str">
        <f>IF(tblTitanic[[#This Row],[Fare]]&lt;=$X$5,"Low",IF(tblTitanic[[#This Row],[Fare]]&lt;= $X$6,"Medium",IF(tblTitanic[[#This Row],[Fare]]&lt;= $X$7,"High","Very High")))</f>
        <v>Low</v>
      </c>
      <c r="T773" s="9">
        <f>IF(tblTitanic[[#This Row],[Age]]="", $X$9, tblTitanic[[#This Row],[Age]])</f>
        <v>48</v>
      </c>
      <c r="U773" s="9" t="str">
        <f>IF(tblTitanic[[#This Row],[Embarked]]="", "S", tblTitanic[[#This Row],[Embarked]])</f>
        <v>S</v>
      </c>
    </row>
    <row r="774" spans="1:21">
      <c r="A774" s="9">
        <v>773</v>
      </c>
      <c r="B774" s="9">
        <v>0</v>
      </c>
      <c r="C774" s="9">
        <v>2</v>
      </c>
      <c r="D774" t="s">
        <v>1526</v>
      </c>
      <c r="E774" s="9" t="s">
        <v>18</v>
      </c>
      <c r="F774" s="31">
        <v>57</v>
      </c>
      <c r="G774" s="9">
        <v>0</v>
      </c>
      <c r="H774" s="9">
        <v>0</v>
      </c>
      <c r="I774" t="s">
        <v>1527</v>
      </c>
      <c r="J774">
        <v>10.5</v>
      </c>
      <c r="K774" s="9" t="s">
        <v>1528</v>
      </c>
      <c r="L774" s="9" t="s">
        <v>16</v>
      </c>
      <c r="M774" s="9">
        <f>tblTitanic[[#This Row],[SibSp]]+tblTitanic[[#This Row],[Parch]]</f>
        <v>0</v>
      </c>
      <c r="N774" s="9" t="str">
        <f>IF(tblTitanic[[#This Row],[FamilySize]]=0,"Alone", IF(tblTitanic[[#This Row],[FamilySize]]&lt;=3,"Small (1-3)", "Large (4+)"))</f>
        <v>Alone</v>
      </c>
      <c r="O774" s="9" t="str">
        <f>TRIM(MID(tblTitanic[[#This Row],[Name]], FIND(",",tblTitanic[[#This Row],[Name]])+1, FIND(".",tblTitanic[[#This Row],[Name]]) - FIND(",",tblTitanic[[#This Row],[Name]]) - 1))</f>
        <v>Mrs</v>
      </c>
      <c r="P7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74" s="9" t="str">
        <f>IF(tblTitanic[[#This Row],[Cabin]]="","Unknown",LEFT(tblTitanic[[#This Row],[Cabin]],1))</f>
        <v>E</v>
      </c>
      <c r="R774" s="9" t="str">
        <f>IF(tblTitanic[[#This Row],[Age]]="","Unknown", IF(tblTitanic[[#This Row],[Age]]&lt;13,"Child",IF(tblTitanic[[#This Row],[Age]]&lt;=18,"Teen", IF(tblTitanic[[#This Row],[Age]]&lt;=40,"Adult","Senior"))))</f>
        <v>Senior</v>
      </c>
      <c r="S774" s="9" t="str">
        <f>IF(tblTitanic[[#This Row],[Fare]]&lt;=$X$5,"Low",IF(tblTitanic[[#This Row],[Fare]]&lt;= $X$6,"Medium",IF(tblTitanic[[#This Row],[Fare]]&lt;= $X$7,"High","Very High")))</f>
        <v>Medium</v>
      </c>
      <c r="T774" s="9">
        <f>IF(tblTitanic[[#This Row],[Age]]="", $X$9, tblTitanic[[#This Row],[Age]])</f>
        <v>57</v>
      </c>
      <c r="U774" s="9" t="str">
        <f>IF(tblTitanic[[#This Row],[Embarked]]="", "S", tblTitanic[[#This Row],[Embarked]])</f>
        <v>S</v>
      </c>
    </row>
    <row r="775" spans="1:21">
      <c r="A775" s="9">
        <v>774</v>
      </c>
      <c r="B775" s="9">
        <v>0</v>
      </c>
      <c r="C775" s="9">
        <v>3</v>
      </c>
      <c r="D775" t="s">
        <v>1529</v>
      </c>
      <c r="E775" s="9" t="s">
        <v>13</v>
      </c>
      <c r="F775" s="31"/>
      <c r="G775" s="9">
        <v>0</v>
      </c>
      <c r="H775" s="9">
        <v>0</v>
      </c>
      <c r="I775" t="s">
        <v>1530</v>
      </c>
      <c r="J775">
        <v>7.2249999999999996</v>
      </c>
      <c r="K775" s="9" t="s">
        <v>15</v>
      </c>
      <c r="L775" s="9" t="s">
        <v>21</v>
      </c>
      <c r="M775" s="9">
        <f>tblTitanic[[#This Row],[SibSp]]+tblTitanic[[#This Row],[Parch]]</f>
        <v>0</v>
      </c>
      <c r="N775" s="9" t="str">
        <f>IF(tblTitanic[[#This Row],[FamilySize]]=0,"Alone", IF(tblTitanic[[#This Row],[FamilySize]]&lt;=3,"Small (1-3)", "Large (4+)"))</f>
        <v>Alone</v>
      </c>
      <c r="O775" s="9" t="str">
        <f>TRIM(MID(tblTitanic[[#This Row],[Name]], FIND(",",tblTitanic[[#This Row],[Name]])+1, FIND(".",tblTitanic[[#This Row],[Name]]) - FIND(",",tblTitanic[[#This Row],[Name]]) - 1))</f>
        <v>Mr</v>
      </c>
      <c r="P7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5" s="9" t="str">
        <f>IF(tblTitanic[[#This Row],[Cabin]]="","Unknown",LEFT(tblTitanic[[#This Row],[Cabin]],1))</f>
        <v>Unknown</v>
      </c>
      <c r="R775" s="9" t="str">
        <f>IF(tblTitanic[[#This Row],[Age]]="","Unknown", IF(tblTitanic[[#This Row],[Age]]&lt;13,"Child",IF(tblTitanic[[#This Row],[Age]]&lt;=18,"Teen", IF(tblTitanic[[#This Row],[Age]]&lt;=40,"Adult","Senior"))))</f>
        <v>Unknown</v>
      </c>
      <c r="S775" s="9" t="str">
        <f>IF(tblTitanic[[#This Row],[Fare]]&lt;=$X$5,"Low",IF(tblTitanic[[#This Row],[Fare]]&lt;= $X$6,"Medium",IF(tblTitanic[[#This Row],[Fare]]&lt;= $X$7,"High","Very High")))</f>
        <v>Low</v>
      </c>
      <c r="T775" s="9">
        <f>IF(tblTitanic[[#This Row],[Age]]="", $X$9, tblTitanic[[#This Row],[Age]])</f>
        <v>28</v>
      </c>
      <c r="U775" s="9" t="str">
        <f>IF(tblTitanic[[#This Row],[Embarked]]="", "S", tblTitanic[[#This Row],[Embarked]])</f>
        <v>C</v>
      </c>
    </row>
    <row r="776" spans="1:21">
      <c r="A776" s="9">
        <v>775</v>
      </c>
      <c r="B776" s="9">
        <v>1</v>
      </c>
      <c r="C776" s="9">
        <v>2</v>
      </c>
      <c r="D776" t="s">
        <v>1531</v>
      </c>
      <c r="E776" s="9" t="s">
        <v>18</v>
      </c>
      <c r="F776" s="31">
        <v>54</v>
      </c>
      <c r="G776" s="9">
        <v>1</v>
      </c>
      <c r="H776" s="9">
        <v>3</v>
      </c>
      <c r="I776" t="s">
        <v>1532</v>
      </c>
      <c r="J776">
        <v>23</v>
      </c>
      <c r="K776" s="9" t="s">
        <v>15</v>
      </c>
      <c r="L776" s="9" t="s">
        <v>16</v>
      </c>
      <c r="M776" s="9">
        <f>tblTitanic[[#This Row],[SibSp]]+tblTitanic[[#This Row],[Parch]]</f>
        <v>4</v>
      </c>
      <c r="N776" s="9" t="str">
        <f>IF(tblTitanic[[#This Row],[FamilySize]]=0,"Alone", IF(tblTitanic[[#This Row],[FamilySize]]&lt;=3,"Small (1-3)", "Large (4+)"))</f>
        <v>Large (4+)</v>
      </c>
      <c r="O776" s="9" t="str">
        <f>TRIM(MID(tblTitanic[[#This Row],[Name]], FIND(",",tblTitanic[[#This Row],[Name]])+1, FIND(".",tblTitanic[[#This Row],[Name]]) - FIND(",",tblTitanic[[#This Row],[Name]]) - 1))</f>
        <v>Mrs</v>
      </c>
      <c r="P7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76" s="9" t="str">
        <f>IF(tblTitanic[[#This Row],[Cabin]]="","Unknown",LEFT(tblTitanic[[#This Row],[Cabin]],1))</f>
        <v>Unknown</v>
      </c>
      <c r="R776" s="9" t="str">
        <f>IF(tblTitanic[[#This Row],[Age]]="","Unknown", IF(tblTitanic[[#This Row],[Age]]&lt;13,"Child",IF(tblTitanic[[#This Row],[Age]]&lt;=18,"Teen", IF(tblTitanic[[#This Row],[Age]]&lt;=40,"Adult","Senior"))))</f>
        <v>Senior</v>
      </c>
      <c r="S776" s="9" t="str">
        <f>IF(tblTitanic[[#This Row],[Fare]]&lt;=$X$5,"Low",IF(tblTitanic[[#This Row],[Fare]]&lt;= $X$6,"Medium",IF(tblTitanic[[#This Row],[Fare]]&lt;= $X$7,"High","Very High")))</f>
        <v>High</v>
      </c>
      <c r="T776" s="9">
        <f>IF(tblTitanic[[#This Row],[Age]]="", $X$9, tblTitanic[[#This Row],[Age]])</f>
        <v>54</v>
      </c>
      <c r="U776" s="9" t="str">
        <f>IF(tblTitanic[[#This Row],[Embarked]]="", "S", tblTitanic[[#This Row],[Embarked]])</f>
        <v>S</v>
      </c>
    </row>
    <row r="777" spans="1:21">
      <c r="A777" s="9">
        <v>776</v>
      </c>
      <c r="B777" s="9">
        <v>0</v>
      </c>
      <c r="C777" s="9">
        <v>3</v>
      </c>
      <c r="D777" t="s">
        <v>1533</v>
      </c>
      <c r="E777" s="9" t="s">
        <v>13</v>
      </c>
      <c r="F777" s="31">
        <v>18</v>
      </c>
      <c r="G777" s="9">
        <v>0</v>
      </c>
      <c r="H777" s="9">
        <v>0</v>
      </c>
      <c r="I777" t="s">
        <v>1534</v>
      </c>
      <c r="J777">
        <v>7.75</v>
      </c>
      <c r="K777" s="9" t="s">
        <v>15</v>
      </c>
      <c r="L777" s="9" t="s">
        <v>16</v>
      </c>
      <c r="M777" s="9">
        <f>tblTitanic[[#This Row],[SibSp]]+tblTitanic[[#This Row],[Parch]]</f>
        <v>0</v>
      </c>
      <c r="N777" s="9" t="str">
        <f>IF(tblTitanic[[#This Row],[FamilySize]]=0,"Alone", IF(tblTitanic[[#This Row],[FamilySize]]&lt;=3,"Small (1-3)", "Large (4+)"))</f>
        <v>Alone</v>
      </c>
      <c r="O777" s="9" t="str">
        <f>TRIM(MID(tblTitanic[[#This Row],[Name]], FIND(",",tblTitanic[[#This Row],[Name]])+1, FIND(".",tblTitanic[[#This Row],[Name]]) - FIND(",",tblTitanic[[#This Row],[Name]]) - 1))</f>
        <v>Mr</v>
      </c>
      <c r="P7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7" s="9" t="str">
        <f>IF(tblTitanic[[#This Row],[Cabin]]="","Unknown",LEFT(tblTitanic[[#This Row],[Cabin]],1))</f>
        <v>Unknown</v>
      </c>
      <c r="R777" s="9" t="str">
        <f>IF(tblTitanic[[#This Row],[Age]]="","Unknown", IF(tblTitanic[[#This Row],[Age]]&lt;13,"Child",IF(tblTitanic[[#This Row],[Age]]&lt;=18,"Teen", IF(tblTitanic[[#This Row],[Age]]&lt;=40,"Adult","Senior"))))</f>
        <v>Teen</v>
      </c>
      <c r="S777" s="9" t="str">
        <f>IF(tblTitanic[[#This Row],[Fare]]&lt;=$X$5,"Low",IF(tblTitanic[[#This Row],[Fare]]&lt;= $X$6,"Medium",IF(tblTitanic[[#This Row],[Fare]]&lt;= $X$7,"High","Very High")))</f>
        <v>Low</v>
      </c>
      <c r="T777" s="9">
        <f>IF(tblTitanic[[#This Row],[Age]]="", $X$9, tblTitanic[[#This Row],[Age]])</f>
        <v>18</v>
      </c>
      <c r="U777" s="9" t="str">
        <f>IF(tblTitanic[[#This Row],[Embarked]]="", "S", tblTitanic[[#This Row],[Embarked]])</f>
        <v>S</v>
      </c>
    </row>
    <row r="778" spans="1:21">
      <c r="A778" s="9">
        <v>777</v>
      </c>
      <c r="B778" s="9">
        <v>0</v>
      </c>
      <c r="C778" s="9">
        <v>3</v>
      </c>
      <c r="D778" t="s">
        <v>1535</v>
      </c>
      <c r="E778" s="9" t="s">
        <v>13</v>
      </c>
      <c r="F778" s="31"/>
      <c r="G778" s="9">
        <v>0</v>
      </c>
      <c r="H778" s="9">
        <v>0</v>
      </c>
      <c r="I778" t="s">
        <v>1536</v>
      </c>
      <c r="J778">
        <v>7.75</v>
      </c>
      <c r="K778" s="9" t="s">
        <v>1537</v>
      </c>
      <c r="L778" s="9" t="s">
        <v>31</v>
      </c>
      <c r="M778" s="9">
        <f>tblTitanic[[#This Row],[SibSp]]+tblTitanic[[#This Row],[Parch]]</f>
        <v>0</v>
      </c>
      <c r="N778" s="9" t="str">
        <f>IF(tblTitanic[[#This Row],[FamilySize]]=0,"Alone", IF(tblTitanic[[#This Row],[FamilySize]]&lt;=3,"Small (1-3)", "Large (4+)"))</f>
        <v>Alone</v>
      </c>
      <c r="O778" s="9" t="str">
        <f>TRIM(MID(tblTitanic[[#This Row],[Name]], FIND(",",tblTitanic[[#This Row],[Name]])+1, FIND(".",tblTitanic[[#This Row],[Name]]) - FIND(",",tblTitanic[[#This Row],[Name]]) - 1))</f>
        <v>Mr</v>
      </c>
      <c r="P7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78" s="9" t="str">
        <f>IF(tblTitanic[[#This Row],[Cabin]]="","Unknown",LEFT(tblTitanic[[#This Row],[Cabin]],1))</f>
        <v>F</v>
      </c>
      <c r="R778" s="9" t="str">
        <f>IF(tblTitanic[[#This Row],[Age]]="","Unknown", IF(tblTitanic[[#This Row],[Age]]&lt;13,"Child",IF(tblTitanic[[#This Row],[Age]]&lt;=18,"Teen", IF(tblTitanic[[#This Row],[Age]]&lt;=40,"Adult","Senior"))))</f>
        <v>Unknown</v>
      </c>
      <c r="S778" s="9" t="str">
        <f>IF(tblTitanic[[#This Row],[Fare]]&lt;=$X$5,"Low",IF(tblTitanic[[#This Row],[Fare]]&lt;= $X$6,"Medium",IF(tblTitanic[[#This Row],[Fare]]&lt;= $X$7,"High","Very High")))</f>
        <v>Low</v>
      </c>
      <c r="T778" s="9">
        <f>IF(tblTitanic[[#This Row],[Age]]="", $X$9, tblTitanic[[#This Row],[Age]])</f>
        <v>28</v>
      </c>
      <c r="U778" s="9" t="str">
        <f>IF(tblTitanic[[#This Row],[Embarked]]="", "S", tblTitanic[[#This Row],[Embarked]])</f>
        <v>Q</v>
      </c>
    </row>
    <row r="779" spans="1:21">
      <c r="A779" s="9">
        <v>778</v>
      </c>
      <c r="B779" s="9">
        <v>1</v>
      </c>
      <c r="C779" s="9">
        <v>3</v>
      </c>
      <c r="D779" t="s">
        <v>1538</v>
      </c>
      <c r="E779" s="9" t="s">
        <v>18</v>
      </c>
      <c r="F779" s="31">
        <v>5</v>
      </c>
      <c r="G779" s="9">
        <v>0</v>
      </c>
      <c r="H779" s="9">
        <v>0</v>
      </c>
      <c r="I779" t="s">
        <v>191</v>
      </c>
      <c r="J779">
        <v>12.475</v>
      </c>
      <c r="K779" s="9" t="s">
        <v>15</v>
      </c>
      <c r="L779" s="9" t="s">
        <v>16</v>
      </c>
      <c r="M779" s="9">
        <f>tblTitanic[[#This Row],[SibSp]]+tblTitanic[[#This Row],[Parch]]</f>
        <v>0</v>
      </c>
      <c r="N779" s="9" t="str">
        <f>IF(tblTitanic[[#This Row],[FamilySize]]=0,"Alone", IF(tblTitanic[[#This Row],[FamilySize]]&lt;=3,"Small (1-3)", "Large (4+)"))</f>
        <v>Alone</v>
      </c>
      <c r="O779" s="9" t="str">
        <f>TRIM(MID(tblTitanic[[#This Row],[Name]], FIND(",",tblTitanic[[#This Row],[Name]])+1, FIND(".",tblTitanic[[#This Row],[Name]]) - FIND(",",tblTitanic[[#This Row],[Name]]) - 1))</f>
        <v>Miss</v>
      </c>
      <c r="P7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79" s="9" t="str">
        <f>IF(tblTitanic[[#This Row],[Cabin]]="","Unknown",LEFT(tblTitanic[[#This Row],[Cabin]],1))</f>
        <v>Unknown</v>
      </c>
      <c r="R779" s="9" t="str">
        <f>IF(tblTitanic[[#This Row],[Age]]="","Unknown", IF(tblTitanic[[#This Row],[Age]]&lt;13,"Child",IF(tblTitanic[[#This Row],[Age]]&lt;=18,"Teen", IF(tblTitanic[[#This Row],[Age]]&lt;=40,"Adult","Senior"))))</f>
        <v>Child</v>
      </c>
      <c r="S779" s="9" t="str">
        <f>IF(tblTitanic[[#This Row],[Fare]]&lt;=$X$5,"Low",IF(tblTitanic[[#This Row],[Fare]]&lt;= $X$6,"Medium",IF(tblTitanic[[#This Row],[Fare]]&lt;= $X$7,"High","Very High")))</f>
        <v>Medium</v>
      </c>
      <c r="T779" s="9">
        <f>IF(tblTitanic[[#This Row],[Age]]="", $X$9, tblTitanic[[#This Row],[Age]])</f>
        <v>5</v>
      </c>
      <c r="U779" s="9" t="str">
        <f>IF(tblTitanic[[#This Row],[Embarked]]="", "S", tblTitanic[[#This Row],[Embarked]])</f>
        <v>S</v>
      </c>
    </row>
    <row r="780" spans="1:21">
      <c r="A780" s="9">
        <v>779</v>
      </c>
      <c r="B780" s="9">
        <v>0</v>
      </c>
      <c r="C780" s="9">
        <v>3</v>
      </c>
      <c r="D780" t="s">
        <v>1539</v>
      </c>
      <c r="E780" s="9" t="s">
        <v>13</v>
      </c>
      <c r="F780" s="31"/>
      <c r="G780" s="9">
        <v>0</v>
      </c>
      <c r="H780" s="9">
        <v>0</v>
      </c>
      <c r="I780" t="s">
        <v>1540</v>
      </c>
      <c r="J780">
        <v>7.7374999999999998</v>
      </c>
      <c r="K780" s="9" t="s">
        <v>15</v>
      </c>
      <c r="L780" s="9" t="s">
        <v>31</v>
      </c>
      <c r="M780" s="9">
        <f>tblTitanic[[#This Row],[SibSp]]+tblTitanic[[#This Row],[Parch]]</f>
        <v>0</v>
      </c>
      <c r="N780" s="9" t="str">
        <f>IF(tblTitanic[[#This Row],[FamilySize]]=0,"Alone", IF(tblTitanic[[#This Row],[FamilySize]]&lt;=3,"Small (1-3)", "Large (4+)"))</f>
        <v>Alone</v>
      </c>
      <c r="O780" s="9" t="str">
        <f>TRIM(MID(tblTitanic[[#This Row],[Name]], FIND(",",tblTitanic[[#This Row],[Name]])+1, FIND(".",tblTitanic[[#This Row],[Name]]) - FIND(",",tblTitanic[[#This Row],[Name]]) - 1))</f>
        <v>Mr</v>
      </c>
      <c r="P7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0" s="9" t="str">
        <f>IF(tblTitanic[[#This Row],[Cabin]]="","Unknown",LEFT(tblTitanic[[#This Row],[Cabin]],1))</f>
        <v>Unknown</v>
      </c>
      <c r="R780" s="9" t="str">
        <f>IF(tblTitanic[[#This Row],[Age]]="","Unknown", IF(tblTitanic[[#This Row],[Age]]&lt;13,"Child",IF(tblTitanic[[#This Row],[Age]]&lt;=18,"Teen", IF(tblTitanic[[#This Row],[Age]]&lt;=40,"Adult","Senior"))))</f>
        <v>Unknown</v>
      </c>
      <c r="S780" s="9" t="str">
        <f>IF(tblTitanic[[#This Row],[Fare]]&lt;=$X$5,"Low",IF(tblTitanic[[#This Row],[Fare]]&lt;= $X$6,"Medium",IF(tblTitanic[[#This Row],[Fare]]&lt;= $X$7,"High","Very High")))</f>
        <v>Low</v>
      </c>
      <c r="T780" s="9">
        <f>IF(tblTitanic[[#This Row],[Age]]="", $X$9, tblTitanic[[#This Row],[Age]])</f>
        <v>28</v>
      </c>
      <c r="U780" s="9" t="str">
        <f>IF(tblTitanic[[#This Row],[Embarked]]="", "S", tblTitanic[[#This Row],[Embarked]])</f>
        <v>Q</v>
      </c>
    </row>
    <row r="781" spans="1:21">
      <c r="A781" s="9">
        <v>780</v>
      </c>
      <c r="B781" s="9">
        <v>1</v>
      </c>
      <c r="C781" s="9">
        <v>1</v>
      </c>
      <c r="D781" t="s">
        <v>1541</v>
      </c>
      <c r="E781" s="9" t="s">
        <v>18</v>
      </c>
      <c r="F781" s="31">
        <v>43</v>
      </c>
      <c r="G781" s="9">
        <v>0</v>
      </c>
      <c r="H781" s="9">
        <v>1</v>
      </c>
      <c r="I781" t="s">
        <v>1374</v>
      </c>
      <c r="J781">
        <v>211.33750000000001</v>
      </c>
      <c r="K781" s="9" t="s">
        <v>1542</v>
      </c>
      <c r="L781" s="9" t="s">
        <v>16</v>
      </c>
      <c r="M781" s="9">
        <f>tblTitanic[[#This Row],[SibSp]]+tblTitanic[[#This Row],[Parch]]</f>
        <v>1</v>
      </c>
      <c r="N781" s="9" t="str">
        <f>IF(tblTitanic[[#This Row],[FamilySize]]=0,"Alone", IF(tblTitanic[[#This Row],[FamilySize]]&lt;=3,"Small (1-3)", "Large (4+)"))</f>
        <v>Small (1-3)</v>
      </c>
      <c r="O781" s="9" t="str">
        <f>TRIM(MID(tblTitanic[[#This Row],[Name]], FIND(",",tblTitanic[[#This Row],[Name]])+1, FIND(".",tblTitanic[[#This Row],[Name]]) - FIND(",",tblTitanic[[#This Row],[Name]]) - 1))</f>
        <v>Mrs</v>
      </c>
      <c r="P7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81" s="9" t="str">
        <f>IF(tblTitanic[[#This Row],[Cabin]]="","Unknown",LEFT(tblTitanic[[#This Row],[Cabin]],1))</f>
        <v>B</v>
      </c>
      <c r="R781" s="9" t="str">
        <f>IF(tblTitanic[[#This Row],[Age]]="","Unknown", IF(tblTitanic[[#This Row],[Age]]&lt;13,"Child",IF(tblTitanic[[#This Row],[Age]]&lt;=18,"Teen", IF(tblTitanic[[#This Row],[Age]]&lt;=40,"Adult","Senior"))))</f>
        <v>Senior</v>
      </c>
      <c r="S781" s="9" t="str">
        <f>IF(tblTitanic[[#This Row],[Fare]]&lt;=$X$5,"Low",IF(tblTitanic[[#This Row],[Fare]]&lt;= $X$6,"Medium",IF(tblTitanic[[#This Row],[Fare]]&lt;= $X$7,"High","Very High")))</f>
        <v>Very High</v>
      </c>
      <c r="T781" s="9">
        <f>IF(tblTitanic[[#This Row],[Age]]="", $X$9, tblTitanic[[#This Row],[Age]])</f>
        <v>43</v>
      </c>
      <c r="U781" s="9" t="str">
        <f>IF(tblTitanic[[#This Row],[Embarked]]="", "S", tblTitanic[[#This Row],[Embarked]])</f>
        <v>S</v>
      </c>
    </row>
    <row r="782" spans="1:21">
      <c r="A782" s="9">
        <v>781</v>
      </c>
      <c r="B782" s="9">
        <v>1</v>
      </c>
      <c r="C782" s="9">
        <v>3</v>
      </c>
      <c r="D782" t="s">
        <v>1543</v>
      </c>
      <c r="E782" s="9" t="s">
        <v>18</v>
      </c>
      <c r="F782" s="31">
        <v>13</v>
      </c>
      <c r="G782" s="9">
        <v>0</v>
      </c>
      <c r="H782" s="9">
        <v>0</v>
      </c>
      <c r="I782" t="s">
        <v>1544</v>
      </c>
      <c r="J782">
        <v>7.2291999999999996</v>
      </c>
      <c r="K782" s="9" t="s">
        <v>15</v>
      </c>
      <c r="L782" s="9" t="s">
        <v>21</v>
      </c>
      <c r="M782" s="9">
        <f>tblTitanic[[#This Row],[SibSp]]+tblTitanic[[#This Row],[Parch]]</f>
        <v>0</v>
      </c>
      <c r="N782" s="9" t="str">
        <f>IF(tblTitanic[[#This Row],[FamilySize]]=0,"Alone", IF(tblTitanic[[#This Row],[FamilySize]]&lt;=3,"Small (1-3)", "Large (4+)"))</f>
        <v>Alone</v>
      </c>
      <c r="O782" s="9" t="str">
        <f>TRIM(MID(tblTitanic[[#This Row],[Name]], FIND(",",tblTitanic[[#This Row],[Name]])+1, FIND(".",tblTitanic[[#This Row],[Name]]) - FIND(",",tblTitanic[[#This Row],[Name]]) - 1))</f>
        <v>Miss</v>
      </c>
      <c r="P7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82" s="9" t="str">
        <f>IF(tblTitanic[[#This Row],[Cabin]]="","Unknown",LEFT(tblTitanic[[#This Row],[Cabin]],1))</f>
        <v>Unknown</v>
      </c>
      <c r="R782" s="9" t="str">
        <f>IF(tblTitanic[[#This Row],[Age]]="","Unknown", IF(tblTitanic[[#This Row],[Age]]&lt;13,"Child",IF(tblTitanic[[#This Row],[Age]]&lt;=18,"Teen", IF(tblTitanic[[#This Row],[Age]]&lt;=40,"Adult","Senior"))))</f>
        <v>Teen</v>
      </c>
      <c r="S782" s="9" t="str">
        <f>IF(tblTitanic[[#This Row],[Fare]]&lt;=$X$5,"Low",IF(tblTitanic[[#This Row],[Fare]]&lt;= $X$6,"Medium",IF(tblTitanic[[#This Row],[Fare]]&lt;= $X$7,"High","Very High")))</f>
        <v>Low</v>
      </c>
      <c r="T782" s="9">
        <f>IF(tblTitanic[[#This Row],[Age]]="", $X$9, tblTitanic[[#This Row],[Age]])</f>
        <v>13</v>
      </c>
      <c r="U782" s="9" t="str">
        <f>IF(tblTitanic[[#This Row],[Embarked]]="", "S", tblTitanic[[#This Row],[Embarked]])</f>
        <v>C</v>
      </c>
    </row>
    <row r="783" spans="1:21">
      <c r="A783" s="9">
        <v>782</v>
      </c>
      <c r="B783" s="9">
        <v>1</v>
      </c>
      <c r="C783" s="9">
        <v>1</v>
      </c>
      <c r="D783" t="s">
        <v>1545</v>
      </c>
      <c r="E783" s="9" t="s">
        <v>18</v>
      </c>
      <c r="F783" s="31">
        <v>17</v>
      </c>
      <c r="G783" s="9">
        <v>1</v>
      </c>
      <c r="H783" s="9">
        <v>0</v>
      </c>
      <c r="I783" t="s">
        <v>1377</v>
      </c>
      <c r="J783">
        <v>57</v>
      </c>
      <c r="K783" s="9" t="s">
        <v>1378</v>
      </c>
      <c r="L783" s="9" t="s">
        <v>16</v>
      </c>
      <c r="M783" s="9">
        <f>tblTitanic[[#This Row],[SibSp]]+tblTitanic[[#This Row],[Parch]]</f>
        <v>1</v>
      </c>
      <c r="N783" s="9" t="str">
        <f>IF(tblTitanic[[#This Row],[FamilySize]]=0,"Alone", IF(tblTitanic[[#This Row],[FamilySize]]&lt;=3,"Small (1-3)", "Large (4+)"))</f>
        <v>Small (1-3)</v>
      </c>
      <c r="O783" s="9" t="str">
        <f>TRIM(MID(tblTitanic[[#This Row],[Name]], FIND(",",tblTitanic[[#This Row],[Name]])+1, FIND(".",tblTitanic[[#This Row],[Name]]) - FIND(",",tblTitanic[[#This Row],[Name]]) - 1))</f>
        <v>Mrs</v>
      </c>
      <c r="P7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83" s="9" t="str">
        <f>IF(tblTitanic[[#This Row],[Cabin]]="","Unknown",LEFT(tblTitanic[[#This Row],[Cabin]],1))</f>
        <v>B</v>
      </c>
      <c r="R783" s="9" t="str">
        <f>IF(tblTitanic[[#This Row],[Age]]="","Unknown", IF(tblTitanic[[#This Row],[Age]]&lt;13,"Child",IF(tblTitanic[[#This Row],[Age]]&lt;=18,"Teen", IF(tblTitanic[[#This Row],[Age]]&lt;=40,"Adult","Senior"))))</f>
        <v>Teen</v>
      </c>
      <c r="S783" s="9" t="str">
        <f>IF(tblTitanic[[#This Row],[Fare]]&lt;=$X$5,"Low",IF(tblTitanic[[#This Row],[Fare]]&lt;= $X$6,"Medium",IF(tblTitanic[[#This Row],[Fare]]&lt;= $X$7,"High","Very High")))</f>
        <v>Very High</v>
      </c>
      <c r="T783" s="9">
        <f>IF(tblTitanic[[#This Row],[Age]]="", $X$9, tblTitanic[[#This Row],[Age]])</f>
        <v>17</v>
      </c>
      <c r="U783" s="9" t="str">
        <f>IF(tblTitanic[[#This Row],[Embarked]]="", "S", tblTitanic[[#This Row],[Embarked]])</f>
        <v>S</v>
      </c>
    </row>
    <row r="784" spans="1:21">
      <c r="A784" s="9">
        <v>783</v>
      </c>
      <c r="B784" s="9">
        <v>0</v>
      </c>
      <c r="C784" s="9">
        <v>1</v>
      </c>
      <c r="D784" t="s">
        <v>1546</v>
      </c>
      <c r="E784" s="9" t="s">
        <v>13</v>
      </c>
      <c r="F784" s="31">
        <v>29</v>
      </c>
      <c r="G784" s="9">
        <v>0</v>
      </c>
      <c r="H784" s="9">
        <v>0</v>
      </c>
      <c r="I784" t="s">
        <v>1547</v>
      </c>
      <c r="J784">
        <v>30</v>
      </c>
      <c r="K784" s="9" t="s">
        <v>1548</v>
      </c>
      <c r="L784" s="9" t="s">
        <v>16</v>
      </c>
      <c r="M784" s="9">
        <f>tblTitanic[[#This Row],[SibSp]]+tblTitanic[[#This Row],[Parch]]</f>
        <v>0</v>
      </c>
      <c r="N784" s="9" t="str">
        <f>IF(tblTitanic[[#This Row],[FamilySize]]=0,"Alone", IF(tblTitanic[[#This Row],[FamilySize]]&lt;=3,"Small (1-3)", "Large (4+)"))</f>
        <v>Alone</v>
      </c>
      <c r="O784" s="9" t="str">
        <f>TRIM(MID(tblTitanic[[#This Row],[Name]], FIND(",",tblTitanic[[#This Row],[Name]])+1, FIND(".",tblTitanic[[#This Row],[Name]]) - FIND(",",tblTitanic[[#This Row],[Name]]) - 1))</f>
        <v>Mr</v>
      </c>
      <c r="P7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4" s="9" t="str">
        <f>IF(tblTitanic[[#This Row],[Cabin]]="","Unknown",LEFT(tblTitanic[[#This Row],[Cabin]],1))</f>
        <v>D</v>
      </c>
      <c r="R784" s="9" t="str">
        <f>IF(tblTitanic[[#This Row],[Age]]="","Unknown", IF(tblTitanic[[#This Row],[Age]]&lt;13,"Child",IF(tblTitanic[[#This Row],[Age]]&lt;=18,"Teen", IF(tblTitanic[[#This Row],[Age]]&lt;=40,"Adult","Senior"))))</f>
        <v>Adult</v>
      </c>
      <c r="S784" s="9" t="str">
        <f>IF(tblTitanic[[#This Row],[Fare]]&lt;=$X$5,"Low",IF(tblTitanic[[#This Row],[Fare]]&lt;= $X$6,"Medium",IF(tblTitanic[[#This Row],[Fare]]&lt;= $X$7,"High","Very High")))</f>
        <v>High</v>
      </c>
      <c r="T784" s="9">
        <f>IF(tblTitanic[[#This Row],[Age]]="", $X$9, tblTitanic[[#This Row],[Age]])</f>
        <v>29</v>
      </c>
      <c r="U784" s="9" t="str">
        <f>IF(tblTitanic[[#This Row],[Embarked]]="", "S", tblTitanic[[#This Row],[Embarked]])</f>
        <v>S</v>
      </c>
    </row>
    <row r="785" spans="1:21">
      <c r="A785" s="9">
        <v>784</v>
      </c>
      <c r="B785" s="9">
        <v>0</v>
      </c>
      <c r="C785" s="9">
        <v>3</v>
      </c>
      <c r="D785" t="s">
        <v>1549</v>
      </c>
      <c r="E785" s="9" t="s">
        <v>13</v>
      </c>
      <c r="F785" s="31"/>
      <c r="G785" s="9">
        <v>1</v>
      </c>
      <c r="H785" s="9">
        <v>2</v>
      </c>
      <c r="I785" t="s">
        <v>1550</v>
      </c>
      <c r="J785">
        <v>23.45</v>
      </c>
      <c r="K785" s="9" t="s">
        <v>15</v>
      </c>
      <c r="L785" s="9" t="s">
        <v>16</v>
      </c>
      <c r="M785" s="9">
        <f>tblTitanic[[#This Row],[SibSp]]+tblTitanic[[#This Row],[Parch]]</f>
        <v>3</v>
      </c>
      <c r="N785" s="9" t="str">
        <f>IF(tblTitanic[[#This Row],[FamilySize]]=0,"Alone", IF(tblTitanic[[#This Row],[FamilySize]]&lt;=3,"Small (1-3)", "Large (4+)"))</f>
        <v>Small (1-3)</v>
      </c>
      <c r="O785" s="9" t="str">
        <f>TRIM(MID(tblTitanic[[#This Row],[Name]], FIND(",",tblTitanic[[#This Row],[Name]])+1, FIND(".",tblTitanic[[#This Row],[Name]]) - FIND(",",tblTitanic[[#This Row],[Name]]) - 1))</f>
        <v>Mr</v>
      </c>
      <c r="P7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5" s="9" t="str">
        <f>IF(tblTitanic[[#This Row],[Cabin]]="","Unknown",LEFT(tblTitanic[[#This Row],[Cabin]],1))</f>
        <v>Unknown</v>
      </c>
      <c r="R785" s="9" t="str">
        <f>IF(tblTitanic[[#This Row],[Age]]="","Unknown", IF(tblTitanic[[#This Row],[Age]]&lt;13,"Child",IF(tblTitanic[[#This Row],[Age]]&lt;=18,"Teen", IF(tblTitanic[[#This Row],[Age]]&lt;=40,"Adult","Senior"))))</f>
        <v>Unknown</v>
      </c>
      <c r="S785" s="9" t="str">
        <f>IF(tblTitanic[[#This Row],[Fare]]&lt;=$X$5,"Low",IF(tblTitanic[[#This Row],[Fare]]&lt;= $X$6,"Medium",IF(tblTitanic[[#This Row],[Fare]]&lt;= $X$7,"High","Very High")))</f>
        <v>High</v>
      </c>
      <c r="T785" s="9">
        <f>IF(tblTitanic[[#This Row],[Age]]="", $X$9, tblTitanic[[#This Row],[Age]])</f>
        <v>28</v>
      </c>
      <c r="U785" s="9" t="str">
        <f>IF(tblTitanic[[#This Row],[Embarked]]="", "S", tblTitanic[[#This Row],[Embarked]])</f>
        <v>S</v>
      </c>
    </row>
    <row r="786" spans="1:21">
      <c r="A786" s="9">
        <v>785</v>
      </c>
      <c r="B786" s="9">
        <v>0</v>
      </c>
      <c r="C786" s="9">
        <v>3</v>
      </c>
      <c r="D786" t="s">
        <v>1551</v>
      </c>
      <c r="E786" s="9" t="s">
        <v>13</v>
      </c>
      <c r="F786" s="31">
        <v>25</v>
      </c>
      <c r="G786" s="9">
        <v>0</v>
      </c>
      <c r="H786" s="9">
        <v>0</v>
      </c>
      <c r="I786" t="s">
        <v>1552</v>
      </c>
      <c r="J786">
        <v>7.05</v>
      </c>
      <c r="K786" s="9" t="s">
        <v>15</v>
      </c>
      <c r="L786" s="9" t="s">
        <v>16</v>
      </c>
      <c r="M786" s="9">
        <f>tblTitanic[[#This Row],[SibSp]]+tblTitanic[[#This Row],[Parch]]</f>
        <v>0</v>
      </c>
      <c r="N786" s="9" t="str">
        <f>IF(tblTitanic[[#This Row],[FamilySize]]=0,"Alone", IF(tblTitanic[[#This Row],[FamilySize]]&lt;=3,"Small (1-3)", "Large (4+)"))</f>
        <v>Alone</v>
      </c>
      <c r="O786" s="9" t="str">
        <f>TRIM(MID(tblTitanic[[#This Row],[Name]], FIND(",",tblTitanic[[#This Row],[Name]])+1, FIND(".",tblTitanic[[#This Row],[Name]]) - FIND(",",tblTitanic[[#This Row],[Name]]) - 1))</f>
        <v>Mr</v>
      </c>
      <c r="P7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6" s="9" t="str">
        <f>IF(tblTitanic[[#This Row],[Cabin]]="","Unknown",LEFT(tblTitanic[[#This Row],[Cabin]],1))</f>
        <v>Unknown</v>
      </c>
      <c r="R786" s="9" t="str">
        <f>IF(tblTitanic[[#This Row],[Age]]="","Unknown", IF(tblTitanic[[#This Row],[Age]]&lt;13,"Child",IF(tblTitanic[[#This Row],[Age]]&lt;=18,"Teen", IF(tblTitanic[[#This Row],[Age]]&lt;=40,"Adult","Senior"))))</f>
        <v>Adult</v>
      </c>
      <c r="S786" s="9" t="str">
        <f>IF(tblTitanic[[#This Row],[Fare]]&lt;=$X$5,"Low",IF(tblTitanic[[#This Row],[Fare]]&lt;= $X$6,"Medium",IF(tblTitanic[[#This Row],[Fare]]&lt;= $X$7,"High","Very High")))</f>
        <v>Low</v>
      </c>
      <c r="T786" s="9">
        <f>IF(tblTitanic[[#This Row],[Age]]="", $X$9, tblTitanic[[#This Row],[Age]])</f>
        <v>25</v>
      </c>
      <c r="U786" s="9" t="str">
        <f>IF(tblTitanic[[#This Row],[Embarked]]="", "S", tblTitanic[[#This Row],[Embarked]])</f>
        <v>S</v>
      </c>
    </row>
    <row r="787" spans="1:21">
      <c r="A787" s="9">
        <v>786</v>
      </c>
      <c r="B787" s="9">
        <v>0</v>
      </c>
      <c r="C787" s="9">
        <v>3</v>
      </c>
      <c r="D787" t="s">
        <v>1553</v>
      </c>
      <c r="E787" s="9" t="s">
        <v>13</v>
      </c>
      <c r="F787" s="31">
        <v>25</v>
      </c>
      <c r="G787" s="9">
        <v>0</v>
      </c>
      <c r="H787" s="9">
        <v>0</v>
      </c>
      <c r="I787" t="s">
        <v>1554</v>
      </c>
      <c r="J787">
        <v>7.25</v>
      </c>
      <c r="K787" s="9" t="s">
        <v>15</v>
      </c>
      <c r="L787" s="9" t="s">
        <v>16</v>
      </c>
      <c r="M787" s="9">
        <f>tblTitanic[[#This Row],[SibSp]]+tblTitanic[[#This Row],[Parch]]</f>
        <v>0</v>
      </c>
      <c r="N787" s="9" t="str">
        <f>IF(tblTitanic[[#This Row],[FamilySize]]=0,"Alone", IF(tblTitanic[[#This Row],[FamilySize]]&lt;=3,"Small (1-3)", "Large (4+)"))</f>
        <v>Alone</v>
      </c>
      <c r="O787" s="9" t="str">
        <f>TRIM(MID(tblTitanic[[#This Row],[Name]], FIND(",",tblTitanic[[#This Row],[Name]])+1, FIND(".",tblTitanic[[#This Row],[Name]]) - FIND(",",tblTitanic[[#This Row],[Name]]) - 1))</f>
        <v>Mr</v>
      </c>
      <c r="P7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87" s="9" t="str">
        <f>IF(tblTitanic[[#This Row],[Cabin]]="","Unknown",LEFT(tblTitanic[[#This Row],[Cabin]],1))</f>
        <v>Unknown</v>
      </c>
      <c r="R787" s="9" t="str">
        <f>IF(tblTitanic[[#This Row],[Age]]="","Unknown", IF(tblTitanic[[#This Row],[Age]]&lt;13,"Child",IF(tblTitanic[[#This Row],[Age]]&lt;=18,"Teen", IF(tblTitanic[[#This Row],[Age]]&lt;=40,"Adult","Senior"))))</f>
        <v>Adult</v>
      </c>
      <c r="S787" s="9" t="str">
        <f>IF(tblTitanic[[#This Row],[Fare]]&lt;=$X$5,"Low",IF(tblTitanic[[#This Row],[Fare]]&lt;= $X$6,"Medium",IF(tblTitanic[[#This Row],[Fare]]&lt;= $X$7,"High","Very High")))</f>
        <v>Low</v>
      </c>
      <c r="T787" s="9">
        <f>IF(tblTitanic[[#This Row],[Age]]="", $X$9, tblTitanic[[#This Row],[Age]])</f>
        <v>25</v>
      </c>
      <c r="U787" s="9" t="str">
        <f>IF(tblTitanic[[#This Row],[Embarked]]="", "S", tblTitanic[[#This Row],[Embarked]])</f>
        <v>S</v>
      </c>
    </row>
    <row r="788" spans="1:21">
      <c r="A788" s="9">
        <v>787</v>
      </c>
      <c r="B788" s="9">
        <v>1</v>
      </c>
      <c r="C788" s="9">
        <v>3</v>
      </c>
      <c r="D788" t="s">
        <v>1555</v>
      </c>
      <c r="E788" s="9" t="s">
        <v>18</v>
      </c>
      <c r="F788" s="31">
        <v>18</v>
      </c>
      <c r="G788" s="9">
        <v>0</v>
      </c>
      <c r="H788" s="9">
        <v>0</v>
      </c>
      <c r="I788" t="s">
        <v>1556</v>
      </c>
      <c r="J788">
        <v>7.4958</v>
      </c>
      <c r="K788" s="9" t="s">
        <v>15</v>
      </c>
      <c r="L788" s="9" t="s">
        <v>16</v>
      </c>
      <c r="M788" s="9">
        <f>tblTitanic[[#This Row],[SibSp]]+tblTitanic[[#This Row],[Parch]]</f>
        <v>0</v>
      </c>
      <c r="N788" s="9" t="str">
        <f>IF(tblTitanic[[#This Row],[FamilySize]]=0,"Alone", IF(tblTitanic[[#This Row],[FamilySize]]&lt;=3,"Small (1-3)", "Large (4+)"))</f>
        <v>Alone</v>
      </c>
      <c r="O788" s="9" t="str">
        <f>TRIM(MID(tblTitanic[[#This Row],[Name]], FIND(",",tblTitanic[[#This Row],[Name]])+1, FIND(".",tblTitanic[[#This Row],[Name]]) - FIND(",",tblTitanic[[#This Row],[Name]]) - 1))</f>
        <v>Miss</v>
      </c>
      <c r="P7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88" s="9" t="str">
        <f>IF(tblTitanic[[#This Row],[Cabin]]="","Unknown",LEFT(tblTitanic[[#This Row],[Cabin]],1))</f>
        <v>Unknown</v>
      </c>
      <c r="R788" s="9" t="str">
        <f>IF(tblTitanic[[#This Row],[Age]]="","Unknown", IF(tblTitanic[[#This Row],[Age]]&lt;13,"Child",IF(tblTitanic[[#This Row],[Age]]&lt;=18,"Teen", IF(tblTitanic[[#This Row],[Age]]&lt;=40,"Adult","Senior"))))</f>
        <v>Teen</v>
      </c>
      <c r="S788" s="9" t="str">
        <f>IF(tblTitanic[[#This Row],[Fare]]&lt;=$X$5,"Low",IF(tblTitanic[[#This Row],[Fare]]&lt;= $X$6,"Medium",IF(tblTitanic[[#This Row],[Fare]]&lt;= $X$7,"High","Very High")))</f>
        <v>Low</v>
      </c>
      <c r="T788" s="9">
        <f>IF(tblTitanic[[#This Row],[Age]]="", $X$9, tblTitanic[[#This Row],[Age]])</f>
        <v>18</v>
      </c>
      <c r="U788" s="9" t="str">
        <f>IF(tblTitanic[[#This Row],[Embarked]]="", "S", tblTitanic[[#This Row],[Embarked]])</f>
        <v>S</v>
      </c>
    </row>
    <row r="789" spans="1:21">
      <c r="A789" s="9">
        <v>788</v>
      </c>
      <c r="B789" s="9">
        <v>0</v>
      </c>
      <c r="C789" s="9">
        <v>3</v>
      </c>
      <c r="D789" t="s">
        <v>1557</v>
      </c>
      <c r="E789" s="9" t="s">
        <v>13</v>
      </c>
      <c r="F789" s="31">
        <v>8</v>
      </c>
      <c r="G789" s="9">
        <v>4</v>
      </c>
      <c r="H789" s="9">
        <v>1</v>
      </c>
      <c r="I789" t="s">
        <v>56</v>
      </c>
      <c r="J789">
        <v>29.125</v>
      </c>
      <c r="K789" s="9" t="s">
        <v>15</v>
      </c>
      <c r="L789" s="9" t="s">
        <v>31</v>
      </c>
      <c r="M789" s="9">
        <f>tblTitanic[[#This Row],[SibSp]]+tblTitanic[[#This Row],[Parch]]</f>
        <v>5</v>
      </c>
      <c r="N789" s="9" t="str">
        <f>IF(tblTitanic[[#This Row],[FamilySize]]=0,"Alone", IF(tblTitanic[[#This Row],[FamilySize]]&lt;=3,"Small (1-3)", "Large (4+)"))</f>
        <v>Large (4+)</v>
      </c>
      <c r="O789" s="9" t="str">
        <f>TRIM(MID(tblTitanic[[#This Row],[Name]], FIND(",",tblTitanic[[#This Row],[Name]])+1, FIND(".",tblTitanic[[#This Row],[Name]]) - FIND(",",tblTitanic[[#This Row],[Name]]) - 1))</f>
        <v>Master</v>
      </c>
      <c r="P7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789" s="9" t="str">
        <f>IF(tblTitanic[[#This Row],[Cabin]]="","Unknown",LEFT(tblTitanic[[#This Row],[Cabin]],1))</f>
        <v>Unknown</v>
      </c>
      <c r="R789" s="9" t="str">
        <f>IF(tblTitanic[[#This Row],[Age]]="","Unknown", IF(tblTitanic[[#This Row],[Age]]&lt;13,"Child",IF(tblTitanic[[#This Row],[Age]]&lt;=18,"Teen", IF(tblTitanic[[#This Row],[Age]]&lt;=40,"Adult","Senior"))))</f>
        <v>Child</v>
      </c>
      <c r="S789" s="9" t="str">
        <f>IF(tblTitanic[[#This Row],[Fare]]&lt;=$X$5,"Low",IF(tblTitanic[[#This Row],[Fare]]&lt;= $X$6,"Medium",IF(tblTitanic[[#This Row],[Fare]]&lt;= $X$7,"High","Very High")))</f>
        <v>High</v>
      </c>
      <c r="T789" s="9">
        <f>IF(tblTitanic[[#This Row],[Age]]="", $X$9, tblTitanic[[#This Row],[Age]])</f>
        <v>8</v>
      </c>
      <c r="U789" s="9" t="str">
        <f>IF(tblTitanic[[#This Row],[Embarked]]="", "S", tblTitanic[[#This Row],[Embarked]])</f>
        <v>Q</v>
      </c>
    </row>
    <row r="790" spans="1:21">
      <c r="A790" s="9">
        <v>789</v>
      </c>
      <c r="B790" s="9">
        <v>1</v>
      </c>
      <c r="C790" s="9">
        <v>3</v>
      </c>
      <c r="D790" t="s">
        <v>1558</v>
      </c>
      <c r="E790" s="9" t="s">
        <v>13</v>
      </c>
      <c r="F790" s="31">
        <v>1</v>
      </c>
      <c r="G790" s="9">
        <v>1</v>
      </c>
      <c r="H790" s="9">
        <v>2</v>
      </c>
      <c r="I790" t="s">
        <v>219</v>
      </c>
      <c r="J790">
        <v>20.574999999999999</v>
      </c>
      <c r="K790" s="9" t="s">
        <v>15</v>
      </c>
      <c r="L790" s="9" t="s">
        <v>16</v>
      </c>
      <c r="M790" s="9">
        <f>tblTitanic[[#This Row],[SibSp]]+tblTitanic[[#This Row],[Parch]]</f>
        <v>3</v>
      </c>
      <c r="N790" s="9" t="str">
        <f>IF(tblTitanic[[#This Row],[FamilySize]]=0,"Alone", IF(tblTitanic[[#This Row],[FamilySize]]&lt;=3,"Small (1-3)", "Large (4+)"))</f>
        <v>Small (1-3)</v>
      </c>
      <c r="O790" s="9" t="str">
        <f>TRIM(MID(tblTitanic[[#This Row],[Name]], FIND(",",tblTitanic[[#This Row],[Name]])+1, FIND(".",tblTitanic[[#This Row],[Name]]) - FIND(",",tblTitanic[[#This Row],[Name]]) - 1))</f>
        <v>Master</v>
      </c>
      <c r="P7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790" s="9" t="str">
        <f>IF(tblTitanic[[#This Row],[Cabin]]="","Unknown",LEFT(tblTitanic[[#This Row],[Cabin]],1))</f>
        <v>Unknown</v>
      </c>
      <c r="R790" s="9" t="str">
        <f>IF(tblTitanic[[#This Row],[Age]]="","Unknown", IF(tblTitanic[[#This Row],[Age]]&lt;13,"Child",IF(tblTitanic[[#This Row],[Age]]&lt;=18,"Teen", IF(tblTitanic[[#This Row],[Age]]&lt;=40,"Adult","Senior"))))</f>
        <v>Child</v>
      </c>
      <c r="S790" s="9" t="str">
        <f>IF(tblTitanic[[#This Row],[Fare]]&lt;=$X$5,"Low",IF(tblTitanic[[#This Row],[Fare]]&lt;= $X$6,"Medium",IF(tblTitanic[[#This Row],[Fare]]&lt;= $X$7,"High","Very High")))</f>
        <v>High</v>
      </c>
      <c r="T790" s="9">
        <f>IF(tblTitanic[[#This Row],[Age]]="", $X$9, tblTitanic[[#This Row],[Age]])</f>
        <v>1</v>
      </c>
      <c r="U790" s="9" t="str">
        <f>IF(tblTitanic[[#This Row],[Embarked]]="", "S", tblTitanic[[#This Row],[Embarked]])</f>
        <v>S</v>
      </c>
    </row>
    <row r="791" spans="1:21">
      <c r="A791" s="9">
        <v>790</v>
      </c>
      <c r="B791" s="9">
        <v>0</v>
      </c>
      <c r="C791" s="9">
        <v>1</v>
      </c>
      <c r="D791" t="s">
        <v>1559</v>
      </c>
      <c r="E791" s="9" t="s">
        <v>13</v>
      </c>
      <c r="F791" s="31">
        <v>46</v>
      </c>
      <c r="G791" s="9">
        <v>0</v>
      </c>
      <c r="H791" s="9">
        <v>0</v>
      </c>
      <c r="I791" t="s">
        <v>312</v>
      </c>
      <c r="J791">
        <v>79.2</v>
      </c>
      <c r="K791" s="9" t="s">
        <v>1560</v>
      </c>
      <c r="L791" s="9" t="s">
        <v>21</v>
      </c>
      <c r="M791" s="9">
        <f>tblTitanic[[#This Row],[SibSp]]+tblTitanic[[#This Row],[Parch]]</f>
        <v>0</v>
      </c>
      <c r="N791" s="9" t="str">
        <f>IF(tblTitanic[[#This Row],[FamilySize]]=0,"Alone", IF(tblTitanic[[#This Row],[FamilySize]]&lt;=3,"Small (1-3)", "Large (4+)"))</f>
        <v>Alone</v>
      </c>
      <c r="O791" s="9" t="str">
        <f>TRIM(MID(tblTitanic[[#This Row],[Name]], FIND(",",tblTitanic[[#This Row],[Name]])+1, FIND(".",tblTitanic[[#This Row],[Name]]) - FIND(",",tblTitanic[[#This Row],[Name]]) - 1))</f>
        <v>Mr</v>
      </c>
      <c r="P7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1" s="9" t="str">
        <f>IF(tblTitanic[[#This Row],[Cabin]]="","Unknown",LEFT(tblTitanic[[#This Row],[Cabin]],1))</f>
        <v>B</v>
      </c>
      <c r="R791" s="9" t="str">
        <f>IF(tblTitanic[[#This Row],[Age]]="","Unknown", IF(tblTitanic[[#This Row],[Age]]&lt;13,"Child",IF(tblTitanic[[#This Row],[Age]]&lt;=18,"Teen", IF(tblTitanic[[#This Row],[Age]]&lt;=40,"Adult","Senior"))))</f>
        <v>Senior</v>
      </c>
      <c r="S791" s="9" t="str">
        <f>IF(tblTitanic[[#This Row],[Fare]]&lt;=$X$5,"Low",IF(tblTitanic[[#This Row],[Fare]]&lt;= $X$6,"Medium",IF(tblTitanic[[#This Row],[Fare]]&lt;= $X$7,"High","Very High")))</f>
        <v>Very High</v>
      </c>
      <c r="T791" s="9">
        <f>IF(tblTitanic[[#This Row],[Age]]="", $X$9, tblTitanic[[#This Row],[Age]])</f>
        <v>46</v>
      </c>
      <c r="U791" s="9" t="str">
        <f>IF(tblTitanic[[#This Row],[Embarked]]="", "S", tblTitanic[[#This Row],[Embarked]])</f>
        <v>C</v>
      </c>
    </row>
    <row r="792" spans="1:21">
      <c r="A792" s="9">
        <v>791</v>
      </c>
      <c r="B792" s="9">
        <v>0</v>
      </c>
      <c r="C792" s="9">
        <v>3</v>
      </c>
      <c r="D792" t="s">
        <v>1561</v>
      </c>
      <c r="E792" s="9" t="s">
        <v>13</v>
      </c>
      <c r="F792" s="31"/>
      <c r="G792" s="9">
        <v>0</v>
      </c>
      <c r="H792" s="9">
        <v>0</v>
      </c>
      <c r="I792" t="s">
        <v>1562</v>
      </c>
      <c r="J792">
        <v>7.75</v>
      </c>
      <c r="K792" s="9" t="s">
        <v>15</v>
      </c>
      <c r="L792" s="9" t="s">
        <v>31</v>
      </c>
      <c r="M792" s="9">
        <f>tblTitanic[[#This Row],[SibSp]]+tblTitanic[[#This Row],[Parch]]</f>
        <v>0</v>
      </c>
      <c r="N792" s="9" t="str">
        <f>IF(tblTitanic[[#This Row],[FamilySize]]=0,"Alone", IF(tblTitanic[[#This Row],[FamilySize]]&lt;=3,"Small (1-3)", "Large (4+)"))</f>
        <v>Alone</v>
      </c>
      <c r="O792" s="9" t="str">
        <f>TRIM(MID(tblTitanic[[#This Row],[Name]], FIND(",",tblTitanic[[#This Row],[Name]])+1, FIND(".",tblTitanic[[#This Row],[Name]]) - FIND(",",tblTitanic[[#This Row],[Name]]) - 1))</f>
        <v>Mr</v>
      </c>
      <c r="P7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2" s="9" t="str">
        <f>IF(tblTitanic[[#This Row],[Cabin]]="","Unknown",LEFT(tblTitanic[[#This Row],[Cabin]],1))</f>
        <v>Unknown</v>
      </c>
      <c r="R792" s="9" t="str">
        <f>IF(tblTitanic[[#This Row],[Age]]="","Unknown", IF(tblTitanic[[#This Row],[Age]]&lt;13,"Child",IF(tblTitanic[[#This Row],[Age]]&lt;=18,"Teen", IF(tblTitanic[[#This Row],[Age]]&lt;=40,"Adult","Senior"))))</f>
        <v>Unknown</v>
      </c>
      <c r="S792" s="9" t="str">
        <f>IF(tblTitanic[[#This Row],[Fare]]&lt;=$X$5,"Low",IF(tblTitanic[[#This Row],[Fare]]&lt;= $X$6,"Medium",IF(tblTitanic[[#This Row],[Fare]]&lt;= $X$7,"High","Very High")))</f>
        <v>Low</v>
      </c>
      <c r="T792" s="9">
        <f>IF(tblTitanic[[#This Row],[Age]]="", $X$9, tblTitanic[[#This Row],[Age]])</f>
        <v>28</v>
      </c>
      <c r="U792" s="9" t="str">
        <f>IF(tblTitanic[[#This Row],[Embarked]]="", "S", tblTitanic[[#This Row],[Embarked]])</f>
        <v>Q</v>
      </c>
    </row>
    <row r="793" spans="1:21">
      <c r="A793" s="9">
        <v>792</v>
      </c>
      <c r="B793" s="9">
        <v>0</v>
      </c>
      <c r="C793" s="9">
        <v>2</v>
      </c>
      <c r="D793" t="s">
        <v>1563</v>
      </c>
      <c r="E793" s="9" t="s">
        <v>13</v>
      </c>
      <c r="F793" s="31">
        <v>16</v>
      </c>
      <c r="G793" s="9">
        <v>0</v>
      </c>
      <c r="H793" s="9">
        <v>0</v>
      </c>
      <c r="I793" t="s">
        <v>64</v>
      </c>
      <c r="J793">
        <v>26</v>
      </c>
      <c r="K793" s="9" t="s">
        <v>15</v>
      </c>
      <c r="L793" s="9" t="s">
        <v>16</v>
      </c>
      <c r="M793" s="9">
        <f>tblTitanic[[#This Row],[SibSp]]+tblTitanic[[#This Row],[Parch]]</f>
        <v>0</v>
      </c>
      <c r="N793" s="9" t="str">
        <f>IF(tblTitanic[[#This Row],[FamilySize]]=0,"Alone", IF(tblTitanic[[#This Row],[FamilySize]]&lt;=3,"Small (1-3)", "Large (4+)"))</f>
        <v>Alone</v>
      </c>
      <c r="O793" s="9" t="str">
        <f>TRIM(MID(tblTitanic[[#This Row],[Name]], FIND(",",tblTitanic[[#This Row],[Name]])+1, FIND(".",tblTitanic[[#This Row],[Name]]) - FIND(",",tblTitanic[[#This Row],[Name]]) - 1))</f>
        <v>Mr</v>
      </c>
      <c r="P79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3" s="9" t="str">
        <f>IF(tblTitanic[[#This Row],[Cabin]]="","Unknown",LEFT(tblTitanic[[#This Row],[Cabin]],1))</f>
        <v>Unknown</v>
      </c>
      <c r="R793" s="9" t="str">
        <f>IF(tblTitanic[[#This Row],[Age]]="","Unknown", IF(tblTitanic[[#This Row],[Age]]&lt;13,"Child",IF(tblTitanic[[#This Row],[Age]]&lt;=18,"Teen", IF(tblTitanic[[#This Row],[Age]]&lt;=40,"Adult","Senior"))))</f>
        <v>Teen</v>
      </c>
      <c r="S793" s="9" t="str">
        <f>IF(tblTitanic[[#This Row],[Fare]]&lt;=$X$5,"Low",IF(tblTitanic[[#This Row],[Fare]]&lt;= $X$6,"Medium",IF(tblTitanic[[#This Row],[Fare]]&lt;= $X$7,"High","Very High")))</f>
        <v>High</v>
      </c>
      <c r="T793" s="9">
        <f>IF(tblTitanic[[#This Row],[Age]]="", $X$9, tblTitanic[[#This Row],[Age]])</f>
        <v>16</v>
      </c>
      <c r="U793" s="9" t="str">
        <f>IF(tblTitanic[[#This Row],[Embarked]]="", "S", tblTitanic[[#This Row],[Embarked]])</f>
        <v>S</v>
      </c>
    </row>
    <row r="794" spans="1:21">
      <c r="A794" s="9">
        <v>793</v>
      </c>
      <c r="B794" s="9">
        <v>0</v>
      </c>
      <c r="C794" s="9">
        <v>3</v>
      </c>
      <c r="D794" t="s">
        <v>1564</v>
      </c>
      <c r="E794" s="9" t="s">
        <v>18</v>
      </c>
      <c r="F794" s="31"/>
      <c r="G794" s="9">
        <v>8</v>
      </c>
      <c r="H794" s="9">
        <v>2</v>
      </c>
      <c r="I794" t="s">
        <v>354</v>
      </c>
      <c r="J794">
        <v>69.55</v>
      </c>
      <c r="K794" s="9" t="s">
        <v>15</v>
      </c>
      <c r="L794" s="9" t="s">
        <v>16</v>
      </c>
      <c r="M794" s="9">
        <f>tblTitanic[[#This Row],[SibSp]]+tblTitanic[[#This Row],[Parch]]</f>
        <v>10</v>
      </c>
      <c r="N794" s="9" t="str">
        <f>IF(tblTitanic[[#This Row],[FamilySize]]=0,"Alone", IF(tblTitanic[[#This Row],[FamilySize]]&lt;=3,"Small (1-3)", "Large (4+)"))</f>
        <v>Large (4+)</v>
      </c>
      <c r="O794" s="9" t="str">
        <f>TRIM(MID(tblTitanic[[#This Row],[Name]], FIND(",",tblTitanic[[#This Row],[Name]])+1, FIND(".",tblTitanic[[#This Row],[Name]]) - FIND(",",tblTitanic[[#This Row],[Name]]) - 1))</f>
        <v>Miss</v>
      </c>
      <c r="P79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794" s="9" t="str">
        <f>IF(tblTitanic[[#This Row],[Cabin]]="","Unknown",LEFT(tblTitanic[[#This Row],[Cabin]],1))</f>
        <v>Unknown</v>
      </c>
      <c r="R794" s="9" t="str">
        <f>IF(tblTitanic[[#This Row],[Age]]="","Unknown", IF(tblTitanic[[#This Row],[Age]]&lt;13,"Child",IF(tblTitanic[[#This Row],[Age]]&lt;=18,"Teen", IF(tblTitanic[[#This Row],[Age]]&lt;=40,"Adult","Senior"))))</f>
        <v>Unknown</v>
      </c>
      <c r="S794" s="9" t="str">
        <f>IF(tblTitanic[[#This Row],[Fare]]&lt;=$X$5,"Low",IF(tblTitanic[[#This Row],[Fare]]&lt;= $X$6,"Medium",IF(tblTitanic[[#This Row],[Fare]]&lt;= $X$7,"High","Very High")))</f>
        <v>Very High</v>
      </c>
      <c r="T794" s="9">
        <f>IF(tblTitanic[[#This Row],[Age]]="", $X$9, tblTitanic[[#This Row],[Age]])</f>
        <v>28</v>
      </c>
      <c r="U794" s="9" t="str">
        <f>IF(tblTitanic[[#This Row],[Embarked]]="", "S", tblTitanic[[#This Row],[Embarked]])</f>
        <v>S</v>
      </c>
    </row>
    <row r="795" spans="1:21">
      <c r="A795" s="9">
        <v>794</v>
      </c>
      <c r="B795" s="9">
        <v>0</v>
      </c>
      <c r="C795" s="9">
        <v>1</v>
      </c>
      <c r="D795" t="s">
        <v>1565</v>
      </c>
      <c r="E795" s="9" t="s">
        <v>13</v>
      </c>
      <c r="F795" s="31"/>
      <c r="G795" s="9">
        <v>0</v>
      </c>
      <c r="H795" s="9">
        <v>0</v>
      </c>
      <c r="I795" t="s">
        <v>1566</v>
      </c>
      <c r="J795">
        <v>30.695799999999998</v>
      </c>
      <c r="K795" s="9" t="s">
        <v>15</v>
      </c>
      <c r="L795" s="9" t="s">
        <v>21</v>
      </c>
      <c r="M795" s="9">
        <f>tblTitanic[[#This Row],[SibSp]]+tblTitanic[[#This Row],[Parch]]</f>
        <v>0</v>
      </c>
      <c r="N795" s="9" t="str">
        <f>IF(tblTitanic[[#This Row],[FamilySize]]=0,"Alone", IF(tblTitanic[[#This Row],[FamilySize]]&lt;=3,"Small (1-3)", "Large (4+)"))</f>
        <v>Alone</v>
      </c>
      <c r="O795" s="9" t="str">
        <f>TRIM(MID(tblTitanic[[#This Row],[Name]], FIND(",",tblTitanic[[#This Row],[Name]])+1, FIND(".",tblTitanic[[#This Row],[Name]]) - FIND(",",tblTitanic[[#This Row],[Name]]) - 1))</f>
        <v>Mr</v>
      </c>
      <c r="P79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5" s="9" t="str">
        <f>IF(tblTitanic[[#This Row],[Cabin]]="","Unknown",LEFT(tblTitanic[[#This Row],[Cabin]],1))</f>
        <v>Unknown</v>
      </c>
      <c r="R795" s="9" t="str">
        <f>IF(tblTitanic[[#This Row],[Age]]="","Unknown", IF(tblTitanic[[#This Row],[Age]]&lt;13,"Child",IF(tblTitanic[[#This Row],[Age]]&lt;=18,"Teen", IF(tblTitanic[[#This Row],[Age]]&lt;=40,"Adult","Senior"))))</f>
        <v>Unknown</v>
      </c>
      <c r="S795" s="9" t="str">
        <f>IF(tblTitanic[[#This Row],[Fare]]&lt;=$X$5,"Low",IF(tblTitanic[[#This Row],[Fare]]&lt;= $X$6,"Medium",IF(tblTitanic[[#This Row],[Fare]]&lt;= $X$7,"High","Very High")))</f>
        <v>High</v>
      </c>
      <c r="T795" s="9">
        <f>IF(tblTitanic[[#This Row],[Age]]="", $X$9, tblTitanic[[#This Row],[Age]])</f>
        <v>28</v>
      </c>
      <c r="U795" s="9" t="str">
        <f>IF(tblTitanic[[#This Row],[Embarked]]="", "S", tblTitanic[[#This Row],[Embarked]])</f>
        <v>C</v>
      </c>
    </row>
    <row r="796" spans="1:21">
      <c r="A796" s="9">
        <v>795</v>
      </c>
      <c r="B796" s="9">
        <v>0</v>
      </c>
      <c r="C796" s="9">
        <v>3</v>
      </c>
      <c r="D796" t="s">
        <v>1567</v>
      </c>
      <c r="E796" s="9" t="s">
        <v>13</v>
      </c>
      <c r="F796" s="31">
        <v>25</v>
      </c>
      <c r="G796" s="9">
        <v>0</v>
      </c>
      <c r="H796" s="9">
        <v>0</v>
      </c>
      <c r="I796" t="s">
        <v>1568</v>
      </c>
      <c r="J796">
        <v>7.8958000000000004</v>
      </c>
      <c r="K796" s="9" t="s">
        <v>15</v>
      </c>
      <c r="L796" s="9" t="s">
        <v>16</v>
      </c>
      <c r="M796" s="9">
        <f>tblTitanic[[#This Row],[SibSp]]+tblTitanic[[#This Row],[Parch]]</f>
        <v>0</v>
      </c>
      <c r="N796" s="9" t="str">
        <f>IF(tblTitanic[[#This Row],[FamilySize]]=0,"Alone", IF(tblTitanic[[#This Row],[FamilySize]]&lt;=3,"Small (1-3)", "Large (4+)"))</f>
        <v>Alone</v>
      </c>
      <c r="O796" s="9" t="str">
        <f>TRIM(MID(tblTitanic[[#This Row],[Name]], FIND(",",tblTitanic[[#This Row],[Name]])+1, FIND(".",tblTitanic[[#This Row],[Name]]) - FIND(",",tblTitanic[[#This Row],[Name]]) - 1))</f>
        <v>Mr</v>
      </c>
      <c r="P79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6" s="9" t="str">
        <f>IF(tblTitanic[[#This Row],[Cabin]]="","Unknown",LEFT(tblTitanic[[#This Row],[Cabin]],1))</f>
        <v>Unknown</v>
      </c>
      <c r="R796" s="9" t="str">
        <f>IF(tblTitanic[[#This Row],[Age]]="","Unknown", IF(tblTitanic[[#This Row],[Age]]&lt;13,"Child",IF(tblTitanic[[#This Row],[Age]]&lt;=18,"Teen", IF(tblTitanic[[#This Row],[Age]]&lt;=40,"Adult","Senior"))))</f>
        <v>Adult</v>
      </c>
      <c r="S796" s="9" t="str">
        <f>IF(tblTitanic[[#This Row],[Fare]]&lt;=$X$5,"Low",IF(tblTitanic[[#This Row],[Fare]]&lt;= $X$6,"Medium",IF(tblTitanic[[#This Row],[Fare]]&lt;= $X$7,"High","Very High")))</f>
        <v>Low</v>
      </c>
      <c r="T796" s="9">
        <f>IF(tblTitanic[[#This Row],[Age]]="", $X$9, tblTitanic[[#This Row],[Age]])</f>
        <v>25</v>
      </c>
      <c r="U796" s="9" t="str">
        <f>IF(tblTitanic[[#This Row],[Embarked]]="", "S", tblTitanic[[#This Row],[Embarked]])</f>
        <v>S</v>
      </c>
    </row>
    <row r="797" spans="1:21">
      <c r="A797" s="9">
        <v>796</v>
      </c>
      <c r="B797" s="9">
        <v>0</v>
      </c>
      <c r="C797" s="9">
        <v>2</v>
      </c>
      <c r="D797" t="s">
        <v>1569</v>
      </c>
      <c r="E797" s="9" t="s">
        <v>13</v>
      </c>
      <c r="F797" s="31">
        <v>39</v>
      </c>
      <c r="G797" s="9">
        <v>0</v>
      </c>
      <c r="H797" s="9">
        <v>0</v>
      </c>
      <c r="I797" t="s">
        <v>1570</v>
      </c>
      <c r="J797">
        <v>13</v>
      </c>
      <c r="K797" s="9" t="s">
        <v>15</v>
      </c>
      <c r="L797" s="9" t="s">
        <v>16</v>
      </c>
      <c r="M797" s="9">
        <f>tblTitanic[[#This Row],[SibSp]]+tblTitanic[[#This Row],[Parch]]</f>
        <v>0</v>
      </c>
      <c r="N797" s="9" t="str">
        <f>IF(tblTitanic[[#This Row],[FamilySize]]=0,"Alone", IF(tblTitanic[[#This Row],[FamilySize]]&lt;=3,"Small (1-3)", "Large (4+)"))</f>
        <v>Alone</v>
      </c>
      <c r="O797" s="9" t="str">
        <f>TRIM(MID(tblTitanic[[#This Row],[Name]], FIND(",",tblTitanic[[#This Row],[Name]])+1, FIND(".",tblTitanic[[#This Row],[Name]]) - FIND(",",tblTitanic[[#This Row],[Name]]) - 1))</f>
        <v>Mr</v>
      </c>
      <c r="P79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797" s="9" t="str">
        <f>IF(tblTitanic[[#This Row],[Cabin]]="","Unknown",LEFT(tblTitanic[[#This Row],[Cabin]],1))</f>
        <v>Unknown</v>
      </c>
      <c r="R797" s="9" t="str">
        <f>IF(tblTitanic[[#This Row],[Age]]="","Unknown", IF(tblTitanic[[#This Row],[Age]]&lt;13,"Child",IF(tblTitanic[[#This Row],[Age]]&lt;=18,"Teen", IF(tblTitanic[[#This Row],[Age]]&lt;=40,"Adult","Senior"))))</f>
        <v>Adult</v>
      </c>
      <c r="S797" s="9" t="str">
        <f>IF(tblTitanic[[#This Row],[Fare]]&lt;=$X$5,"Low",IF(tblTitanic[[#This Row],[Fare]]&lt;= $X$6,"Medium",IF(tblTitanic[[#This Row],[Fare]]&lt;= $X$7,"High","Very High")))</f>
        <v>Medium</v>
      </c>
      <c r="T797" s="9">
        <f>IF(tblTitanic[[#This Row],[Age]]="", $X$9, tblTitanic[[#This Row],[Age]])</f>
        <v>39</v>
      </c>
      <c r="U797" s="9" t="str">
        <f>IF(tblTitanic[[#This Row],[Embarked]]="", "S", tblTitanic[[#This Row],[Embarked]])</f>
        <v>S</v>
      </c>
    </row>
    <row r="798" spans="1:21">
      <c r="A798" s="9">
        <v>797</v>
      </c>
      <c r="B798" s="9">
        <v>1</v>
      </c>
      <c r="C798" s="9">
        <v>1</v>
      </c>
      <c r="D798" t="s">
        <v>1571</v>
      </c>
      <c r="E798" s="9" t="s">
        <v>18</v>
      </c>
      <c r="F798" s="31">
        <v>49</v>
      </c>
      <c r="G798" s="9">
        <v>0</v>
      </c>
      <c r="H798" s="9">
        <v>0</v>
      </c>
      <c r="I798" t="s">
        <v>1572</v>
      </c>
      <c r="J798">
        <v>25.929200000000002</v>
      </c>
      <c r="K798" s="9" t="s">
        <v>1573</v>
      </c>
      <c r="L798" s="9" t="s">
        <v>16</v>
      </c>
      <c r="M798" s="9">
        <f>tblTitanic[[#This Row],[SibSp]]+tblTitanic[[#This Row],[Parch]]</f>
        <v>0</v>
      </c>
      <c r="N798" s="9" t="str">
        <f>IF(tblTitanic[[#This Row],[FamilySize]]=0,"Alone", IF(tblTitanic[[#This Row],[FamilySize]]&lt;=3,"Small (1-3)", "Large (4+)"))</f>
        <v>Alone</v>
      </c>
      <c r="O798" s="9" t="str">
        <f>TRIM(MID(tblTitanic[[#This Row],[Name]], FIND(",",tblTitanic[[#This Row],[Name]])+1, FIND(".",tblTitanic[[#This Row],[Name]]) - FIND(",",tblTitanic[[#This Row],[Name]]) - 1))</f>
        <v>Dr</v>
      </c>
      <c r="P79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798" s="9" t="str">
        <f>IF(tblTitanic[[#This Row],[Cabin]]="","Unknown",LEFT(tblTitanic[[#This Row],[Cabin]],1))</f>
        <v>D</v>
      </c>
      <c r="R798" s="9" t="str">
        <f>IF(tblTitanic[[#This Row],[Age]]="","Unknown", IF(tblTitanic[[#This Row],[Age]]&lt;13,"Child",IF(tblTitanic[[#This Row],[Age]]&lt;=18,"Teen", IF(tblTitanic[[#This Row],[Age]]&lt;=40,"Adult","Senior"))))</f>
        <v>Senior</v>
      </c>
      <c r="S798" s="9" t="str">
        <f>IF(tblTitanic[[#This Row],[Fare]]&lt;=$X$5,"Low",IF(tblTitanic[[#This Row],[Fare]]&lt;= $X$6,"Medium",IF(tblTitanic[[#This Row],[Fare]]&lt;= $X$7,"High","Very High")))</f>
        <v>High</v>
      </c>
      <c r="T798" s="9">
        <f>IF(tblTitanic[[#This Row],[Age]]="", $X$9, tblTitanic[[#This Row],[Age]])</f>
        <v>49</v>
      </c>
      <c r="U798" s="9" t="str">
        <f>IF(tblTitanic[[#This Row],[Embarked]]="", "S", tblTitanic[[#This Row],[Embarked]])</f>
        <v>S</v>
      </c>
    </row>
    <row r="799" spans="1:21">
      <c r="A799" s="9">
        <v>798</v>
      </c>
      <c r="B799" s="9">
        <v>1</v>
      </c>
      <c r="C799" s="9">
        <v>3</v>
      </c>
      <c r="D799" t="s">
        <v>1574</v>
      </c>
      <c r="E799" s="9" t="s">
        <v>18</v>
      </c>
      <c r="F799" s="31">
        <v>31</v>
      </c>
      <c r="G799" s="9">
        <v>0</v>
      </c>
      <c r="H799" s="9">
        <v>0</v>
      </c>
      <c r="I799" t="s">
        <v>1575</v>
      </c>
      <c r="J799">
        <v>8.6832999999999991</v>
      </c>
      <c r="K799" s="9" t="s">
        <v>15</v>
      </c>
      <c r="L799" s="9" t="s">
        <v>16</v>
      </c>
      <c r="M799" s="9">
        <f>tblTitanic[[#This Row],[SibSp]]+tblTitanic[[#This Row],[Parch]]</f>
        <v>0</v>
      </c>
      <c r="N799" s="9" t="str">
        <f>IF(tblTitanic[[#This Row],[FamilySize]]=0,"Alone", IF(tblTitanic[[#This Row],[FamilySize]]&lt;=3,"Small (1-3)", "Large (4+)"))</f>
        <v>Alone</v>
      </c>
      <c r="O799" s="9" t="str">
        <f>TRIM(MID(tblTitanic[[#This Row],[Name]], FIND(",",tblTitanic[[#This Row],[Name]])+1, FIND(".",tblTitanic[[#This Row],[Name]]) - FIND(",",tblTitanic[[#This Row],[Name]]) - 1))</f>
        <v>Mrs</v>
      </c>
      <c r="P79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799" s="9" t="str">
        <f>IF(tblTitanic[[#This Row],[Cabin]]="","Unknown",LEFT(tblTitanic[[#This Row],[Cabin]],1))</f>
        <v>Unknown</v>
      </c>
      <c r="R799" s="9" t="str">
        <f>IF(tblTitanic[[#This Row],[Age]]="","Unknown", IF(tblTitanic[[#This Row],[Age]]&lt;13,"Child",IF(tblTitanic[[#This Row],[Age]]&lt;=18,"Teen", IF(tblTitanic[[#This Row],[Age]]&lt;=40,"Adult","Senior"))))</f>
        <v>Adult</v>
      </c>
      <c r="S799" s="9" t="str">
        <f>IF(tblTitanic[[#This Row],[Fare]]&lt;=$X$5,"Low",IF(tblTitanic[[#This Row],[Fare]]&lt;= $X$6,"Medium",IF(tblTitanic[[#This Row],[Fare]]&lt;= $X$7,"High","Very High")))</f>
        <v>Medium</v>
      </c>
      <c r="T799" s="9">
        <f>IF(tblTitanic[[#This Row],[Age]]="", $X$9, tblTitanic[[#This Row],[Age]])</f>
        <v>31</v>
      </c>
      <c r="U799" s="9" t="str">
        <f>IF(tblTitanic[[#This Row],[Embarked]]="", "S", tblTitanic[[#This Row],[Embarked]])</f>
        <v>S</v>
      </c>
    </row>
    <row r="800" spans="1:21">
      <c r="A800" s="9">
        <v>799</v>
      </c>
      <c r="B800" s="9">
        <v>0</v>
      </c>
      <c r="C800" s="9">
        <v>3</v>
      </c>
      <c r="D800" t="s">
        <v>1576</v>
      </c>
      <c r="E800" s="9" t="s">
        <v>13</v>
      </c>
      <c r="F800" s="31">
        <v>30</v>
      </c>
      <c r="G800" s="9">
        <v>0</v>
      </c>
      <c r="H800" s="9">
        <v>0</v>
      </c>
      <c r="I800" t="s">
        <v>1577</v>
      </c>
      <c r="J800">
        <v>7.2291999999999996</v>
      </c>
      <c r="K800" s="9" t="s">
        <v>15</v>
      </c>
      <c r="L800" s="9" t="s">
        <v>21</v>
      </c>
      <c r="M800" s="9">
        <f>tblTitanic[[#This Row],[SibSp]]+tblTitanic[[#This Row],[Parch]]</f>
        <v>0</v>
      </c>
      <c r="N800" s="9" t="str">
        <f>IF(tblTitanic[[#This Row],[FamilySize]]=0,"Alone", IF(tblTitanic[[#This Row],[FamilySize]]&lt;=3,"Small (1-3)", "Large (4+)"))</f>
        <v>Alone</v>
      </c>
      <c r="O800" s="9" t="str">
        <f>TRIM(MID(tblTitanic[[#This Row],[Name]], FIND(",",tblTitanic[[#This Row],[Name]])+1, FIND(".",tblTitanic[[#This Row],[Name]]) - FIND(",",tblTitanic[[#This Row],[Name]]) - 1))</f>
        <v>Mr</v>
      </c>
      <c r="P80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00" s="9" t="str">
        <f>IF(tblTitanic[[#This Row],[Cabin]]="","Unknown",LEFT(tblTitanic[[#This Row],[Cabin]],1))</f>
        <v>Unknown</v>
      </c>
      <c r="R800" s="9" t="str">
        <f>IF(tblTitanic[[#This Row],[Age]]="","Unknown", IF(tblTitanic[[#This Row],[Age]]&lt;13,"Child",IF(tblTitanic[[#This Row],[Age]]&lt;=18,"Teen", IF(tblTitanic[[#This Row],[Age]]&lt;=40,"Adult","Senior"))))</f>
        <v>Adult</v>
      </c>
      <c r="S800" s="9" t="str">
        <f>IF(tblTitanic[[#This Row],[Fare]]&lt;=$X$5,"Low",IF(tblTitanic[[#This Row],[Fare]]&lt;= $X$6,"Medium",IF(tblTitanic[[#This Row],[Fare]]&lt;= $X$7,"High","Very High")))</f>
        <v>Low</v>
      </c>
      <c r="T800" s="9">
        <f>IF(tblTitanic[[#This Row],[Age]]="", $X$9, tblTitanic[[#This Row],[Age]])</f>
        <v>30</v>
      </c>
      <c r="U800" s="9" t="str">
        <f>IF(tblTitanic[[#This Row],[Embarked]]="", "S", tblTitanic[[#This Row],[Embarked]])</f>
        <v>C</v>
      </c>
    </row>
    <row r="801" spans="1:21">
      <c r="A801" s="9">
        <v>800</v>
      </c>
      <c r="B801" s="9">
        <v>0</v>
      </c>
      <c r="C801" s="9">
        <v>3</v>
      </c>
      <c r="D801" t="s">
        <v>1578</v>
      </c>
      <c r="E801" s="9" t="s">
        <v>18</v>
      </c>
      <c r="F801" s="31">
        <v>30</v>
      </c>
      <c r="G801" s="9">
        <v>1</v>
      </c>
      <c r="H801" s="9">
        <v>1</v>
      </c>
      <c r="I801" t="s">
        <v>868</v>
      </c>
      <c r="J801">
        <v>24.15</v>
      </c>
      <c r="K801" s="9" t="s">
        <v>15</v>
      </c>
      <c r="L801" s="9" t="s">
        <v>16</v>
      </c>
      <c r="M801" s="9">
        <f>tblTitanic[[#This Row],[SibSp]]+tblTitanic[[#This Row],[Parch]]</f>
        <v>2</v>
      </c>
      <c r="N801" s="9" t="str">
        <f>IF(tblTitanic[[#This Row],[FamilySize]]=0,"Alone", IF(tblTitanic[[#This Row],[FamilySize]]&lt;=3,"Small (1-3)", "Large (4+)"))</f>
        <v>Small (1-3)</v>
      </c>
      <c r="O801" s="9" t="str">
        <f>TRIM(MID(tblTitanic[[#This Row],[Name]], FIND(",",tblTitanic[[#This Row],[Name]])+1, FIND(".",tblTitanic[[#This Row],[Name]]) - FIND(",",tblTitanic[[#This Row],[Name]]) - 1))</f>
        <v>Mrs</v>
      </c>
      <c r="P80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01" s="9" t="str">
        <f>IF(tblTitanic[[#This Row],[Cabin]]="","Unknown",LEFT(tblTitanic[[#This Row],[Cabin]],1))</f>
        <v>Unknown</v>
      </c>
      <c r="R801" s="9" t="str">
        <f>IF(tblTitanic[[#This Row],[Age]]="","Unknown", IF(tblTitanic[[#This Row],[Age]]&lt;13,"Child",IF(tblTitanic[[#This Row],[Age]]&lt;=18,"Teen", IF(tblTitanic[[#This Row],[Age]]&lt;=40,"Adult","Senior"))))</f>
        <v>Adult</v>
      </c>
      <c r="S801" s="9" t="str">
        <f>IF(tblTitanic[[#This Row],[Fare]]&lt;=$X$5,"Low",IF(tblTitanic[[#This Row],[Fare]]&lt;= $X$6,"Medium",IF(tblTitanic[[#This Row],[Fare]]&lt;= $X$7,"High","Very High")))</f>
        <v>High</v>
      </c>
      <c r="T801" s="9">
        <f>IF(tblTitanic[[#This Row],[Age]]="", $X$9, tblTitanic[[#This Row],[Age]])</f>
        <v>30</v>
      </c>
      <c r="U801" s="9" t="str">
        <f>IF(tblTitanic[[#This Row],[Embarked]]="", "S", tblTitanic[[#This Row],[Embarked]])</f>
        <v>S</v>
      </c>
    </row>
    <row r="802" spans="1:21">
      <c r="A802" s="9">
        <v>801</v>
      </c>
      <c r="B802" s="9">
        <v>0</v>
      </c>
      <c r="C802" s="9">
        <v>2</v>
      </c>
      <c r="D802" t="s">
        <v>1579</v>
      </c>
      <c r="E802" s="9" t="s">
        <v>13</v>
      </c>
      <c r="F802" s="31">
        <v>34</v>
      </c>
      <c r="G802" s="9">
        <v>0</v>
      </c>
      <c r="H802" s="9">
        <v>0</v>
      </c>
      <c r="I802" t="s">
        <v>1422</v>
      </c>
      <c r="J802">
        <v>13</v>
      </c>
      <c r="K802" s="9" t="s">
        <v>15</v>
      </c>
      <c r="L802" s="9" t="s">
        <v>16</v>
      </c>
      <c r="M802" s="9">
        <f>tblTitanic[[#This Row],[SibSp]]+tblTitanic[[#This Row],[Parch]]</f>
        <v>0</v>
      </c>
      <c r="N802" s="9" t="str">
        <f>IF(tblTitanic[[#This Row],[FamilySize]]=0,"Alone", IF(tblTitanic[[#This Row],[FamilySize]]&lt;=3,"Small (1-3)", "Large (4+)"))</f>
        <v>Alone</v>
      </c>
      <c r="O802" s="9" t="str">
        <f>TRIM(MID(tblTitanic[[#This Row],[Name]], FIND(",",tblTitanic[[#This Row],[Name]])+1, FIND(".",tblTitanic[[#This Row],[Name]]) - FIND(",",tblTitanic[[#This Row],[Name]]) - 1))</f>
        <v>Mr</v>
      </c>
      <c r="P80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02" s="9" t="str">
        <f>IF(tblTitanic[[#This Row],[Cabin]]="","Unknown",LEFT(tblTitanic[[#This Row],[Cabin]],1))</f>
        <v>Unknown</v>
      </c>
      <c r="R802" s="9" t="str">
        <f>IF(tblTitanic[[#This Row],[Age]]="","Unknown", IF(tblTitanic[[#This Row],[Age]]&lt;13,"Child",IF(tblTitanic[[#This Row],[Age]]&lt;=18,"Teen", IF(tblTitanic[[#This Row],[Age]]&lt;=40,"Adult","Senior"))))</f>
        <v>Adult</v>
      </c>
      <c r="S802" s="9" t="str">
        <f>IF(tblTitanic[[#This Row],[Fare]]&lt;=$X$5,"Low",IF(tblTitanic[[#This Row],[Fare]]&lt;= $X$6,"Medium",IF(tblTitanic[[#This Row],[Fare]]&lt;= $X$7,"High","Very High")))</f>
        <v>Medium</v>
      </c>
      <c r="T802" s="9">
        <f>IF(tblTitanic[[#This Row],[Age]]="", $X$9, tblTitanic[[#This Row],[Age]])</f>
        <v>34</v>
      </c>
      <c r="U802" s="9" t="str">
        <f>IF(tblTitanic[[#This Row],[Embarked]]="", "S", tblTitanic[[#This Row],[Embarked]])</f>
        <v>S</v>
      </c>
    </row>
    <row r="803" spans="1:21">
      <c r="A803" s="9">
        <v>802</v>
      </c>
      <c r="B803" s="9">
        <v>1</v>
      </c>
      <c r="C803" s="9">
        <v>2</v>
      </c>
      <c r="D803" t="s">
        <v>1580</v>
      </c>
      <c r="E803" s="9" t="s">
        <v>18</v>
      </c>
      <c r="F803" s="31">
        <v>31</v>
      </c>
      <c r="G803" s="9">
        <v>1</v>
      </c>
      <c r="H803" s="9">
        <v>1</v>
      </c>
      <c r="I803" t="s">
        <v>508</v>
      </c>
      <c r="J803">
        <v>26.25</v>
      </c>
      <c r="K803" s="9" t="s">
        <v>15</v>
      </c>
      <c r="L803" s="9" t="s">
        <v>16</v>
      </c>
      <c r="M803" s="9">
        <f>tblTitanic[[#This Row],[SibSp]]+tblTitanic[[#This Row],[Parch]]</f>
        <v>2</v>
      </c>
      <c r="N803" s="9" t="str">
        <f>IF(tblTitanic[[#This Row],[FamilySize]]=0,"Alone", IF(tblTitanic[[#This Row],[FamilySize]]&lt;=3,"Small (1-3)", "Large (4+)"))</f>
        <v>Small (1-3)</v>
      </c>
      <c r="O803" s="9" t="str">
        <f>TRIM(MID(tblTitanic[[#This Row],[Name]], FIND(",",tblTitanic[[#This Row],[Name]])+1, FIND(".",tblTitanic[[#This Row],[Name]]) - FIND(",",tblTitanic[[#This Row],[Name]]) - 1))</f>
        <v>Mrs</v>
      </c>
      <c r="P80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03" s="9" t="str">
        <f>IF(tblTitanic[[#This Row],[Cabin]]="","Unknown",LEFT(tblTitanic[[#This Row],[Cabin]],1))</f>
        <v>Unknown</v>
      </c>
      <c r="R803" s="9" t="str">
        <f>IF(tblTitanic[[#This Row],[Age]]="","Unknown", IF(tblTitanic[[#This Row],[Age]]&lt;13,"Child",IF(tblTitanic[[#This Row],[Age]]&lt;=18,"Teen", IF(tblTitanic[[#This Row],[Age]]&lt;=40,"Adult","Senior"))))</f>
        <v>Adult</v>
      </c>
      <c r="S803" s="9" t="str">
        <f>IF(tblTitanic[[#This Row],[Fare]]&lt;=$X$5,"Low",IF(tblTitanic[[#This Row],[Fare]]&lt;= $X$6,"Medium",IF(tblTitanic[[#This Row],[Fare]]&lt;= $X$7,"High","Very High")))</f>
        <v>High</v>
      </c>
      <c r="T803" s="9">
        <f>IF(tblTitanic[[#This Row],[Age]]="", $X$9, tblTitanic[[#This Row],[Age]])</f>
        <v>31</v>
      </c>
      <c r="U803" s="9" t="str">
        <f>IF(tblTitanic[[#This Row],[Embarked]]="", "S", tblTitanic[[#This Row],[Embarked]])</f>
        <v>S</v>
      </c>
    </row>
    <row r="804" spans="1:21">
      <c r="A804" s="9">
        <v>803</v>
      </c>
      <c r="B804" s="9">
        <v>1</v>
      </c>
      <c r="C804" s="9">
        <v>1</v>
      </c>
      <c r="D804" t="s">
        <v>1581</v>
      </c>
      <c r="E804" s="9" t="s">
        <v>13</v>
      </c>
      <c r="F804" s="31">
        <v>11</v>
      </c>
      <c r="G804" s="9">
        <v>1</v>
      </c>
      <c r="H804" s="9">
        <v>2</v>
      </c>
      <c r="I804" t="s">
        <v>815</v>
      </c>
      <c r="J804">
        <v>120</v>
      </c>
      <c r="K804" s="9" t="s">
        <v>816</v>
      </c>
      <c r="L804" s="9" t="s">
        <v>16</v>
      </c>
      <c r="M804" s="9">
        <f>tblTitanic[[#This Row],[SibSp]]+tblTitanic[[#This Row],[Parch]]</f>
        <v>3</v>
      </c>
      <c r="N804" s="9" t="str">
        <f>IF(tblTitanic[[#This Row],[FamilySize]]=0,"Alone", IF(tblTitanic[[#This Row],[FamilySize]]&lt;=3,"Small (1-3)", "Large (4+)"))</f>
        <v>Small (1-3)</v>
      </c>
      <c r="O804" s="9" t="str">
        <f>TRIM(MID(tblTitanic[[#This Row],[Name]], FIND(",",tblTitanic[[#This Row],[Name]])+1, FIND(".",tblTitanic[[#This Row],[Name]]) - FIND(",",tblTitanic[[#This Row],[Name]]) - 1))</f>
        <v>Master</v>
      </c>
      <c r="P80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04" s="9" t="str">
        <f>IF(tblTitanic[[#This Row],[Cabin]]="","Unknown",LEFT(tblTitanic[[#This Row],[Cabin]],1))</f>
        <v>B</v>
      </c>
      <c r="R804" s="9" t="str">
        <f>IF(tblTitanic[[#This Row],[Age]]="","Unknown", IF(tblTitanic[[#This Row],[Age]]&lt;13,"Child",IF(tblTitanic[[#This Row],[Age]]&lt;=18,"Teen", IF(tblTitanic[[#This Row],[Age]]&lt;=40,"Adult","Senior"))))</f>
        <v>Child</v>
      </c>
      <c r="S804" s="9" t="str">
        <f>IF(tblTitanic[[#This Row],[Fare]]&lt;=$X$5,"Low",IF(tblTitanic[[#This Row],[Fare]]&lt;= $X$6,"Medium",IF(tblTitanic[[#This Row],[Fare]]&lt;= $X$7,"High","Very High")))</f>
        <v>Very High</v>
      </c>
      <c r="T804" s="9">
        <f>IF(tblTitanic[[#This Row],[Age]]="", $X$9, tblTitanic[[#This Row],[Age]])</f>
        <v>11</v>
      </c>
      <c r="U804" s="9" t="str">
        <f>IF(tblTitanic[[#This Row],[Embarked]]="", "S", tblTitanic[[#This Row],[Embarked]])</f>
        <v>S</v>
      </c>
    </row>
    <row r="805" spans="1:21">
      <c r="A805" s="9">
        <v>804</v>
      </c>
      <c r="B805" s="9">
        <v>1</v>
      </c>
      <c r="C805" s="9">
        <v>3</v>
      </c>
      <c r="D805" t="s">
        <v>1582</v>
      </c>
      <c r="E805" s="9" t="s">
        <v>13</v>
      </c>
      <c r="F805" s="31">
        <v>0.42</v>
      </c>
      <c r="G805" s="9">
        <v>0</v>
      </c>
      <c r="H805" s="9">
        <v>1</v>
      </c>
      <c r="I805" t="s">
        <v>1583</v>
      </c>
      <c r="J805">
        <v>8.5167000000000002</v>
      </c>
      <c r="K805" s="9" t="s">
        <v>15</v>
      </c>
      <c r="L805" s="9" t="s">
        <v>21</v>
      </c>
      <c r="M805" s="9">
        <f>tblTitanic[[#This Row],[SibSp]]+tblTitanic[[#This Row],[Parch]]</f>
        <v>1</v>
      </c>
      <c r="N805" s="9" t="str">
        <f>IF(tblTitanic[[#This Row],[FamilySize]]=0,"Alone", IF(tblTitanic[[#This Row],[FamilySize]]&lt;=3,"Small (1-3)", "Large (4+)"))</f>
        <v>Small (1-3)</v>
      </c>
      <c r="O805" s="9" t="str">
        <f>TRIM(MID(tblTitanic[[#This Row],[Name]], FIND(",",tblTitanic[[#This Row],[Name]])+1, FIND(".",tblTitanic[[#This Row],[Name]]) - FIND(",",tblTitanic[[#This Row],[Name]]) - 1))</f>
        <v>Master</v>
      </c>
      <c r="P80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05" s="9" t="str">
        <f>IF(tblTitanic[[#This Row],[Cabin]]="","Unknown",LEFT(tblTitanic[[#This Row],[Cabin]],1))</f>
        <v>Unknown</v>
      </c>
      <c r="R805" s="9" t="str">
        <f>IF(tblTitanic[[#This Row],[Age]]="","Unknown", IF(tblTitanic[[#This Row],[Age]]&lt;13,"Child",IF(tblTitanic[[#This Row],[Age]]&lt;=18,"Teen", IF(tblTitanic[[#This Row],[Age]]&lt;=40,"Adult","Senior"))))</f>
        <v>Child</v>
      </c>
      <c r="S805" s="9" t="str">
        <f>IF(tblTitanic[[#This Row],[Fare]]&lt;=$X$5,"Low",IF(tblTitanic[[#This Row],[Fare]]&lt;= $X$6,"Medium",IF(tblTitanic[[#This Row],[Fare]]&lt;= $X$7,"High","Very High")))</f>
        <v>Medium</v>
      </c>
      <c r="T805" s="9">
        <f>IF(tblTitanic[[#This Row],[Age]]="", $X$9, tblTitanic[[#This Row],[Age]])</f>
        <v>0.42</v>
      </c>
      <c r="U805" s="9" t="str">
        <f>IF(tblTitanic[[#This Row],[Embarked]]="", "S", tblTitanic[[#This Row],[Embarked]])</f>
        <v>C</v>
      </c>
    </row>
    <row r="806" spans="1:21">
      <c r="A806" s="9">
        <v>805</v>
      </c>
      <c r="B806" s="9">
        <v>1</v>
      </c>
      <c r="C806" s="9">
        <v>3</v>
      </c>
      <c r="D806" t="s">
        <v>1584</v>
      </c>
      <c r="E806" s="9" t="s">
        <v>13</v>
      </c>
      <c r="F806" s="31">
        <v>27</v>
      </c>
      <c r="G806" s="9">
        <v>0</v>
      </c>
      <c r="H806" s="9">
        <v>0</v>
      </c>
      <c r="I806" t="s">
        <v>1585</v>
      </c>
      <c r="J806">
        <v>6.9749999999999996</v>
      </c>
      <c r="K806" s="9" t="s">
        <v>15</v>
      </c>
      <c r="L806" s="9" t="s">
        <v>16</v>
      </c>
      <c r="M806" s="9">
        <f>tblTitanic[[#This Row],[SibSp]]+tblTitanic[[#This Row],[Parch]]</f>
        <v>0</v>
      </c>
      <c r="N806" s="9" t="str">
        <f>IF(tblTitanic[[#This Row],[FamilySize]]=0,"Alone", IF(tblTitanic[[#This Row],[FamilySize]]&lt;=3,"Small (1-3)", "Large (4+)"))</f>
        <v>Alone</v>
      </c>
      <c r="O806" s="9" t="str">
        <f>TRIM(MID(tblTitanic[[#This Row],[Name]], FIND(",",tblTitanic[[#This Row],[Name]])+1, FIND(".",tblTitanic[[#This Row],[Name]]) - FIND(",",tblTitanic[[#This Row],[Name]]) - 1))</f>
        <v>Mr</v>
      </c>
      <c r="P80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06" s="9" t="str">
        <f>IF(tblTitanic[[#This Row],[Cabin]]="","Unknown",LEFT(tblTitanic[[#This Row],[Cabin]],1))</f>
        <v>Unknown</v>
      </c>
      <c r="R806" s="9" t="str">
        <f>IF(tblTitanic[[#This Row],[Age]]="","Unknown", IF(tblTitanic[[#This Row],[Age]]&lt;13,"Child",IF(tblTitanic[[#This Row],[Age]]&lt;=18,"Teen", IF(tblTitanic[[#This Row],[Age]]&lt;=40,"Adult","Senior"))))</f>
        <v>Adult</v>
      </c>
      <c r="S806" s="9" t="str">
        <f>IF(tblTitanic[[#This Row],[Fare]]&lt;=$X$5,"Low",IF(tblTitanic[[#This Row],[Fare]]&lt;= $X$6,"Medium",IF(tblTitanic[[#This Row],[Fare]]&lt;= $X$7,"High","Very High")))</f>
        <v>Low</v>
      </c>
      <c r="T806" s="9">
        <f>IF(tblTitanic[[#This Row],[Age]]="", $X$9, tblTitanic[[#This Row],[Age]])</f>
        <v>27</v>
      </c>
      <c r="U806" s="9" t="str">
        <f>IF(tblTitanic[[#This Row],[Embarked]]="", "S", tblTitanic[[#This Row],[Embarked]])</f>
        <v>S</v>
      </c>
    </row>
    <row r="807" spans="1:21">
      <c r="A807" s="9">
        <v>806</v>
      </c>
      <c r="B807" s="9">
        <v>0</v>
      </c>
      <c r="C807" s="9">
        <v>3</v>
      </c>
      <c r="D807" t="s">
        <v>1586</v>
      </c>
      <c r="E807" s="9" t="s">
        <v>13</v>
      </c>
      <c r="F807" s="31">
        <v>31</v>
      </c>
      <c r="G807" s="9">
        <v>0</v>
      </c>
      <c r="H807" s="9">
        <v>0</v>
      </c>
      <c r="I807" t="s">
        <v>1587</v>
      </c>
      <c r="J807">
        <v>7.7750000000000004</v>
      </c>
      <c r="K807" s="9" t="s">
        <v>15</v>
      </c>
      <c r="L807" s="9" t="s">
        <v>16</v>
      </c>
      <c r="M807" s="9">
        <f>tblTitanic[[#This Row],[SibSp]]+tblTitanic[[#This Row],[Parch]]</f>
        <v>0</v>
      </c>
      <c r="N807" s="9" t="str">
        <f>IF(tblTitanic[[#This Row],[FamilySize]]=0,"Alone", IF(tblTitanic[[#This Row],[FamilySize]]&lt;=3,"Small (1-3)", "Large (4+)"))</f>
        <v>Alone</v>
      </c>
      <c r="O807" s="9" t="str">
        <f>TRIM(MID(tblTitanic[[#This Row],[Name]], FIND(",",tblTitanic[[#This Row],[Name]])+1, FIND(".",tblTitanic[[#This Row],[Name]]) - FIND(",",tblTitanic[[#This Row],[Name]]) - 1))</f>
        <v>Mr</v>
      </c>
      <c r="P80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07" s="9" t="str">
        <f>IF(tblTitanic[[#This Row],[Cabin]]="","Unknown",LEFT(tblTitanic[[#This Row],[Cabin]],1))</f>
        <v>Unknown</v>
      </c>
      <c r="R807" s="9" t="str">
        <f>IF(tblTitanic[[#This Row],[Age]]="","Unknown", IF(tblTitanic[[#This Row],[Age]]&lt;13,"Child",IF(tblTitanic[[#This Row],[Age]]&lt;=18,"Teen", IF(tblTitanic[[#This Row],[Age]]&lt;=40,"Adult","Senior"))))</f>
        <v>Adult</v>
      </c>
      <c r="S807" s="9" t="str">
        <f>IF(tblTitanic[[#This Row],[Fare]]&lt;=$X$5,"Low",IF(tblTitanic[[#This Row],[Fare]]&lt;= $X$6,"Medium",IF(tblTitanic[[#This Row],[Fare]]&lt;= $X$7,"High","Very High")))</f>
        <v>Low</v>
      </c>
      <c r="T807" s="9">
        <f>IF(tblTitanic[[#This Row],[Age]]="", $X$9, tblTitanic[[#This Row],[Age]])</f>
        <v>31</v>
      </c>
      <c r="U807" s="9" t="str">
        <f>IF(tblTitanic[[#This Row],[Embarked]]="", "S", tblTitanic[[#This Row],[Embarked]])</f>
        <v>S</v>
      </c>
    </row>
    <row r="808" spans="1:21">
      <c r="A808" s="9">
        <v>807</v>
      </c>
      <c r="B808" s="9">
        <v>0</v>
      </c>
      <c r="C808" s="9">
        <v>1</v>
      </c>
      <c r="D808" t="s">
        <v>1588</v>
      </c>
      <c r="E808" s="9" t="s">
        <v>13</v>
      </c>
      <c r="F808" s="31">
        <v>39</v>
      </c>
      <c r="G808" s="9">
        <v>0</v>
      </c>
      <c r="H808" s="9">
        <v>0</v>
      </c>
      <c r="I808" t="s">
        <v>1589</v>
      </c>
      <c r="J808">
        <v>0</v>
      </c>
      <c r="K808" s="9" t="s">
        <v>1590</v>
      </c>
      <c r="L808" s="9" t="s">
        <v>16</v>
      </c>
      <c r="M808" s="9">
        <f>tblTitanic[[#This Row],[SibSp]]+tblTitanic[[#This Row],[Parch]]</f>
        <v>0</v>
      </c>
      <c r="N808" s="9" t="str">
        <f>IF(tblTitanic[[#This Row],[FamilySize]]=0,"Alone", IF(tblTitanic[[#This Row],[FamilySize]]&lt;=3,"Small (1-3)", "Large (4+)"))</f>
        <v>Alone</v>
      </c>
      <c r="O808" s="9" t="str">
        <f>TRIM(MID(tblTitanic[[#This Row],[Name]], FIND(",",tblTitanic[[#This Row],[Name]])+1, FIND(".",tblTitanic[[#This Row],[Name]]) - FIND(",",tblTitanic[[#This Row],[Name]]) - 1))</f>
        <v>Mr</v>
      </c>
      <c r="P80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08" s="9" t="str">
        <f>IF(tblTitanic[[#This Row],[Cabin]]="","Unknown",LEFT(tblTitanic[[#This Row],[Cabin]],1))</f>
        <v>A</v>
      </c>
      <c r="R808" s="9" t="str">
        <f>IF(tblTitanic[[#This Row],[Age]]="","Unknown", IF(tblTitanic[[#This Row],[Age]]&lt;13,"Child",IF(tblTitanic[[#This Row],[Age]]&lt;=18,"Teen", IF(tblTitanic[[#This Row],[Age]]&lt;=40,"Adult","Senior"))))</f>
        <v>Adult</v>
      </c>
      <c r="S808" s="9" t="str">
        <f>IF(tblTitanic[[#This Row],[Fare]]&lt;=$X$5,"Low",IF(tblTitanic[[#This Row],[Fare]]&lt;= $X$6,"Medium",IF(tblTitanic[[#This Row],[Fare]]&lt;= $X$7,"High","Very High")))</f>
        <v>Low</v>
      </c>
      <c r="T808" s="9">
        <f>IF(tblTitanic[[#This Row],[Age]]="", $X$9, tblTitanic[[#This Row],[Age]])</f>
        <v>39</v>
      </c>
      <c r="U808" s="9" t="str">
        <f>IF(tblTitanic[[#This Row],[Embarked]]="", "S", tblTitanic[[#This Row],[Embarked]])</f>
        <v>S</v>
      </c>
    </row>
    <row r="809" spans="1:21">
      <c r="A809" s="9">
        <v>808</v>
      </c>
      <c r="B809" s="9">
        <v>0</v>
      </c>
      <c r="C809" s="9">
        <v>3</v>
      </c>
      <c r="D809" t="s">
        <v>1591</v>
      </c>
      <c r="E809" s="9" t="s">
        <v>18</v>
      </c>
      <c r="F809" s="31">
        <v>18</v>
      </c>
      <c r="G809" s="9">
        <v>0</v>
      </c>
      <c r="H809" s="9">
        <v>0</v>
      </c>
      <c r="I809" t="s">
        <v>1592</v>
      </c>
      <c r="J809">
        <v>7.7750000000000004</v>
      </c>
      <c r="K809" s="9" t="s">
        <v>15</v>
      </c>
      <c r="L809" s="9" t="s">
        <v>16</v>
      </c>
      <c r="M809" s="9">
        <f>tblTitanic[[#This Row],[SibSp]]+tblTitanic[[#This Row],[Parch]]</f>
        <v>0</v>
      </c>
      <c r="N809" s="9" t="str">
        <f>IF(tblTitanic[[#This Row],[FamilySize]]=0,"Alone", IF(tblTitanic[[#This Row],[FamilySize]]&lt;=3,"Small (1-3)", "Large (4+)"))</f>
        <v>Alone</v>
      </c>
      <c r="O809" s="9" t="str">
        <f>TRIM(MID(tblTitanic[[#This Row],[Name]], FIND(",",tblTitanic[[#This Row],[Name]])+1, FIND(".",tblTitanic[[#This Row],[Name]]) - FIND(",",tblTitanic[[#This Row],[Name]]) - 1))</f>
        <v>Miss</v>
      </c>
      <c r="P80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09" s="9" t="str">
        <f>IF(tblTitanic[[#This Row],[Cabin]]="","Unknown",LEFT(tblTitanic[[#This Row],[Cabin]],1))</f>
        <v>Unknown</v>
      </c>
      <c r="R809" s="9" t="str">
        <f>IF(tblTitanic[[#This Row],[Age]]="","Unknown", IF(tblTitanic[[#This Row],[Age]]&lt;13,"Child",IF(tblTitanic[[#This Row],[Age]]&lt;=18,"Teen", IF(tblTitanic[[#This Row],[Age]]&lt;=40,"Adult","Senior"))))</f>
        <v>Teen</v>
      </c>
      <c r="S809" s="9" t="str">
        <f>IF(tblTitanic[[#This Row],[Fare]]&lt;=$X$5,"Low",IF(tblTitanic[[#This Row],[Fare]]&lt;= $X$6,"Medium",IF(tblTitanic[[#This Row],[Fare]]&lt;= $X$7,"High","Very High")))</f>
        <v>Low</v>
      </c>
      <c r="T809" s="9">
        <f>IF(tblTitanic[[#This Row],[Age]]="", $X$9, tblTitanic[[#This Row],[Age]])</f>
        <v>18</v>
      </c>
      <c r="U809" s="9" t="str">
        <f>IF(tblTitanic[[#This Row],[Embarked]]="", "S", tblTitanic[[#This Row],[Embarked]])</f>
        <v>S</v>
      </c>
    </row>
    <row r="810" spans="1:21">
      <c r="A810" s="9">
        <v>809</v>
      </c>
      <c r="B810" s="9">
        <v>0</v>
      </c>
      <c r="C810" s="9">
        <v>2</v>
      </c>
      <c r="D810" t="s">
        <v>1593</v>
      </c>
      <c r="E810" s="9" t="s">
        <v>13</v>
      </c>
      <c r="F810" s="31">
        <v>39</v>
      </c>
      <c r="G810" s="9">
        <v>0</v>
      </c>
      <c r="H810" s="9">
        <v>0</v>
      </c>
      <c r="I810" t="s">
        <v>1594</v>
      </c>
      <c r="J810">
        <v>13</v>
      </c>
      <c r="K810" s="9" t="s">
        <v>15</v>
      </c>
      <c r="L810" s="9" t="s">
        <v>16</v>
      </c>
      <c r="M810" s="9">
        <f>tblTitanic[[#This Row],[SibSp]]+tblTitanic[[#This Row],[Parch]]</f>
        <v>0</v>
      </c>
      <c r="N810" s="9" t="str">
        <f>IF(tblTitanic[[#This Row],[FamilySize]]=0,"Alone", IF(tblTitanic[[#This Row],[FamilySize]]&lt;=3,"Small (1-3)", "Large (4+)"))</f>
        <v>Alone</v>
      </c>
      <c r="O810" s="9" t="str">
        <f>TRIM(MID(tblTitanic[[#This Row],[Name]], FIND(",",tblTitanic[[#This Row],[Name]])+1, FIND(".",tblTitanic[[#This Row],[Name]]) - FIND(",",tblTitanic[[#This Row],[Name]]) - 1))</f>
        <v>Mr</v>
      </c>
      <c r="P81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0" s="9" t="str">
        <f>IF(tblTitanic[[#This Row],[Cabin]]="","Unknown",LEFT(tblTitanic[[#This Row],[Cabin]],1))</f>
        <v>Unknown</v>
      </c>
      <c r="R810" s="9" t="str">
        <f>IF(tblTitanic[[#This Row],[Age]]="","Unknown", IF(tblTitanic[[#This Row],[Age]]&lt;13,"Child",IF(tblTitanic[[#This Row],[Age]]&lt;=18,"Teen", IF(tblTitanic[[#This Row],[Age]]&lt;=40,"Adult","Senior"))))</f>
        <v>Adult</v>
      </c>
      <c r="S810" s="9" t="str">
        <f>IF(tblTitanic[[#This Row],[Fare]]&lt;=$X$5,"Low",IF(tblTitanic[[#This Row],[Fare]]&lt;= $X$6,"Medium",IF(tblTitanic[[#This Row],[Fare]]&lt;= $X$7,"High","Very High")))</f>
        <v>Medium</v>
      </c>
      <c r="T810" s="9">
        <f>IF(tblTitanic[[#This Row],[Age]]="", $X$9, tblTitanic[[#This Row],[Age]])</f>
        <v>39</v>
      </c>
      <c r="U810" s="9" t="str">
        <f>IF(tblTitanic[[#This Row],[Embarked]]="", "S", tblTitanic[[#This Row],[Embarked]])</f>
        <v>S</v>
      </c>
    </row>
    <row r="811" spans="1:21">
      <c r="A811" s="9">
        <v>810</v>
      </c>
      <c r="B811" s="9">
        <v>1</v>
      </c>
      <c r="C811" s="9">
        <v>1</v>
      </c>
      <c r="D811" t="s">
        <v>1595</v>
      </c>
      <c r="E811" s="9" t="s">
        <v>18</v>
      </c>
      <c r="F811" s="31">
        <v>33</v>
      </c>
      <c r="G811" s="9">
        <v>1</v>
      </c>
      <c r="H811" s="9">
        <v>0</v>
      </c>
      <c r="I811" t="s">
        <v>1441</v>
      </c>
      <c r="J811">
        <v>53.1</v>
      </c>
      <c r="K811" s="9" t="s">
        <v>1442</v>
      </c>
      <c r="L811" s="9" t="s">
        <v>16</v>
      </c>
      <c r="M811" s="9">
        <f>tblTitanic[[#This Row],[SibSp]]+tblTitanic[[#This Row],[Parch]]</f>
        <v>1</v>
      </c>
      <c r="N811" s="9" t="str">
        <f>IF(tblTitanic[[#This Row],[FamilySize]]=0,"Alone", IF(tblTitanic[[#This Row],[FamilySize]]&lt;=3,"Small (1-3)", "Large (4+)"))</f>
        <v>Small (1-3)</v>
      </c>
      <c r="O811" s="9" t="str">
        <f>TRIM(MID(tblTitanic[[#This Row],[Name]], FIND(",",tblTitanic[[#This Row],[Name]])+1, FIND(".",tblTitanic[[#This Row],[Name]]) - FIND(",",tblTitanic[[#This Row],[Name]]) - 1))</f>
        <v>Mrs</v>
      </c>
      <c r="P81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11" s="9" t="str">
        <f>IF(tblTitanic[[#This Row],[Cabin]]="","Unknown",LEFT(tblTitanic[[#This Row],[Cabin]],1))</f>
        <v>E</v>
      </c>
      <c r="R811" s="9" t="str">
        <f>IF(tblTitanic[[#This Row],[Age]]="","Unknown", IF(tblTitanic[[#This Row],[Age]]&lt;13,"Child",IF(tblTitanic[[#This Row],[Age]]&lt;=18,"Teen", IF(tblTitanic[[#This Row],[Age]]&lt;=40,"Adult","Senior"))))</f>
        <v>Adult</v>
      </c>
      <c r="S811" s="9" t="str">
        <f>IF(tblTitanic[[#This Row],[Fare]]&lt;=$X$5,"Low",IF(tblTitanic[[#This Row],[Fare]]&lt;= $X$6,"Medium",IF(tblTitanic[[#This Row],[Fare]]&lt;= $X$7,"High","Very High")))</f>
        <v>Very High</v>
      </c>
      <c r="T811" s="9">
        <f>IF(tblTitanic[[#This Row],[Age]]="", $X$9, tblTitanic[[#This Row],[Age]])</f>
        <v>33</v>
      </c>
      <c r="U811" s="9" t="str">
        <f>IF(tblTitanic[[#This Row],[Embarked]]="", "S", tblTitanic[[#This Row],[Embarked]])</f>
        <v>S</v>
      </c>
    </row>
    <row r="812" spans="1:21">
      <c r="A812" s="9">
        <v>811</v>
      </c>
      <c r="B812" s="9">
        <v>0</v>
      </c>
      <c r="C812" s="9">
        <v>3</v>
      </c>
      <c r="D812" t="s">
        <v>1596</v>
      </c>
      <c r="E812" s="9" t="s">
        <v>13</v>
      </c>
      <c r="F812" s="31">
        <v>26</v>
      </c>
      <c r="G812" s="9">
        <v>0</v>
      </c>
      <c r="H812" s="9">
        <v>0</v>
      </c>
      <c r="I812" t="s">
        <v>1597</v>
      </c>
      <c r="J812">
        <v>7.8875000000000002</v>
      </c>
      <c r="K812" s="9" t="s">
        <v>15</v>
      </c>
      <c r="L812" s="9" t="s">
        <v>16</v>
      </c>
      <c r="M812" s="9">
        <f>tblTitanic[[#This Row],[SibSp]]+tblTitanic[[#This Row],[Parch]]</f>
        <v>0</v>
      </c>
      <c r="N812" s="9" t="str">
        <f>IF(tblTitanic[[#This Row],[FamilySize]]=0,"Alone", IF(tblTitanic[[#This Row],[FamilySize]]&lt;=3,"Small (1-3)", "Large (4+)"))</f>
        <v>Alone</v>
      </c>
      <c r="O812" s="9" t="str">
        <f>TRIM(MID(tblTitanic[[#This Row],[Name]], FIND(",",tblTitanic[[#This Row],[Name]])+1, FIND(".",tblTitanic[[#This Row],[Name]]) - FIND(",",tblTitanic[[#This Row],[Name]]) - 1))</f>
        <v>Mr</v>
      </c>
      <c r="P81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2" s="9" t="str">
        <f>IF(tblTitanic[[#This Row],[Cabin]]="","Unknown",LEFT(tblTitanic[[#This Row],[Cabin]],1))</f>
        <v>Unknown</v>
      </c>
      <c r="R812" s="9" t="str">
        <f>IF(tblTitanic[[#This Row],[Age]]="","Unknown", IF(tblTitanic[[#This Row],[Age]]&lt;13,"Child",IF(tblTitanic[[#This Row],[Age]]&lt;=18,"Teen", IF(tblTitanic[[#This Row],[Age]]&lt;=40,"Adult","Senior"))))</f>
        <v>Adult</v>
      </c>
      <c r="S812" s="9" t="str">
        <f>IF(tblTitanic[[#This Row],[Fare]]&lt;=$X$5,"Low",IF(tblTitanic[[#This Row],[Fare]]&lt;= $X$6,"Medium",IF(tblTitanic[[#This Row],[Fare]]&lt;= $X$7,"High","Very High")))</f>
        <v>Low</v>
      </c>
      <c r="T812" s="9">
        <f>IF(tblTitanic[[#This Row],[Age]]="", $X$9, tblTitanic[[#This Row],[Age]])</f>
        <v>26</v>
      </c>
      <c r="U812" s="9" t="str">
        <f>IF(tblTitanic[[#This Row],[Embarked]]="", "S", tblTitanic[[#This Row],[Embarked]])</f>
        <v>S</v>
      </c>
    </row>
    <row r="813" spans="1:21">
      <c r="A813" s="9">
        <v>812</v>
      </c>
      <c r="B813" s="9">
        <v>0</v>
      </c>
      <c r="C813" s="9">
        <v>3</v>
      </c>
      <c r="D813" t="s">
        <v>1598</v>
      </c>
      <c r="E813" s="9" t="s">
        <v>13</v>
      </c>
      <c r="F813" s="31">
        <v>39</v>
      </c>
      <c r="G813" s="9">
        <v>0</v>
      </c>
      <c r="H813" s="9">
        <v>0</v>
      </c>
      <c r="I813" t="s">
        <v>1149</v>
      </c>
      <c r="J813">
        <v>24.15</v>
      </c>
      <c r="K813" s="9" t="s">
        <v>15</v>
      </c>
      <c r="L813" s="9" t="s">
        <v>16</v>
      </c>
      <c r="M813" s="9">
        <f>tblTitanic[[#This Row],[SibSp]]+tblTitanic[[#This Row],[Parch]]</f>
        <v>0</v>
      </c>
      <c r="N813" s="9" t="str">
        <f>IF(tblTitanic[[#This Row],[FamilySize]]=0,"Alone", IF(tblTitanic[[#This Row],[FamilySize]]&lt;=3,"Small (1-3)", "Large (4+)"))</f>
        <v>Alone</v>
      </c>
      <c r="O813" s="9" t="str">
        <f>TRIM(MID(tblTitanic[[#This Row],[Name]], FIND(",",tblTitanic[[#This Row],[Name]])+1, FIND(".",tblTitanic[[#This Row],[Name]]) - FIND(",",tblTitanic[[#This Row],[Name]]) - 1))</f>
        <v>Mr</v>
      </c>
      <c r="P81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3" s="9" t="str">
        <f>IF(tblTitanic[[#This Row],[Cabin]]="","Unknown",LEFT(tblTitanic[[#This Row],[Cabin]],1))</f>
        <v>Unknown</v>
      </c>
      <c r="R813" s="9" t="str">
        <f>IF(tblTitanic[[#This Row],[Age]]="","Unknown", IF(tblTitanic[[#This Row],[Age]]&lt;13,"Child",IF(tblTitanic[[#This Row],[Age]]&lt;=18,"Teen", IF(tblTitanic[[#This Row],[Age]]&lt;=40,"Adult","Senior"))))</f>
        <v>Adult</v>
      </c>
      <c r="S813" s="9" t="str">
        <f>IF(tblTitanic[[#This Row],[Fare]]&lt;=$X$5,"Low",IF(tblTitanic[[#This Row],[Fare]]&lt;= $X$6,"Medium",IF(tblTitanic[[#This Row],[Fare]]&lt;= $X$7,"High","Very High")))</f>
        <v>High</v>
      </c>
      <c r="T813" s="9">
        <f>IF(tblTitanic[[#This Row],[Age]]="", $X$9, tblTitanic[[#This Row],[Age]])</f>
        <v>39</v>
      </c>
      <c r="U813" s="9" t="str">
        <f>IF(tblTitanic[[#This Row],[Embarked]]="", "S", tblTitanic[[#This Row],[Embarked]])</f>
        <v>S</v>
      </c>
    </row>
    <row r="814" spans="1:21">
      <c r="A814" s="9">
        <v>813</v>
      </c>
      <c r="B814" s="9">
        <v>0</v>
      </c>
      <c r="C814" s="9">
        <v>2</v>
      </c>
      <c r="D814" t="s">
        <v>1599</v>
      </c>
      <c r="E814" s="9" t="s">
        <v>13</v>
      </c>
      <c r="F814" s="31">
        <v>35</v>
      </c>
      <c r="G814" s="9">
        <v>0</v>
      </c>
      <c r="H814" s="9">
        <v>0</v>
      </c>
      <c r="I814" t="s">
        <v>1600</v>
      </c>
      <c r="J814">
        <v>10.5</v>
      </c>
      <c r="K814" s="9" t="s">
        <v>15</v>
      </c>
      <c r="L814" s="9" t="s">
        <v>16</v>
      </c>
      <c r="M814" s="9">
        <f>tblTitanic[[#This Row],[SibSp]]+tblTitanic[[#This Row],[Parch]]</f>
        <v>0</v>
      </c>
      <c r="N814" s="9" t="str">
        <f>IF(tblTitanic[[#This Row],[FamilySize]]=0,"Alone", IF(tblTitanic[[#This Row],[FamilySize]]&lt;=3,"Small (1-3)", "Large (4+)"))</f>
        <v>Alone</v>
      </c>
      <c r="O814" s="9" t="str">
        <f>TRIM(MID(tblTitanic[[#This Row],[Name]], FIND(",",tblTitanic[[#This Row],[Name]])+1, FIND(".",tblTitanic[[#This Row],[Name]]) - FIND(",",tblTitanic[[#This Row],[Name]]) - 1))</f>
        <v>Mr</v>
      </c>
      <c r="P81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4" s="9" t="str">
        <f>IF(tblTitanic[[#This Row],[Cabin]]="","Unknown",LEFT(tblTitanic[[#This Row],[Cabin]],1))</f>
        <v>Unknown</v>
      </c>
      <c r="R814" s="9" t="str">
        <f>IF(tblTitanic[[#This Row],[Age]]="","Unknown", IF(tblTitanic[[#This Row],[Age]]&lt;13,"Child",IF(tblTitanic[[#This Row],[Age]]&lt;=18,"Teen", IF(tblTitanic[[#This Row],[Age]]&lt;=40,"Adult","Senior"))))</f>
        <v>Adult</v>
      </c>
      <c r="S814" s="9" t="str">
        <f>IF(tblTitanic[[#This Row],[Fare]]&lt;=$X$5,"Low",IF(tblTitanic[[#This Row],[Fare]]&lt;= $X$6,"Medium",IF(tblTitanic[[#This Row],[Fare]]&lt;= $X$7,"High","Very High")))</f>
        <v>Medium</v>
      </c>
      <c r="T814" s="9">
        <f>IF(tblTitanic[[#This Row],[Age]]="", $X$9, tblTitanic[[#This Row],[Age]])</f>
        <v>35</v>
      </c>
      <c r="U814" s="9" t="str">
        <f>IF(tblTitanic[[#This Row],[Embarked]]="", "S", tblTitanic[[#This Row],[Embarked]])</f>
        <v>S</v>
      </c>
    </row>
    <row r="815" spans="1:21">
      <c r="A815" s="9">
        <v>814</v>
      </c>
      <c r="B815" s="9">
        <v>0</v>
      </c>
      <c r="C815" s="9">
        <v>3</v>
      </c>
      <c r="D815" t="s">
        <v>1601</v>
      </c>
      <c r="E815" s="9" t="s">
        <v>18</v>
      </c>
      <c r="F815" s="31">
        <v>6</v>
      </c>
      <c r="G815" s="9">
        <v>4</v>
      </c>
      <c r="H815" s="9">
        <v>2</v>
      </c>
      <c r="I815" t="s">
        <v>50</v>
      </c>
      <c r="J815">
        <v>31.274999999999999</v>
      </c>
      <c r="K815" s="9" t="s">
        <v>15</v>
      </c>
      <c r="L815" s="9" t="s">
        <v>16</v>
      </c>
      <c r="M815" s="9">
        <f>tblTitanic[[#This Row],[SibSp]]+tblTitanic[[#This Row],[Parch]]</f>
        <v>6</v>
      </c>
      <c r="N815" s="9" t="str">
        <f>IF(tblTitanic[[#This Row],[FamilySize]]=0,"Alone", IF(tblTitanic[[#This Row],[FamilySize]]&lt;=3,"Small (1-3)", "Large (4+)"))</f>
        <v>Large (4+)</v>
      </c>
      <c r="O815" s="9" t="str">
        <f>TRIM(MID(tblTitanic[[#This Row],[Name]], FIND(",",tblTitanic[[#This Row],[Name]])+1, FIND(".",tblTitanic[[#This Row],[Name]]) - FIND(",",tblTitanic[[#This Row],[Name]]) - 1))</f>
        <v>Miss</v>
      </c>
      <c r="P81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15" s="9" t="str">
        <f>IF(tblTitanic[[#This Row],[Cabin]]="","Unknown",LEFT(tblTitanic[[#This Row],[Cabin]],1))</f>
        <v>Unknown</v>
      </c>
      <c r="R815" s="9" t="str">
        <f>IF(tblTitanic[[#This Row],[Age]]="","Unknown", IF(tblTitanic[[#This Row],[Age]]&lt;13,"Child",IF(tblTitanic[[#This Row],[Age]]&lt;=18,"Teen", IF(tblTitanic[[#This Row],[Age]]&lt;=40,"Adult","Senior"))))</f>
        <v>Child</v>
      </c>
      <c r="S815" s="9" t="str">
        <f>IF(tblTitanic[[#This Row],[Fare]]&lt;=$X$5,"Low",IF(tblTitanic[[#This Row],[Fare]]&lt;= $X$6,"Medium",IF(tblTitanic[[#This Row],[Fare]]&lt;= $X$7,"High","Very High")))</f>
        <v>Very High</v>
      </c>
      <c r="T815" s="9">
        <f>IF(tblTitanic[[#This Row],[Age]]="", $X$9, tblTitanic[[#This Row],[Age]])</f>
        <v>6</v>
      </c>
      <c r="U815" s="9" t="str">
        <f>IF(tblTitanic[[#This Row],[Embarked]]="", "S", tblTitanic[[#This Row],[Embarked]])</f>
        <v>S</v>
      </c>
    </row>
    <row r="816" spans="1:21">
      <c r="A816" s="9">
        <v>815</v>
      </c>
      <c r="B816" s="9">
        <v>0</v>
      </c>
      <c r="C816" s="9">
        <v>3</v>
      </c>
      <c r="D816" t="s">
        <v>1602</v>
      </c>
      <c r="E816" s="9" t="s">
        <v>13</v>
      </c>
      <c r="F816" s="31">
        <v>30.5</v>
      </c>
      <c r="G816" s="9">
        <v>0</v>
      </c>
      <c r="H816" s="9">
        <v>0</v>
      </c>
      <c r="I816" t="s">
        <v>1603</v>
      </c>
      <c r="J816">
        <v>8.0500000000000007</v>
      </c>
      <c r="K816" s="9" t="s">
        <v>15</v>
      </c>
      <c r="L816" s="9" t="s">
        <v>16</v>
      </c>
      <c r="M816" s="9">
        <f>tblTitanic[[#This Row],[SibSp]]+tblTitanic[[#This Row],[Parch]]</f>
        <v>0</v>
      </c>
      <c r="N816" s="9" t="str">
        <f>IF(tblTitanic[[#This Row],[FamilySize]]=0,"Alone", IF(tblTitanic[[#This Row],[FamilySize]]&lt;=3,"Small (1-3)", "Large (4+)"))</f>
        <v>Alone</v>
      </c>
      <c r="O816" s="9" t="str">
        <f>TRIM(MID(tblTitanic[[#This Row],[Name]], FIND(",",tblTitanic[[#This Row],[Name]])+1, FIND(".",tblTitanic[[#This Row],[Name]]) - FIND(",",tblTitanic[[#This Row],[Name]]) - 1))</f>
        <v>Mr</v>
      </c>
      <c r="P81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6" s="9" t="str">
        <f>IF(tblTitanic[[#This Row],[Cabin]]="","Unknown",LEFT(tblTitanic[[#This Row],[Cabin]],1))</f>
        <v>Unknown</v>
      </c>
      <c r="R816" s="9" t="str">
        <f>IF(tblTitanic[[#This Row],[Age]]="","Unknown", IF(tblTitanic[[#This Row],[Age]]&lt;13,"Child",IF(tblTitanic[[#This Row],[Age]]&lt;=18,"Teen", IF(tblTitanic[[#This Row],[Age]]&lt;=40,"Adult","Senior"))))</f>
        <v>Adult</v>
      </c>
      <c r="S816" s="9" t="str">
        <f>IF(tblTitanic[[#This Row],[Fare]]&lt;=$X$5,"Low",IF(tblTitanic[[#This Row],[Fare]]&lt;= $X$6,"Medium",IF(tblTitanic[[#This Row],[Fare]]&lt;= $X$7,"High","Very High")))</f>
        <v>Medium</v>
      </c>
      <c r="T816" s="9">
        <f>IF(tblTitanic[[#This Row],[Age]]="", $X$9, tblTitanic[[#This Row],[Age]])</f>
        <v>30.5</v>
      </c>
      <c r="U816" s="9" t="str">
        <f>IF(tblTitanic[[#This Row],[Embarked]]="", "S", tblTitanic[[#This Row],[Embarked]])</f>
        <v>S</v>
      </c>
    </row>
    <row r="817" spans="1:21">
      <c r="A817" s="9">
        <v>816</v>
      </c>
      <c r="B817" s="9">
        <v>0</v>
      </c>
      <c r="C817" s="9">
        <v>1</v>
      </c>
      <c r="D817" t="s">
        <v>1604</v>
      </c>
      <c r="E817" s="9" t="s">
        <v>13</v>
      </c>
      <c r="F817" s="31"/>
      <c r="G817" s="9">
        <v>0</v>
      </c>
      <c r="H817" s="9">
        <v>0</v>
      </c>
      <c r="I817" t="s">
        <v>1605</v>
      </c>
      <c r="J817">
        <v>0</v>
      </c>
      <c r="K817" s="9" t="s">
        <v>1606</v>
      </c>
      <c r="L817" s="9" t="s">
        <v>16</v>
      </c>
      <c r="M817" s="9">
        <f>tblTitanic[[#This Row],[SibSp]]+tblTitanic[[#This Row],[Parch]]</f>
        <v>0</v>
      </c>
      <c r="N817" s="9" t="str">
        <f>IF(tblTitanic[[#This Row],[FamilySize]]=0,"Alone", IF(tblTitanic[[#This Row],[FamilySize]]&lt;=3,"Small (1-3)", "Large (4+)"))</f>
        <v>Alone</v>
      </c>
      <c r="O817" s="9" t="str">
        <f>TRIM(MID(tblTitanic[[#This Row],[Name]], FIND(",",tblTitanic[[#This Row],[Name]])+1, FIND(".",tblTitanic[[#This Row],[Name]]) - FIND(",",tblTitanic[[#This Row],[Name]]) - 1))</f>
        <v>Mr</v>
      </c>
      <c r="P81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7" s="9" t="str">
        <f>IF(tblTitanic[[#This Row],[Cabin]]="","Unknown",LEFT(tblTitanic[[#This Row],[Cabin]],1))</f>
        <v>B</v>
      </c>
      <c r="R817" s="9" t="str">
        <f>IF(tblTitanic[[#This Row],[Age]]="","Unknown", IF(tblTitanic[[#This Row],[Age]]&lt;13,"Child",IF(tblTitanic[[#This Row],[Age]]&lt;=18,"Teen", IF(tblTitanic[[#This Row],[Age]]&lt;=40,"Adult","Senior"))))</f>
        <v>Unknown</v>
      </c>
      <c r="S817" s="9" t="str">
        <f>IF(tblTitanic[[#This Row],[Fare]]&lt;=$X$5,"Low",IF(tblTitanic[[#This Row],[Fare]]&lt;= $X$6,"Medium",IF(tblTitanic[[#This Row],[Fare]]&lt;= $X$7,"High","Very High")))</f>
        <v>Low</v>
      </c>
      <c r="T817" s="9">
        <f>IF(tblTitanic[[#This Row],[Age]]="", $X$9, tblTitanic[[#This Row],[Age]])</f>
        <v>28</v>
      </c>
      <c r="U817" s="9" t="str">
        <f>IF(tblTitanic[[#This Row],[Embarked]]="", "S", tblTitanic[[#This Row],[Embarked]])</f>
        <v>S</v>
      </c>
    </row>
    <row r="818" spans="1:21">
      <c r="A818" s="9">
        <v>817</v>
      </c>
      <c r="B818" s="9">
        <v>0</v>
      </c>
      <c r="C818" s="9">
        <v>3</v>
      </c>
      <c r="D818" t="s">
        <v>1607</v>
      </c>
      <c r="E818" s="9" t="s">
        <v>18</v>
      </c>
      <c r="F818" s="31">
        <v>23</v>
      </c>
      <c r="G818" s="9">
        <v>0</v>
      </c>
      <c r="H818" s="9">
        <v>0</v>
      </c>
      <c r="I818" t="s">
        <v>1608</v>
      </c>
      <c r="J818">
        <v>7.9249999999999998</v>
      </c>
      <c r="K818" s="9" t="s">
        <v>15</v>
      </c>
      <c r="L818" s="9" t="s">
        <v>16</v>
      </c>
      <c r="M818" s="9">
        <f>tblTitanic[[#This Row],[SibSp]]+tblTitanic[[#This Row],[Parch]]</f>
        <v>0</v>
      </c>
      <c r="N818" s="9" t="str">
        <f>IF(tblTitanic[[#This Row],[FamilySize]]=0,"Alone", IF(tblTitanic[[#This Row],[FamilySize]]&lt;=3,"Small (1-3)", "Large (4+)"))</f>
        <v>Alone</v>
      </c>
      <c r="O818" s="9" t="str">
        <f>TRIM(MID(tblTitanic[[#This Row],[Name]], FIND(",",tblTitanic[[#This Row],[Name]])+1, FIND(".",tblTitanic[[#This Row],[Name]]) - FIND(",",tblTitanic[[#This Row],[Name]]) - 1))</f>
        <v>Miss</v>
      </c>
      <c r="P81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18" s="9" t="str">
        <f>IF(tblTitanic[[#This Row],[Cabin]]="","Unknown",LEFT(tblTitanic[[#This Row],[Cabin]],1))</f>
        <v>Unknown</v>
      </c>
      <c r="R818" s="9" t="str">
        <f>IF(tblTitanic[[#This Row],[Age]]="","Unknown", IF(tblTitanic[[#This Row],[Age]]&lt;13,"Child",IF(tblTitanic[[#This Row],[Age]]&lt;=18,"Teen", IF(tblTitanic[[#This Row],[Age]]&lt;=40,"Adult","Senior"))))</f>
        <v>Adult</v>
      </c>
      <c r="S818" s="9" t="str">
        <f>IF(tblTitanic[[#This Row],[Fare]]&lt;=$X$5,"Low",IF(tblTitanic[[#This Row],[Fare]]&lt;= $X$6,"Medium",IF(tblTitanic[[#This Row],[Fare]]&lt;= $X$7,"High","Very High")))</f>
        <v>Medium</v>
      </c>
      <c r="T818" s="9">
        <f>IF(tblTitanic[[#This Row],[Age]]="", $X$9, tblTitanic[[#This Row],[Age]])</f>
        <v>23</v>
      </c>
      <c r="U818" s="9" t="str">
        <f>IF(tblTitanic[[#This Row],[Embarked]]="", "S", tblTitanic[[#This Row],[Embarked]])</f>
        <v>S</v>
      </c>
    </row>
    <row r="819" spans="1:21">
      <c r="A819" s="9">
        <v>818</v>
      </c>
      <c r="B819" s="9">
        <v>0</v>
      </c>
      <c r="C819" s="9">
        <v>2</v>
      </c>
      <c r="D819" t="s">
        <v>1609</v>
      </c>
      <c r="E819" s="9" t="s">
        <v>13</v>
      </c>
      <c r="F819" s="31">
        <v>31</v>
      </c>
      <c r="G819" s="9">
        <v>1</v>
      </c>
      <c r="H819" s="9">
        <v>1</v>
      </c>
      <c r="I819" t="s">
        <v>1610</v>
      </c>
      <c r="J819">
        <v>37.004199999999997</v>
      </c>
      <c r="K819" s="9" t="s">
        <v>15</v>
      </c>
      <c r="L819" s="9" t="s">
        <v>21</v>
      </c>
      <c r="M819" s="9">
        <f>tblTitanic[[#This Row],[SibSp]]+tblTitanic[[#This Row],[Parch]]</f>
        <v>2</v>
      </c>
      <c r="N819" s="9" t="str">
        <f>IF(tblTitanic[[#This Row],[FamilySize]]=0,"Alone", IF(tblTitanic[[#This Row],[FamilySize]]&lt;=3,"Small (1-3)", "Large (4+)"))</f>
        <v>Small (1-3)</v>
      </c>
      <c r="O819" s="9" t="str">
        <f>TRIM(MID(tblTitanic[[#This Row],[Name]], FIND(",",tblTitanic[[#This Row],[Name]])+1, FIND(".",tblTitanic[[#This Row],[Name]]) - FIND(",",tblTitanic[[#This Row],[Name]]) - 1))</f>
        <v>Mr</v>
      </c>
      <c r="P81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19" s="9" t="str">
        <f>IF(tblTitanic[[#This Row],[Cabin]]="","Unknown",LEFT(tblTitanic[[#This Row],[Cabin]],1))</f>
        <v>Unknown</v>
      </c>
      <c r="R819" s="9" t="str">
        <f>IF(tblTitanic[[#This Row],[Age]]="","Unknown", IF(tblTitanic[[#This Row],[Age]]&lt;13,"Child",IF(tblTitanic[[#This Row],[Age]]&lt;=18,"Teen", IF(tblTitanic[[#This Row],[Age]]&lt;=40,"Adult","Senior"))))</f>
        <v>Adult</v>
      </c>
      <c r="S819" s="9" t="str">
        <f>IF(tblTitanic[[#This Row],[Fare]]&lt;=$X$5,"Low",IF(tblTitanic[[#This Row],[Fare]]&lt;= $X$6,"Medium",IF(tblTitanic[[#This Row],[Fare]]&lt;= $X$7,"High","Very High")))</f>
        <v>Very High</v>
      </c>
      <c r="T819" s="9">
        <f>IF(tblTitanic[[#This Row],[Age]]="", $X$9, tblTitanic[[#This Row],[Age]])</f>
        <v>31</v>
      </c>
      <c r="U819" s="9" t="str">
        <f>IF(tblTitanic[[#This Row],[Embarked]]="", "S", tblTitanic[[#This Row],[Embarked]])</f>
        <v>C</v>
      </c>
    </row>
    <row r="820" spans="1:21">
      <c r="A820" s="9">
        <v>819</v>
      </c>
      <c r="B820" s="9">
        <v>0</v>
      </c>
      <c r="C820" s="9">
        <v>3</v>
      </c>
      <c r="D820" t="s">
        <v>1611</v>
      </c>
      <c r="E820" s="9" t="s">
        <v>13</v>
      </c>
      <c r="F820" s="31">
        <v>43</v>
      </c>
      <c r="G820" s="9">
        <v>0</v>
      </c>
      <c r="H820" s="9">
        <v>0</v>
      </c>
      <c r="I820" t="s">
        <v>1612</v>
      </c>
      <c r="J820">
        <v>6.45</v>
      </c>
      <c r="K820" s="9" t="s">
        <v>15</v>
      </c>
      <c r="L820" s="9" t="s">
        <v>16</v>
      </c>
      <c r="M820" s="9">
        <f>tblTitanic[[#This Row],[SibSp]]+tblTitanic[[#This Row],[Parch]]</f>
        <v>0</v>
      </c>
      <c r="N820" s="9" t="str">
        <f>IF(tblTitanic[[#This Row],[FamilySize]]=0,"Alone", IF(tblTitanic[[#This Row],[FamilySize]]&lt;=3,"Small (1-3)", "Large (4+)"))</f>
        <v>Alone</v>
      </c>
      <c r="O820" s="9" t="str">
        <f>TRIM(MID(tblTitanic[[#This Row],[Name]], FIND(",",tblTitanic[[#This Row],[Name]])+1, FIND(".",tblTitanic[[#This Row],[Name]]) - FIND(",",tblTitanic[[#This Row],[Name]]) - 1))</f>
        <v>Mr</v>
      </c>
      <c r="P82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20" s="9" t="str">
        <f>IF(tblTitanic[[#This Row],[Cabin]]="","Unknown",LEFT(tblTitanic[[#This Row],[Cabin]],1))</f>
        <v>Unknown</v>
      </c>
      <c r="R820" s="9" t="str">
        <f>IF(tblTitanic[[#This Row],[Age]]="","Unknown", IF(tblTitanic[[#This Row],[Age]]&lt;13,"Child",IF(tblTitanic[[#This Row],[Age]]&lt;=18,"Teen", IF(tblTitanic[[#This Row],[Age]]&lt;=40,"Adult","Senior"))))</f>
        <v>Senior</v>
      </c>
      <c r="S820" s="9" t="str">
        <f>IF(tblTitanic[[#This Row],[Fare]]&lt;=$X$5,"Low",IF(tblTitanic[[#This Row],[Fare]]&lt;= $X$6,"Medium",IF(tblTitanic[[#This Row],[Fare]]&lt;= $X$7,"High","Very High")))</f>
        <v>Low</v>
      </c>
      <c r="T820" s="9">
        <f>IF(tblTitanic[[#This Row],[Age]]="", $X$9, tblTitanic[[#This Row],[Age]])</f>
        <v>43</v>
      </c>
      <c r="U820" s="9" t="str">
        <f>IF(tblTitanic[[#This Row],[Embarked]]="", "S", tblTitanic[[#This Row],[Embarked]])</f>
        <v>S</v>
      </c>
    </row>
    <row r="821" spans="1:21">
      <c r="A821" s="9">
        <v>820</v>
      </c>
      <c r="B821" s="9">
        <v>0</v>
      </c>
      <c r="C821" s="9">
        <v>3</v>
      </c>
      <c r="D821" t="s">
        <v>1613</v>
      </c>
      <c r="E821" s="9" t="s">
        <v>13</v>
      </c>
      <c r="F821" s="31">
        <v>10</v>
      </c>
      <c r="G821" s="9">
        <v>3</v>
      </c>
      <c r="H821" s="9">
        <v>2</v>
      </c>
      <c r="I821" t="s">
        <v>158</v>
      </c>
      <c r="J821">
        <v>27.9</v>
      </c>
      <c r="K821" s="9" t="s">
        <v>15</v>
      </c>
      <c r="L821" s="9" t="s">
        <v>16</v>
      </c>
      <c r="M821" s="9">
        <f>tblTitanic[[#This Row],[SibSp]]+tblTitanic[[#This Row],[Parch]]</f>
        <v>5</v>
      </c>
      <c r="N821" s="9" t="str">
        <f>IF(tblTitanic[[#This Row],[FamilySize]]=0,"Alone", IF(tblTitanic[[#This Row],[FamilySize]]&lt;=3,"Small (1-3)", "Large (4+)"))</f>
        <v>Large (4+)</v>
      </c>
      <c r="O821" s="9" t="str">
        <f>TRIM(MID(tblTitanic[[#This Row],[Name]], FIND(",",tblTitanic[[#This Row],[Name]])+1, FIND(".",tblTitanic[[#This Row],[Name]]) - FIND(",",tblTitanic[[#This Row],[Name]]) - 1))</f>
        <v>Master</v>
      </c>
      <c r="P82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21" s="9" t="str">
        <f>IF(tblTitanic[[#This Row],[Cabin]]="","Unknown",LEFT(tblTitanic[[#This Row],[Cabin]],1))</f>
        <v>Unknown</v>
      </c>
      <c r="R821" s="9" t="str">
        <f>IF(tblTitanic[[#This Row],[Age]]="","Unknown", IF(tblTitanic[[#This Row],[Age]]&lt;13,"Child",IF(tblTitanic[[#This Row],[Age]]&lt;=18,"Teen", IF(tblTitanic[[#This Row],[Age]]&lt;=40,"Adult","Senior"))))</f>
        <v>Child</v>
      </c>
      <c r="S821" s="9" t="str">
        <f>IF(tblTitanic[[#This Row],[Fare]]&lt;=$X$5,"Low",IF(tblTitanic[[#This Row],[Fare]]&lt;= $X$6,"Medium",IF(tblTitanic[[#This Row],[Fare]]&lt;= $X$7,"High","Very High")))</f>
        <v>High</v>
      </c>
      <c r="T821" s="9">
        <f>IF(tblTitanic[[#This Row],[Age]]="", $X$9, tblTitanic[[#This Row],[Age]])</f>
        <v>10</v>
      </c>
      <c r="U821" s="9" t="str">
        <f>IF(tblTitanic[[#This Row],[Embarked]]="", "S", tblTitanic[[#This Row],[Embarked]])</f>
        <v>S</v>
      </c>
    </row>
    <row r="822" spans="1:21">
      <c r="A822" s="9">
        <v>821</v>
      </c>
      <c r="B822" s="9">
        <v>1</v>
      </c>
      <c r="C822" s="9">
        <v>1</v>
      </c>
      <c r="D822" t="s">
        <v>1614</v>
      </c>
      <c r="E822" s="9" t="s">
        <v>18</v>
      </c>
      <c r="F822" s="31">
        <v>52</v>
      </c>
      <c r="G822" s="9">
        <v>1</v>
      </c>
      <c r="H822" s="9">
        <v>1</v>
      </c>
      <c r="I822" t="s">
        <v>1064</v>
      </c>
      <c r="J822">
        <v>93.5</v>
      </c>
      <c r="K822" s="9" t="s">
        <v>1615</v>
      </c>
      <c r="L822" s="9" t="s">
        <v>16</v>
      </c>
      <c r="M822" s="9">
        <f>tblTitanic[[#This Row],[SibSp]]+tblTitanic[[#This Row],[Parch]]</f>
        <v>2</v>
      </c>
      <c r="N822" s="9" t="str">
        <f>IF(tblTitanic[[#This Row],[FamilySize]]=0,"Alone", IF(tblTitanic[[#This Row],[FamilySize]]&lt;=3,"Small (1-3)", "Large (4+)"))</f>
        <v>Small (1-3)</v>
      </c>
      <c r="O822" s="9" t="str">
        <f>TRIM(MID(tblTitanic[[#This Row],[Name]], FIND(",",tblTitanic[[#This Row],[Name]])+1, FIND(".",tblTitanic[[#This Row],[Name]]) - FIND(",",tblTitanic[[#This Row],[Name]]) - 1))</f>
        <v>Mrs</v>
      </c>
      <c r="P82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22" s="9" t="str">
        <f>IF(tblTitanic[[#This Row],[Cabin]]="","Unknown",LEFT(tblTitanic[[#This Row],[Cabin]],1))</f>
        <v>B</v>
      </c>
      <c r="R822" s="9" t="str">
        <f>IF(tblTitanic[[#This Row],[Age]]="","Unknown", IF(tblTitanic[[#This Row],[Age]]&lt;13,"Child",IF(tblTitanic[[#This Row],[Age]]&lt;=18,"Teen", IF(tblTitanic[[#This Row],[Age]]&lt;=40,"Adult","Senior"))))</f>
        <v>Senior</v>
      </c>
      <c r="S822" s="9" t="str">
        <f>IF(tblTitanic[[#This Row],[Fare]]&lt;=$X$5,"Low",IF(tblTitanic[[#This Row],[Fare]]&lt;= $X$6,"Medium",IF(tblTitanic[[#This Row],[Fare]]&lt;= $X$7,"High","Very High")))</f>
        <v>Very High</v>
      </c>
      <c r="T822" s="9">
        <f>IF(tblTitanic[[#This Row],[Age]]="", $X$9, tblTitanic[[#This Row],[Age]])</f>
        <v>52</v>
      </c>
      <c r="U822" s="9" t="str">
        <f>IF(tblTitanic[[#This Row],[Embarked]]="", "S", tblTitanic[[#This Row],[Embarked]])</f>
        <v>S</v>
      </c>
    </row>
    <row r="823" spans="1:21">
      <c r="A823" s="9">
        <v>822</v>
      </c>
      <c r="B823" s="9">
        <v>1</v>
      </c>
      <c r="C823" s="9">
        <v>3</v>
      </c>
      <c r="D823" t="s">
        <v>1616</v>
      </c>
      <c r="E823" s="9" t="s">
        <v>13</v>
      </c>
      <c r="F823" s="31">
        <v>27</v>
      </c>
      <c r="G823" s="9">
        <v>0</v>
      </c>
      <c r="H823" s="9">
        <v>0</v>
      </c>
      <c r="I823" t="s">
        <v>1617</v>
      </c>
      <c r="J823">
        <v>8.6624999999999996</v>
      </c>
      <c r="K823" s="9" t="s">
        <v>15</v>
      </c>
      <c r="L823" s="9" t="s">
        <v>16</v>
      </c>
      <c r="M823" s="9">
        <f>tblTitanic[[#This Row],[SibSp]]+tblTitanic[[#This Row],[Parch]]</f>
        <v>0</v>
      </c>
      <c r="N823" s="9" t="str">
        <f>IF(tblTitanic[[#This Row],[FamilySize]]=0,"Alone", IF(tblTitanic[[#This Row],[FamilySize]]&lt;=3,"Small (1-3)", "Large (4+)"))</f>
        <v>Alone</v>
      </c>
      <c r="O823" s="9" t="str">
        <f>TRIM(MID(tblTitanic[[#This Row],[Name]], FIND(",",tblTitanic[[#This Row],[Name]])+1, FIND(".",tblTitanic[[#This Row],[Name]]) - FIND(",",tblTitanic[[#This Row],[Name]]) - 1))</f>
        <v>Mr</v>
      </c>
      <c r="P82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23" s="9" t="str">
        <f>IF(tblTitanic[[#This Row],[Cabin]]="","Unknown",LEFT(tblTitanic[[#This Row],[Cabin]],1))</f>
        <v>Unknown</v>
      </c>
      <c r="R823" s="9" t="str">
        <f>IF(tblTitanic[[#This Row],[Age]]="","Unknown", IF(tblTitanic[[#This Row],[Age]]&lt;13,"Child",IF(tblTitanic[[#This Row],[Age]]&lt;=18,"Teen", IF(tblTitanic[[#This Row],[Age]]&lt;=40,"Adult","Senior"))))</f>
        <v>Adult</v>
      </c>
      <c r="S823" s="9" t="str">
        <f>IF(tblTitanic[[#This Row],[Fare]]&lt;=$X$5,"Low",IF(tblTitanic[[#This Row],[Fare]]&lt;= $X$6,"Medium",IF(tblTitanic[[#This Row],[Fare]]&lt;= $X$7,"High","Very High")))</f>
        <v>Medium</v>
      </c>
      <c r="T823" s="9">
        <f>IF(tblTitanic[[#This Row],[Age]]="", $X$9, tblTitanic[[#This Row],[Age]])</f>
        <v>27</v>
      </c>
      <c r="U823" s="9" t="str">
        <f>IF(tblTitanic[[#This Row],[Embarked]]="", "S", tblTitanic[[#This Row],[Embarked]])</f>
        <v>S</v>
      </c>
    </row>
    <row r="824" spans="1:21">
      <c r="A824" s="9">
        <v>823</v>
      </c>
      <c r="B824" s="9">
        <v>0</v>
      </c>
      <c r="C824" s="9">
        <v>1</v>
      </c>
      <c r="D824" t="s">
        <v>1618</v>
      </c>
      <c r="E824" s="9" t="s">
        <v>13</v>
      </c>
      <c r="F824" s="31">
        <v>38</v>
      </c>
      <c r="G824" s="9">
        <v>0</v>
      </c>
      <c r="H824" s="9">
        <v>0</v>
      </c>
      <c r="I824" t="s">
        <v>1619</v>
      </c>
      <c r="J824">
        <v>0</v>
      </c>
      <c r="K824" s="9" t="s">
        <v>15</v>
      </c>
      <c r="L824" s="9" t="s">
        <v>16</v>
      </c>
      <c r="M824" s="9">
        <f>tblTitanic[[#This Row],[SibSp]]+tblTitanic[[#This Row],[Parch]]</f>
        <v>0</v>
      </c>
      <c r="N824" s="9" t="str">
        <f>IF(tblTitanic[[#This Row],[FamilySize]]=0,"Alone", IF(tblTitanic[[#This Row],[FamilySize]]&lt;=3,"Small (1-3)", "Large (4+)"))</f>
        <v>Alone</v>
      </c>
      <c r="O824" s="9" t="str">
        <f>TRIM(MID(tblTitanic[[#This Row],[Name]], FIND(",",tblTitanic[[#This Row],[Name]])+1, FIND(".",tblTitanic[[#This Row],[Name]]) - FIND(",",tblTitanic[[#This Row],[Name]]) - 1))</f>
        <v>Jonkheer</v>
      </c>
      <c r="P82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24" s="9" t="str">
        <f>IF(tblTitanic[[#This Row],[Cabin]]="","Unknown",LEFT(tblTitanic[[#This Row],[Cabin]],1))</f>
        <v>Unknown</v>
      </c>
      <c r="R824" s="9" t="str">
        <f>IF(tblTitanic[[#This Row],[Age]]="","Unknown", IF(tblTitanic[[#This Row],[Age]]&lt;13,"Child",IF(tblTitanic[[#This Row],[Age]]&lt;=18,"Teen", IF(tblTitanic[[#This Row],[Age]]&lt;=40,"Adult","Senior"))))</f>
        <v>Adult</v>
      </c>
      <c r="S824" s="9" t="str">
        <f>IF(tblTitanic[[#This Row],[Fare]]&lt;=$X$5,"Low",IF(tblTitanic[[#This Row],[Fare]]&lt;= $X$6,"Medium",IF(tblTitanic[[#This Row],[Fare]]&lt;= $X$7,"High","Very High")))</f>
        <v>Low</v>
      </c>
      <c r="T824" s="9">
        <f>IF(tblTitanic[[#This Row],[Age]]="", $X$9, tblTitanic[[#This Row],[Age]])</f>
        <v>38</v>
      </c>
      <c r="U824" s="9" t="str">
        <f>IF(tblTitanic[[#This Row],[Embarked]]="", "S", tblTitanic[[#This Row],[Embarked]])</f>
        <v>S</v>
      </c>
    </row>
    <row r="825" spans="1:21">
      <c r="A825" s="9">
        <v>824</v>
      </c>
      <c r="B825" s="9">
        <v>1</v>
      </c>
      <c r="C825" s="9">
        <v>3</v>
      </c>
      <c r="D825" t="s">
        <v>1620</v>
      </c>
      <c r="E825" s="9" t="s">
        <v>18</v>
      </c>
      <c r="F825" s="31">
        <v>27</v>
      </c>
      <c r="G825" s="9">
        <v>0</v>
      </c>
      <c r="H825" s="9">
        <v>1</v>
      </c>
      <c r="I825" t="s">
        <v>1490</v>
      </c>
      <c r="J825">
        <v>12.475</v>
      </c>
      <c r="K825" s="9" t="s">
        <v>1491</v>
      </c>
      <c r="L825" s="9" t="s">
        <v>16</v>
      </c>
      <c r="M825" s="9">
        <f>tblTitanic[[#This Row],[SibSp]]+tblTitanic[[#This Row],[Parch]]</f>
        <v>1</v>
      </c>
      <c r="N825" s="9" t="str">
        <f>IF(tblTitanic[[#This Row],[FamilySize]]=0,"Alone", IF(tblTitanic[[#This Row],[FamilySize]]&lt;=3,"Small (1-3)", "Large (4+)"))</f>
        <v>Small (1-3)</v>
      </c>
      <c r="O825" s="9" t="str">
        <f>TRIM(MID(tblTitanic[[#This Row],[Name]], FIND(",",tblTitanic[[#This Row],[Name]])+1, FIND(".",tblTitanic[[#This Row],[Name]]) - FIND(",",tblTitanic[[#This Row],[Name]]) - 1))</f>
        <v>Mrs</v>
      </c>
      <c r="P82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25" s="9" t="str">
        <f>IF(tblTitanic[[#This Row],[Cabin]]="","Unknown",LEFT(tblTitanic[[#This Row],[Cabin]],1))</f>
        <v>E</v>
      </c>
      <c r="R825" s="9" t="str">
        <f>IF(tblTitanic[[#This Row],[Age]]="","Unknown", IF(tblTitanic[[#This Row],[Age]]&lt;13,"Child",IF(tblTitanic[[#This Row],[Age]]&lt;=18,"Teen", IF(tblTitanic[[#This Row],[Age]]&lt;=40,"Adult","Senior"))))</f>
        <v>Adult</v>
      </c>
      <c r="S825" s="9" t="str">
        <f>IF(tblTitanic[[#This Row],[Fare]]&lt;=$X$5,"Low",IF(tblTitanic[[#This Row],[Fare]]&lt;= $X$6,"Medium",IF(tblTitanic[[#This Row],[Fare]]&lt;= $X$7,"High","Very High")))</f>
        <v>Medium</v>
      </c>
      <c r="T825" s="9">
        <f>IF(tblTitanic[[#This Row],[Age]]="", $X$9, tblTitanic[[#This Row],[Age]])</f>
        <v>27</v>
      </c>
      <c r="U825" s="9" t="str">
        <f>IF(tblTitanic[[#This Row],[Embarked]]="", "S", tblTitanic[[#This Row],[Embarked]])</f>
        <v>S</v>
      </c>
    </row>
    <row r="826" spans="1:21">
      <c r="A826" s="9">
        <v>825</v>
      </c>
      <c r="B826" s="9">
        <v>0</v>
      </c>
      <c r="C826" s="9">
        <v>3</v>
      </c>
      <c r="D826" t="s">
        <v>1621</v>
      </c>
      <c r="E826" s="9" t="s">
        <v>13</v>
      </c>
      <c r="F826" s="31">
        <v>2</v>
      </c>
      <c r="G826" s="9">
        <v>4</v>
      </c>
      <c r="H826" s="9">
        <v>1</v>
      </c>
      <c r="I826" t="s">
        <v>127</v>
      </c>
      <c r="J826">
        <v>39.6875</v>
      </c>
      <c r="K826" s="9" t="s">
        <v>15</v>
      </c>
      <c r="L826" s="9" t="s">
        <v>16</v>
      </c>
      <c r="M826" s="9">
        <f>tblTitanic[[#This Row],[SibSp]]+tblTitanic[[#This Row],[Parch]]</f>
        <v>5</v>
      </c>
      <c r="N826" s="9" t="str">
        <f>IF(tblTitanic[[#This Row],[FamilySize]]=0,"Alone", IF(tblTitanic[[#This Row],[FamilySize]]&lt;=3,"Small (1-3)", "Large (4+)"))</f>
        <v>Large (4+)</v>
      </c>
      <c r="O826" s="9" t="str">
        <f>TRIM(MID(tblTitanic[[#This Row],[Name]], FIND(",",tblTitanic[[#This Row],[Name]])+1, FIND(".",tblTitanic[[#This Row],[Name]]) - FIND(",",tblTitanic[[#This Row],[Name]]) - 1))</f>
        <v>Master</v>
      </c>
      <c r="P82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26" s="9" t="str">
        <f>IF(tblTitanic[[#This Row],[Cabin]]="","Unknown",LEFT(tblTitanic[[#This Row],[Cabin]],1))</f>
        <v>Unknown</v>
      </c>
      <c r="R826" s="9" t="str">
        <f>IF(tblTitanic[[#This Row],[Age]]="","Unknown", IF(tblTitanic[[#This Row],[Age]]&lt;13,"Child",IF(tblTitanic[[#This Row],[Age]]&lt;=18,"Teen", IF(tblTitanic[[#This Row],[Age]]&lt;=40,"Adult","Senior"))))</f>
        <v>Child</v>
      </c>
      <c r="S826" s="9" t="str">
        <f>IF(tblTitanic[[#This Row],[Fare]]&lt;=$X$5,"Low",IF(tblTitanic[[#This Row],[Fare]]&lt;= $X$6,"Medium",IF(tblTitanic[[#This Row],[Fare]]&lt;= $X$7,"High","Very High")))</f>
        <v>Very High</v>
      </c>
      <c r="T826" s="9">
        <f>IF(tblTitanic[[#This Row],[Age]]="", $X$9, tblTitanic[[#This Row],[Age]])</f>
        <v>2</v>
      </c>
      <c r="U826" s="9" t="str">
        <f>IF(tblTitanic[[#This Row],[Embarked]]="", "S", tblTitanic[[#This Row],[Embarked]])</f>
        <v>S</v>
      </c>
    </row>
    <row r="827" spans="1:21">
      <c r="A827" s="9">
        <v>826</v>
      </c>
      <c r="B827" s="9">
        <v>0</v>
      </c>
      <c r="C827" s="9">
        <v>3</v>
      </c>
      <c r="D827" t="s">
        <v>1622</v>
      </c>
      <c r="E827" s="9" t="s">
        <v>13</v>
      </c>
      <c r="F827" s="31"/>
      <c r="G827" s="9">
        <v>0</v>
      </c>
      <c r="H827" s="9">
        <v>0</v>
      </c>
      <c r="I827" t="s">
        <v>1623</v>
      </c>
      <c r="J827">
        <v>6.95</v>
      </c>
      <c r="K827" s="9" t="s">
        <v>15</v>
      </c>
      <c r="L827" s="9" t="s">
        <v>31</v>
      </c>
      <c r="M827" s="9">
        <f>tblTitanic[[#This Row],[SibSp]]+tblTitanic[[#This Row],[Parch]]</f>
        <v>0</v>
      </c>
      <c r="N827" s="9" t="str">
        <f>IF(tblTitanic[[#This Row],[FamilySize]]=0,"Alone", IF(tblTitanic[[#This Row],[FamilySize]]&lt;=3,"Small (1-3)", "Large (4+)"))</f>
        <v>Alone</v>
      </c>
      <c r="O827" s="9" t="str">
        <f>TRIM(MID(tblTitanic[[#This Row],[Name]], FIND(",",tblTitanic[[#This Row],[Name]])+1, FIND(".",tblTitanic[[#This Row],[Name]]) - FIND(",",tblTitanic[[#This Row],[Name]]) - 1))</f>
        <v>Mr</v>
      </c>
      <c r="P82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27" s="9" t="str">
        <f>IF(tblTitanic[[#This Row],[Cabin]]="","Unknown",LEFT(tblTitanic[[#This Row],[Cabin]],1))</f>
        <v>Unknown</v>
      </c>
      <c r="R827" s="9" t="str">
        <f>IF(tblTitanic[[#This Row],[Age]]="","Unknown", IF(tblTitanic[[#This Row],[Age]]&lt;13,"Child",IF(tblTitanic[[#This Row],[Age]]&lt;=18,"Teen", IF(tblTitanic[[#This Row],[Age]]&lt;=40,"Adult","Senior"))))</f>
        <v>Unknown</v>
      </c>
      <c r="S827" s="9" t="str">
        <f>IF(tblTitanic[[#This Row],[Fare]]&lt;=$X$5,"Low",IF(tblTitanic[[#This Row],[Fare]]&lt;= $X$6,"Medium",IF(tblTitanic[[#This Row],[Fare]]&lt;= $X$7,"High","Very High")))</f>
        <v>Low</v>
      </c>
      <c r="T827" s="9">
        <f>IF(tblTitanic[[#This Row],[Age]]="", $X$9, tblTitanic[[#This Row],[Age]])</f>
        <v>28</v>
      </c>
      <c r="U827" s="9" t="str">
        <f>IF(tblTitanic[[#This Row],[Embarked]]="", "S", tblTitanic[[#This Row],[Embarked]])</f>
        <v>Q</v>
      </c>
    </row>
    <row r="828" spans="1:21">
      <c r="A828" s="9">
        <v>827</v>
      </c>
      <c r="B828" s="9">
        <v>0</v>
      </c>
      <c r="C828" s="9">
        <v>3</v>
      </c>
      <c r="D828" t="s">
        <v>1624</v>
      </c>
      <c r="E828" s="9" t="s">
        <v>13</v>
      </c>
      <c r="F828" s="31"/>
      <c r="G828" s="9">
        <v>0</v>
      </c>
      <c r="H828" s="9">
        <v>0</v>
      </c>
      <c r="I828" t="s">
        <v>180</v>
      </c>
      <c r="J828">
        <v>56.495800000000003</v>
      </c>
      <c r="K828" s="9" t="s">
        <v>15</v>
      </c>
      <c r="L828" s="9" t="s">
        <v>16</v>
      </c>
      <c r="M828" s="9">
        <f>tblTitanic[[#This Row],[SibSp]]+tblTitanic[[#This Row],[Parch]]</f>
        <v>0</v>
      </c>
      <c r="N828" s="9" t="str">
        <f>IF(tblTitanic[[#This Row],[FamilySize]]=0,"Alone", IF(tblTitanic[[#This Row],[FamilySize]]&lt;=3,"Small (1-3)", "Large (4+)"))</f>
        <v>Alone</v>
      </c>
      <c r="O828" s="9" t="str">
        <f>TRIM(MID(tblTitanic[[#This Row],[Name]], FIND(",",tblTitanic[[#This Row],[Name]])+1, FIND(".",tblTitanic[[#This Row],[Name]]) - FIND(",",tblTitanic[[#This Row],[Name]]) - 1))</f>
        <v>Mr</v>
      </c>
      <c r="P82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28" s="9" t="str">
        <f>IF(tblTitanic[[#This Row],[Cabin]]="","Unknown",LEFT(tblTitanic[[#This Row],[Cabin]],1))</f>
        <v>Unknown</v>
      </c>
      <c r="R828" s="9" t="str">
        <f>IF(tblTitanic[[#This Row],[Age]]="","Unknown", IF(tblTitanic[[#This Row],[Age]]&lt;13,"Child",IF(tblTitanic[[#This Row],[Age]]&lt;=18,"Teen", IF(tblTitanic[[#This Row],[Age]]&lt;=40,"Adult","Senior"))))</f>
        <v>Unknown</v>
      </c>
      <c r="S828" s="9" t="str">
        <f>IF(tblTitanic[[#This Row],[Fare]]&lt;=$X$5,"Low",IF(tblTitanic[[#This Row],[Fare]]&lt;= $X$6,"Medium",IF(tblTitanic[[#This Row],[Fare]]&lt;= $X$7,"High","Very High")))</f>
        <v>Very High</v>
      </c>
      <c r="T828" s="9">
        <f>IF(tblTitanic[[#This Row],[Age]]="", $X$9, tblTitanic[[#This Row],[Age]])</f>
        <v>28</v>
      </c>
      <c r="U828" s="9" t="str">
        <f>IF(tblTitanic[[#This Row],[Embarked]]="", "S", tblTitanic[[#This Row],[Embarked]])</f>
        <v>S</v>
      </c>
    </row>
    <row r="829" spans="1:21">
      <c r="A829" s="9">
        <v>828</v>
      </c>
      <c r="B829" s="9">
        <v>1</v>
      </c>
      <c r="C829" s="9">
        <v>2</v>
      </c>
      <c r="D829" t="s">
        <v>1625</v>
      </c>
      <c r="E829" s="9" t="s">
        <v>13</v>
      </c>
      <c r="F829" s="31">
        <v>1</v>
      </c>
      <c r="G829" s="9">
        <v>0</v>
      </c>
      <c r="H829" s="9">
        <v>2</v>
      </c>
      <c r="I829" t="s">
        <v>1610</v>
      </c>
      <c r="J829">
        <v>37.004199999999997</v>
      </c>
      <c r="K829" s="9" t="s">
        <v>15</v>
      </c>
      <c r="L829" s="9" t="s">
        <v>21</v>
      </c>
      <c r="M829" s="9">
        <f>tblTitanic[[#This Row],[SibSp]]+tblTitanic[[#This Row],[Parch]]</f>
        <v>2</v>
      </c>
      <c r="N829" s="9" t="str">
        <f>IF(tblTitanic[[#This Row],[FamilySize]]=0,"Alone", IF(tblTitanic[[#This Row],[FamilySize]]&lt;=3,"Small (1-3)", "Large (4+)"))</f>
        <v>Small (1-3)</v>
      </c>
      <c r="O829" s="9" t="str">
        <f>TRIM(MID(tblTitanic[[#This Row],[Name]], FIND(",",tblTitanic[[#This Row],[Name]])+1, FIND(".",tblTitanic[[#This Row],[Name]]) - FIND(",",tblTitanic[[#This Row],[Name]]) - 1))</f>
        <v>Master</v>
      </c>
      <c r="P82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29" s="9" t="str">
        <f>IF(tblTitanic[[#This Row],[Cabin]]="","Unknown",LEFT(tblTitanic[[#This Row],[Cabin]],1))</f>
        <v>Unknown</v>
      </c>
      <c r="R829" s="9" t="str">
        <f>IF(tblTitanic[[#This Row],[Age]]="","Unknown", IF(tblTitanic[[#This Row],[Age]]&lt;13,"Child",IF(tblTitanic[[#This Row],[Age]]&lt;=18,"Teen", IF(tblTitanic[[#This Row],[Age]]&lt;=40,"Adult","Senior"))))</f>
        <v>Child</v>
      </c>
      <c r="S829" s="9" t="str">
        <f>IF(tblTitanic[[#This Row],[Fare]]&lt;=$X$5,"Low",IF(tblTitanic[[#This Row],[Fare]]&lt;= $X$6,"Medium",IF(tblTitanic[[#This Row],[Fare]]&lt;= $X$7,"High","Very High")))</f>
        <v>Very High</v>
      </c>
      <c r="T829" s="9">
        <f>IF(tblTitanic[[#This Row],[Age]]="", $X$9, tblTitanic[[#This Row],[Age]])</f>
        <v>1</v>
      </c>
      <c r="U829" s="9" t="str">
        <f>IF(tblTitanic[[#This Row],[Embarked]]="", "S", tblTitanic[[#This Row],[Embarked]])</f>
        <v>C</v>
      </c>
    </row>
    <row r="830" spans="1:21">
      <c r="A830" s="9">
        <v>829</v>
      </c>
      <c r="B830" s="9">
        <v>1</v>
      </c>
      <c r="C830" s="9">
        <v>3</v>
      </c>
      <c r="D830" t="s">
        <v>1626</v>
      </c>
      <c r="E830" s="9" t="s">
        <v>13</v>
      </c>
      <c r="F830" s="31"/>
      <c r="G830" s="9">
        <v>0</v>
      </c>
      <c r="H830" s="9">
        <v>0</v>
      </c>
      <c r="I830" t="s">
        <v>1627</v>
      </c>
      <c r="J830">
        <v>7.75</v>
      </c>
      <c r="K830" s="9" t="s">
        <v>15</v>
      </c>
      <c r="L830" s="9" t="s">
        <v>31</v>
      </c>
      <c r="M830" s="9">
        <f>tblTitanic[[#This Row],[SibSp]]+tblTitanic[[#This Row],[Parch]]</f>
        <v>0</v>
      </c>
      <c r="N830" s="9" t="str">
        <f>IF(tblTitanic[[#This Row],[FamilySize]]=0,"Alone", IF(tblTitanic[[#This Row],[FamilySize]]&lt;=3,"Small (1-3)", "Large (4+)"))</f>
        <v>Alone</v>
      </c>
      <c r="O830" s="9" t="str">
        <f>TRIM(MID(tblTitanic[[#This Row],[Name]], FIND(",",tblTitanic[[#This Row],[Name]])+1, FIND(".",tblTitanic[[#This Row],[Name]]) - FIND(",",tblTitanic[[#This Row],[Name]]) - 1))</f>
        <v>Mr</v>
      </c>
      <c r="P83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0" s="9" t="str">
        <f>IF(tblTitanic[[#This Row],[Cabin]]="","Unknown",LEFT(tblTitanic[[#This Row],[Cabin]],1))</f>
        <v>Unknown</v>
      </c>
      <c r="R830" s="9" t="str">
        <f>IF(tblTitanic[[#This Row],[Age]]="","Unknown", IF(tblTitanic[[#This Row],[Age]]&lt;13,"Child",IF(tblTitanic[[#This Row],[Age]]&lt;=18,"Teen", IF(tblTitanic[[#This Row],[Age]]&lt;=40,"Adult","Senior"))))</f>
        <v>Unknown</v>
      </c>
      <c r="S830" s="9" t="str">
        <f>IF(tblTitanic[[#This Row],[Fare]]&lt;=$X$5,"Low",IF(tblTitanic[[#This Row],[Fare]]&lt;= $X$6,"Medium",IF(tblTitanic[[#This Row],[Fare]]&lt;= $X$7,"High","Very High")))</f>
        <v>Low</v>
      </c>
      <c r="T830" s="9">
        <f>IF(tblTitanic[[#This Row],[Age]]="", $X$9, tblTitanic[[#This Row],[Age]])</f>
        <v>28</v>
      </c>
      <c r="U830" s="9" t="str">
        <f>IF(tblTitanic[[#This Row],[Embarked]]="", "S", tblTitanic[[#This Row],[Embarked]])</f>
        <v>Q</v>
      </c>
    </row>
    <row r="831" spans="1:21">
      <c r="A831" s="9">
        <v>830</v>
      </c>
      <c r="B831" s="9">
        <v>1</v>
      </c>
      <c r="C831" s="9">
        <v>1</v>
      </c>
      <c r="D831" t="s">
        <v>1628</v>
      </c>
      <c r="E831" s="9" t="s">
        <v>18</v>
      </c>
      <c r="F831" s="31">
        <v>62</v>
      </c>
      <c r="G831" s="9">
        <v>0</v>
      </c>
      <c r="H831" s="9">
        <v>0</v>
      </c>
      <c r="I831" t="s">
        <v>152</v>
      </c>
      <c r="J831">
        <v>80</v>
      </c>
      <c r="K831" s="9" t="s">
        <v>153</v>
      </c>
      <c r="L831" s="9" t="s">
        <v>15</v>
      </c>
      <c r="M831" s="9">
        <f>tblTitanic[[#This Row],[SibSp]]+tblTitanic[[#This Row],[Parch]]</f>
        <v>0</v>
      </c>
      <c r="N831" s="9" t="str">
        <f>IF(tblTitanic[[#This Row],[FamilySize]]=0,"Alone", IF(tblTitanic[[#This Row],[FamilySize]]&lt;=3,"Small (1-3)", "Large (4+)"))</f>
        <v>Alone</v>
      </c>
      <c r="O831" s="9" t="str">
        <f>TRIM(MID(tblTitanic[[#This Row],[Name]], FIND(",",tblTitanic[[#This Row],[Name]])+1, FIND(".",tblTitanic[[#This Row],[Name]]) - FIND(",",tblTitanic[[#This Row],[Name]]) - 1))</f>
        <v>Mrs</v>
      </c>
      <c r="P83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31" s="9" t="str">
        <f>IF(tblTitanic[[#This Row],[Cabin]]="","Unknown",LEFT(tblTitanic[[#This Row],[Cabin]],1))</f>
        <v>B</v>
      </c>
      <c r="R831" s="9" t="str">
        <f>IF(tblTitanic[[#This Row],[Age]]="","Unknown", IF(tblTitanic[[#This Row],[Age]]&lt;13,"Child",IF(tblTitanic[[#This Row],[Age]]&lt;=18,"Teen", IF(tblTitanic[[#This Row],[Age]]&lt;=40,"Adult","Senior"))))</f>
        <v>Senior</v>
      </c>
      <c r="S831" s="9" t="str">
        <f>IF(tblTitanic[[#This Row],[Fare]]&lt;=$X$5,"Low",IF(tblTitanic[[#This Row],[Fare]]&lt;= $X$6,"Medium",IF(tblTitanic[[#This Row],[Fare]]&lt;= $X$7,"High","Very High")))</f>
        <v>Very High</v>
      </c>
      <c r="T831" s="9">
        <f>IF(tblTitanic[[#This Row],[Age]]="", $X$9, tblTitanic[[#This Row],[Age]])</f>
        <v>62</v>
      </c>
      <c r="U831" s="9" t="str">
        <f>IF(tblTitanic[[#This Row],[Embarked]]="", "S", tblTitanic[[#This Row],[Embarked]])</f>
        <v>S</v>
      </c>
    </row>
    <row r="832" spans="1:21">
      <c r="A832" s="9">
        <v>831</v>
      </c>
      <c r="B832" s="9">
        <v>1</v>
      </c>
      <c r="C832" s="9">
        <v>3</v>
      </c>
      <c r="D832" t="s">
        <v>1629</v>
      </c>
      <c r="E832" s="9" t="s">
        <v>18</v>
      </c>
      <c r="F832" s="31">
        <v>15</v>
      </c>
      <c r="G832" s="9">
        <v>1</v>
      </c>
      <c r="H832" s="9">
        <v>0</v>
      </c>
      <c r="I832" t="s">
        <v>1248</v>
      </c>
      <c r="J832">
        <v>14.4542</v>
      </c>
      <c r="K832" s="9" t="s">
        <v>15</v>
      </c>
      <c r="L832" s="9" t="s">
        <v>21</v>
      </c>
      <c r="M832" s="9">
        <f>tblTitanic[[#This Row],[SibSp]]+tblTitanic[[#This Row],[Parch]]</f>
        <v>1</v>
      </c>
      <c r="N832" s="9" t="str">
        <f>IF(tblTitanic[[#This Row],[FamilySize]]=0,"Alone", IF(tblTitanic[[#This Row],[FamilySize]]&lt;=3,"Small (1-3)", "Large (4+)"))</f>
        <v>Small (1-3)</v>
      </c>
      <c r="O832" s="9" t="str">
        <f>TRIM(MID(tblTitanic[[#This Row],[Name]], FIND(",",tblTitanic[[#This Row],[Name]])+1, FIND(".",tblTitanic[[#This Row],[Name]]) - FIND(",",tblTitanic[[#This Row],[Name]]) - 1))</f>
        <v>Mrs</v>
      </c>
      <c r="P83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32" s="9" t="str">
        <f>IF(tblTitanic[[#This Row],[Cabin]]="","Unknown",LEFT(tblTitanic[[#This Row],[Cabin]],1))</f>
        <v>Unknown</v>
      </c>
      <c r="R832" s="9" t="str">
        <f>IF(tblTitanic[[#This Row],[Age]]="","Unknown", IF(tblTitanic[[#This Row],[Age]]&lt;13,"Child",IF(tblTitanic[[#This Row],[Age]]&lt;=18,"Teen", IF(tblTitanic[[#This Row],[Age]]&lt;=40,"Adult","Senior"))))</f>
        <v>Teen</v>
      </c>
      <c r="S832" s="9" t="str">
        <f>IF(tblTitanic[[#This Row],[Fare]]&lt;=$X$5,"Low",IF(tblTitanic[[#This Row],[Fare]]&lt;= $X$6,"Medium",IF(tblTitanic[[#This Row],[Fare]]&lt;= $X$7,"High","Very High")))</f>
        <v>Medium</v>
      </c>
      <c r="T832" s="9">
        <f>IF(tblTitanic[[#This Row],[Age]]="", $X$9, tblTitanic[[#This Row],[Age]])</f>
        <v>15</v>
      </c>
      <c r="U832" s="9" t="str">
        <f>IF(tblTitanic[[#This Row],[Embarked]]="", "S", tblTitanic[[#This Row],[Embarked]])</f>
        <v>C</v>
      </c>
    </row>
    <row r="833" spans="1:21">
      <c r="A833" s="9">
        <v>832</v>
      </c>
      <c r="B833" s="9">
        <v>1</v>
      </c>
      <c r="C833" s="9">
        <v>2</v>
      </c>
      <c r="D833" t="s">
        <v>1630</v>
      </c>
      <c r="E833" s="9" t="s">
        <v>13</v>
      </c>
      <c r="F833" s="31">
        <v>0.83</v>
      </c>
      <c r="G833" s="9">
        <v>1</v>
      </c>
      <c r="H833" s="9">
        <v>1</v>
      </c>
      <c r="I833" t="s">
        <v>847</v>
      </c>
      <c r="J833">
        <v>18.75</v>
      </c>
      <c r="K833" s="9" t="s">
        <v>15</v>
      </c>
      <c r="L833" s="9" t="s">
        <v>16</v>
      </c>
      <c r="M833" s="9">
        <f>tblTitanic[[#This Row],[SibSp]]+tblTitanic[[#This Row],[Parch]]</f>
        <v>2</v>
      </c>
      <c r="N833" s="9" t="str">
        <f>IF(tblTitanic[[#This Row],[FamilySize]]=0,"Alone", IF(tblTitanic[[#This Row],[FamilySize]]&lt;=3,"Small (1-3)", "Large (4+)"))</f>
        <v>Small (1-3)</v>
      </c>
      <c r="O833" s="9" t="str">
        <f>TRIM(MID(tblTitanic[[#This Row],[Name]], FIND(",",tblTitanic[[#This Row],[Name]])+1, FIND(".",tblTitanic[[#This Row],[Name]]) - FIND(",",tblTitanic[[#This Row],[Name]]) - 1))</f>
        <v>Master</v>
      </c>
      <c r="P83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33" s="9" t="str">
        <f>IF(tblTitanic[[#This Row],[Cabin]]="","Unknown",LEFT(tblTitanic[[#This Row],[Cabin]],1))</f>
        <v>Unknown</v>
      </c>
      <c r="R833" s="9" t="str">
        <f>IF(tblTitanic[[#This Row],[Age]]="","Unknown", IF(tblTitanic[[#This Row],[Age]]&lt;13,"Child",IF(tblTitanic[[#This Row],[Age]]&lt;=18,"Teen", IF(tblTitanic[[#This Row],[Age]]&lt;=40,"Adult","Senior"))))</f>
        <v>Child</v>
      </c>
      <c r="S833" s="9" t="str">
        <f>IF(tblTitanic[[#This Row],[Fare]]&lt;=$X$5,"Low",IF(tblTitanic[[#This Row],[Fare]]&lt;= $X$6,"Medium",IF(tblTitanic[[#This Row],[Fare]]&lt;= $X$7,"High","Very High")))</f>
        <v>High</v>
      </c>
      <c r="T833" s="9">
        <f>IF(tblTitanic[[#This Row],[Age]]="", $X$9, tblTitanic[[#This Row],[Age]])</f>
        <v>0.83</v>
      </c>
      <c r="U833" s="9" t="str">
        <f>IF(tblTitanic[[#This Row],[Embarked]]="", "S", tblTitanic[[#This Row],[Embarked]])</f>
        <v>S</v>
      </c>
    </row>
    <row r="834" spans="1:21">
      <c r="A834" s="9">
        <v>833</v>
      </c>
      <c r="B834" s="9">
        <v>0</v>
      </c>
      <c r="C834" s="9">
        <v>3</v>
      </c>
      <c r="D834" t="s">
        <v>1631</v>
      </c>
      <c r="E834" s="9" t="s">
        <v>13</v>
      </c>
      <c r="F834" s="31"/>
      <c r="G834" s="9">
        <v>0</v>
      </c>
      <c r="H834" s="9">
        <v>0</v>
      </c>
      <c r="I834" t="s">
        <v>1632</v>
      </c>
      <c r="J834">
        <v>7.2291999999999996</v>
      </c>
      <c r="K834" s="9" t="s">
        <v>15</v>
      </c>
      <c r="L834" s="9" t="s">
        <v>21</v>
      </c>
      <c r="M834" s="9">
        <f>tblTitanic[[#This Row],[SibSp]]+tblTitanic[[#This Row],[Parch]]</f>
        <v>0</v>
      </c>
      <c r="N834" s="9" t="str">
        <f>IF(tblTitanic[[#This Row],[FamilySize]]=0,"Alone", IF(tblTitanic[[#This Row],[FamilySize]]&lt;=3,"Small (1-3)", "Large (4+)"))</f>
        <v>Alone</v>
      </c>
      <c r="O834" s="9" t="str">
        <f>TRIM(MID(tblTitanic[[#This Row],[Name]], FIND(",",tblTitanic[[#This Row],[Name]])+1, FIND(".",tblTitanic[[#This Row],[Name]]) - FIND(",",tblTitanic[[#This Row],[Name]]) - 1))</f>
        <v>Mr</v>
      </c>
      <c r="P83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4" s="9" t="str">
        <f>IF(tblTitanic[[#This Row],[Cabin]]="","Unknown",LEFT(tblTitanic[[#This Row],[Cabin]],1))</f>
        <v>Unknown</v>
      </c>
      <c r="R834" s="9" t="str">
        <f>IF(tblTitanic[[#This Row],[Age]]="","Unknown", IF(tblTitanic[[#This Row],[Age]]&lt;13,"Child",IF(tblTitanic[[#This Row],[Age]]&lt;=18,"Teen", IF(tblTitanic[[#This Row],[Age]]&lt;=40,"Adult","Senior"))))</f>
        <v>Unknown</v>
      </c>
      <c r="S834" s="9" t="str">
        <f>IF(tblTitanic[[#This Row],[Fare]]&lt;=$X$5,"Low",IF(tblTitanic[[#This Row],[Fare]]&lt;= $X$6,"Medium",IF(tblTitanic[[#This Row],[Fare]]&lt;= $X$7,"High","Very High")))</f>
        <v>Low</v>
      </c>
      <c r="T834" s="9">
        <f>IF(tblTitanic[[#This Row],[Age]]="", $X$9, tblTitanic[[#This Row],[Age]])</f>
        <v>28</v>
      </c>
      <c r="U834" s="9" t="str">
        <f>IF(tblTitanic[[#This Row],[Embarked]]="", "S", tblTitanic[[#This Row],[Embarked]])</f>
        <v>C</v>
      </c>
    </row>
    <row r="835" spans="1:21">
      <c r="A835" s="9">
        <v>834</v>
      </c>
      <c r="B835" s="9">
        <v>0</v>
      </c>
      <c r="C835" s="9">
        <v>3</v>
      </c>
      <c r="D835" t="s">
        <v>1633</v>
      </c>
      <c r="E835" s="9" t="s">
        <v>13</v>
      </c>
      <c r="F835" s="31">
        <v>23</v>
      </c>
      <c r="G835" s="9">
        <v>0</v>
      </c>
      <c r="H835" s="9">
        <v>0</v>
      </c>
      <c r="I835" t="s">
        <v>1634</v>
      </c>
      <c r="J835">
        <v>7.8541999999999996</v>
      </c>
      <c r="K835" s="9" t="s">
        <v>15</v>
      </c>
      <c r="L835" s="9" t="s">
        <v>16</v>
      </c>
      <c r="M835" s="9">
        <f>tblTitanic[[#This Row],[SibSp]]+tblTitanic[[#This Row],[Parch]]</f>
        <v>0</v>
      </c>
      <c r="N835" s="9" t="str">
        <f>IF(tblTitanic[[#This Row],[FamilySize]]=0,"Alone", IF(tblTitanic[[#This Row],[FamilySize]]&lt;=3,"Small (1-3)", "Large (4+)"))</f>
        <v>Alone</v>
      </c>
      <c r="O835" s="9" t="str">
        <f>TRIM(MID(tblTitanic[[#This Row],[Name]], FIND(",",tblTitanic[[#This Row],[Name]])+1, FIND(".",tblTitanic[[#This Row],[Name]]) - FIND(",",tblTitanic[[#This Row],[Name]]) - 1))</f>
        <v>Mr</v>
      </c>
      <c r="P83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5" s="9" t="str">
        <f>IF(tblTitanic[[#This Row],[Cabin]]="","Unknown",LEFT(tblTitanic[[#This Row],[Cabin]],1))</f>
        <v>Unknown</v>
      </c>
      <c r="R835" s="9" t="str">
        <f>IF(tblTitanic[[#This Row],[Age]]="","Unknown", IF(tblTitanic[[#This Row],[Age]]&lt;13,"Child",IF(tblTitanic[[#This Row],[Age]]&lt;=18,"Teen", IF(tblTitanic[[#This Row],[Age]]&lt;=40,"Adult","Senior"))))</f>
        <v>Adult</v>
      </c>
      <c r="S835" s="9" t="str">
        <f>IF(tblTitanic[[#This Row],[Fare]]&lt;=$X$5,"Low",IF(tblTitanic[[#This Row],[Fare]]&lt;= $X$6,"Medium",IF(tblTitanic[[#This Row],[Fare]]&lt;= $X$7,"High","Very High")))</f>
        <v>Low</v>
      </c>
      <c r="T835" s="9">
        <f>IF(tblTitanic[[#This Row],[Age]]="", $X$9, tblTitanic[[#This Row],[Age]])</f>
        <v>23</v>
      </c>
      <c r="U835" s="9" t="str">
        <f>IF(tblTitanic[[#This Row],[Embarked]]="", "S", tblTitanic[[#This Row],[Embarked]])</f>
        <v>S</v>
      </c>
    </row>
    <row r="836" spans="1:21">
      <c r="A836" s="9">
        <v>835</v>
      </c>
      <c r="B836" s="9">
        <v>0</v>
      </c>
      <c r="C836" s="9">
        <v>3</v>
      </c>
      <c r="D836" t="s">
        <v>1635</v>
      </c>
      <c r="E836" s="9" t="s">
        <v>13</v>
      </c>
      <c r="F836" s="31">
        <v>18</v>
      </c>
      <c r="G836" s="9">
        <v>0</v>
      </c>
      <c r="H836" s="9">
        <v>0</v>
      </c>
      <c r="I836" t="s">
        <v>1636</v>
      </c>
      <c r="J836">
        <v>8.3000000000000007</v>
      </c>
      <c r="K836" s="9" t="s">
        <v>15</v>
      </c>
      <c r="L836" s="9" t="s">
        <v>16</v>
      </c>
      <c r="M836" s="9">
        <f>tblTitanic[[#This Row],[SibSp]]+tblTitanic[[#This Row],[Parch]]</f>
        <v>0</v>
      </c>
      <c r="N836" s="9" t="str">
        <f>IF(tblTitanic[[#This Row],[FamilySize]]=0,"Alone", IF(tblTitanic[[#This Row],[FamilySize]]&lt;=3,"Small (1-3)", "Large (4+)"))</f>
        <v>Alone</v>
      </c>
      <c r="O836" s="9" t="str">
        <f>TRIM(MID(tblTitanic[[#This Row],[Name]], FIND(",",tblTitanic[[#This Row],[Name]])+1, FIND(".",tblTitanic[[#This Row],[Name]]) - FIND(",",tblTitanic[[#This Row],[Name]]) - 1))</f>
        <v>Mr</v>
      </c>
      <c r="P83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6" s="9" t="str">
        <f>IF(tblTitanic[[#This Row],[Cabin]]="","Unknown",LEFT(tblTitanic[[#This Row],[Cabin]],1))</f>
        <v>Unknown</v>
      </c>
      <c r="R836" s="9" t="str">
        <f>IF(tblTitanic[[#This Row],[Age]]="","Unknown", IF(tblTitanic[[#This Row],[Age]]&lt;13,"Child",IF(tblTitanic[[#This Row],[Age]]&lt;=18,"Teen", IF(tblTitanic[[#This Row],[Age]]&lt;=40,"Adult","Senior"))))</f>
        <v>Teen</v>
      </c>
      <c r="S836" s="9" t="str">
        <f>IF(tblTitanic[[#This Row],[Fare]]&lt;=$X$5,"Low",IF(tblTitanic[[#This Row],[Fare]]&lt;= $X$6,"Medium",IF(tblTitanic[[#This Row],[Fare]]&lt;= $X$7,"High","Very High")))</f>
        <v>Medium</v>
      </c>
      <c r="T836" s="9">
        <f>IF(tblTitanic[[#This Row],[Age]]="", $X$9, tblTitanic[[#This Row],[Age]])</f>
        <v>18</v>
      </c>
      <c r="U836" s="9" t="str">
        <f>IF(tblTitanic[[#This Row],[Embarked]]="", "S", tblTitanic[[#This Row],[Embarked]])</f>
        <v>S</v>
      </c>
    </row>
    <row r="837" spans="1:21">
      <c r="A837" s="9">
        <v>836</v>
      </c>
      <c r="B837" s="9">
        <v>1</v>
      </c>
      <c r="C837" s="9">
        <v>1</v>
      </c>
      <c r="D837" t="s">
        <v>1637</v>
      </c>
      <c r="E837" s="9" t="s">
        <v>18</v>
      </c>
      <c r="F837" s="31">
        <v>39</v>
      </c>
      <c r="G837" s="9">
        <v>1</v>
      </c>
      <c r="H837" s="9">
        <v>1</v>
      </c>
      <c r="I837" t="s">
        <v>1638</v>
      </c>
      <c r="J837">
        <v>83.158299999999997</v>
      </c>
      <c r="K837" s="9" t="s">
        <v>1639</v>
      </c>
      <c r="L837" s="9" t="s">
        <v>21</v>
      </c>
      <c r="M837" s="9">
        <f>tblTitanic[[#This Row],[SibSp]]+tblTitanic[[#This Row],[Parch]]</f>
        <v>2</v>
      </c>
      <c r="N837" s="9" t="str">
        <f>IF(tblTitanic[[#This Row],[FamilySize]]=0,"Alone", IF(tblTitanic[[#This Row],[FamilySize]]&lt;=3,"Small (1-3)", "Large (4+)"))</f>
        <v>Small (1-3)</v>
      </c>
      <c r="O837" s="9" t="str">
        <f>TRIM(MID(tblTitanic[[#This Row],[Name]], FIND(",",tblTitanic[[#This Row],[Name]])+1, FIND(".",tblTitanic[[#This Row],[Name]]) - FIND(",",tblTitanic[[#This Row],[Name]]) - 1))</f>
        <v>Miss</v>
      </c>
      <c r="P83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37" s="9" t="str">
        <f>IF(tblTitanic[[#This Row],[Cabin]]="","Unknown",LEFT(tblTitanic[[#This Row],[Cabin]],1))</f>
        <v>E</v>
      </c>
      <c r="R837" s="9" t="str">
        <f>IF(tblTitanic[[#This Row],[Age]]="","Unknown", IF(tblTitanic[[#This Row],[Age]]&lt;13,"Child",IF(tblTitanic[[#This Row],[Age]]&lt;=18,"Teen", IF(tblTitanic[[#This Row],[Age]]&lt;=40,"Adult","Senior"))))</f>
        <v>Adult</v>
      </c>
      <c r="S837" s="9" t="str">
        <f>IF(tblTitanic[[#This Row],[Fare]]&lt;=$X$5,"Low",IF(tblTitanic[[#This Row],[Fare]]&lt;= $X$6,"Medium",IF(tblTitanic[[#This Row],[Fare]]&lt;= $X$7,"High","Very High")))</f>
        <v>Very High</v>
      </c>
      <c r="T837" s="9">
        <f>IF(tblTitanic[[#This Row],[Age]]="", $X$9, tblTitanic[[#This Row],[Age]])</f>
        <v>39</v>
      </c>
      <c r="U837" s="9" t="str">
        <f>IF(tblTitanic[[#This Row],[Embarked]]="", "S", tblTitanic[[#This Row],[Embarked]])</f>
        <v>C</v>
      </c>
    </row>
    <row r="838" spans="1:21">
      <c r="A838" s="9">
        <v>837</v>
      </c>
      <c r="B838" s="9">
        <v>0</v>
      </c>
      <c r="C838" s="9">
        <v>3</v>
      </c>
      <c r="D838" t="s">
        <v>1640</v>
      </c>
      <c r="E838" s="9" t="s">
        <v>13</v>
      </c>
      <c r="F838" s="31">
        <v>21</v>
      </c>
      <c r="G838" s="9">
        <v>0</v>
      </c>
      <c r="H838" s="9">
        <v>0</v>
      </c>
      <c r="I838" t="s">
        <v>1641</v>
      </c>
      <c r="J838">
        <v>8.6624999999999996</v>
      </c>
      <c r="K838" s="9" t="s">
        <v>15</v>
      </c>
      <c r="L838" s="9" t="s">
        <v>16</v>
      </c>
      <c r="M838" s="9">
        <f>tblTitanic[[#This Row],[SibSp]]+tblTitanic[[#This Row],[Parch]]</f>
        <v>0</v>
      </c>
      <c r="N838" s="9" t="str">
        <f>IF(tblTitanic[[#This Row],[FamilySize]]=0,"Alone", IF(tblTitanic[[#This Row],[FamilySize]]&lt;=3,"Small (1-3)", "Large (4+)"))</f>
        <v>Alone</v>
      </c>
      <c r="O838" s="9" t="str">
        <f>TRIM(MID(tblTitanic[[#This Row],[Name]], FIND(",",tblTitanic[[#This Row],[Name]])+1, FIND(".",tblTitanic[[#This Row],[Name]]) - FIND(",",tblTitanic[[#This Row],[Name]]) - 1))</f>
        <v>Mr</v>
      </c>
      <c r="P83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8" s="9" t="str">
        <f>IF(tblTitanic[[#This Row],[Cabin]]="","Unknown",LEFT(tblTitanic[[#This Row],[Cabin]],1))</f>
        <v>Unknown</v>
      </c>
      <c r="R838" s="9" t="str">
        <f>IF(tblTitanic[[#This Row],[Age]]="","Unknown", IF(tblTitanic[[#This Row],[Age]]&lt;13,"Child",IF(tblTitanic[[#This Row],[Age]]&lt;=18,"Teen", IF(tblTitanic[[#This Row],[Age]]&lt;=40,"Adult","Senior"))))</f>
        <v>Adult</v>
      </c>
      <c r="S838" s="9" t="str">
        <f>IF(tblTitanic[[#This Row],[Fare]]&lt;=$X$5,"Low",IF(tblTitanic[[#This Row],[Fare]]&lt;= $X$6,"Medium",IF(tblTitanic[[#This Row],[Fare]]&lt;= $X$7,"High","Very High")))</f>
        <v>Medium</v>
      </c>
      <c r="T838" s="9">
        <f>IF(tblTitanic[[#This Row],[Age]]="", $X$9, tblTitanic[[#This Row],[Age]])</f>
        <v>21</v>
      </c>
      <c r="U838" s="9" t="str">
        <f>IF(tblTitanic[[#This Row],[Embarked]]="", "S", tblTitanic[[#This Row],[Embarked]])</f>
        <v>S</v>
      </c>
    </row>
    <row r="839" spans="1:21">
      <c r="A839" s="9">
        <v>838</v>
      </c>
      <c r="B839" s="9">
        <v>0</v>
      </c>
      <c r="C839" s="9">
        <v>3</v>
      </c>
      <c r="D839" t="s">
        <v>1642</v>
      </c>
      <c r="E839" s="9" t="s">
        <v>13</v>
      </c>
      <c r="F839" s="31"/>
      <c r="G839" s="9">
        <v>0</v>
      </c>
      <c r="H839" s="9">
        <v>0</v>
      </c>
      <c r="I839" t="s">
        <v>1643</v>
      </c>
      <c r="J839">
        <v>8.0500000000000007</v>
      </c>
      <c r="K839" s="9" t="s">
        <v>15</v>
      </c>
      <c r="L839" s="9" t="s">
        <v>16</v>
      </c>
      <c r="M839" s="9">
        <f>tblTitanic[[#This Row],[SibSp]]+tblTitanic[[#This Row],[Parch]]</f>
        <v>0</v>
      </c>
      <c r="N839" s="9" t="str">
        <f>IF(tblTitanic[[#This Row],[FamilySize]]=0,"Alone", IF(tblTitanic[[#This Row],[FamilySize]]&lt;=3,"Small (1-3)", "Large (4+)"))</f>
        <v>Alone</v>
      </c>
      <c r="O839" s="9" t="str">
        <f>TRIM(MID(tblTitanic[[#This Row],[Name]], FIND(",",tblTitanic[[#This Row],[Name]])+1, FIND(".",tblTitanic[[#This Row],[Name]]) - FIND(",",tblTitanic[[#This Row],[Name]]) - 1))</f>
        <v>Mr</v>
      </c>
      <c r="P83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39" s="9" t="str">
        <f>IF(tblTitanic[[#This Row],[Cabin]]="","Unknown",LEFT(tblTitanic[[#This Row],[Cabin]],1))</f>
        <v>Unknown</v>
      </c>
      <c r="R839" s="9" t="str">
        <f>IF(tblTitanic[[#This Row],[Age]]="","Unknown", IF(tblTitanic[[#This Row],[Age]]&lt;13,"Child",IF(tblTitanic[[#This Row],[Age]]&lt;=18,"Teen", IF(tblTitanic[[#This Row],[Age]]&lt;=40,"Adult","Senior"))))</f>
        <v>Unknown</v>
      </c>
      <c r="S839" s="9" t="str">
        <f>IF(tblTitanic[[#This Row],[Fare]]&lt;=$X$5,"Low",IF(tblTitanic[[#This Row],[Fare]]&lt;= $X$6,"Medium",IF(tblTitanic[[#This Row],[Fare]]&lt;= $X$7,"High","Very High")))</f>
        <v>Medium</v>
      </c>
      <c r="T839" s="9">
        <f>IF(tblTitanic[[#This Row],[Age]]="", $X$9, tblTitanic[[#This Row],[Age]])</f>
        <v>28</v>
      </c>
      <c r="U839" s="9" t="str">
        <f>IF(tblTitanic[[#This Row],[Embarked]]="", "S", tblTitanic[[#This Row],[Embarked]])</f>
        <v>S</v>
      </c>
    </row>
    <row r="840" spans="1:21">
      <c r="A840" s="9">
        <v>839</v>
      </c>
      <c r="B840" s="9">
        <v>1</v>
      </c>
      <c r="C840" s="9">
        <v>3</v>
      </c>
      <c r="D840" t="s">
        <v>1644</v>
      </c>
      <c r="E840" s="9" t="s">
        <v>13</v>
      </c>
      <c r="F840" s="31">
        <v>32</v>
      </c>
      <c r="G840" s="9">
        <v>0</v>
      </c>
      <c r="H840" s="9">
        <v>0</v>
      </c>
      <c r="I840" t="s">
        <v>180</v>
      </c>
      <c r="J840">
        <v>56.495800000000003</v>
      </c>
      <c r="K840" s="9" t="s">
        <v>15</v>
      </c>
      <c r="L840" s="9" t="s">
        <v>16</v>
      </c>
      <c r="M840" s="9">
        <f>tblTitanic[[#This Row],[SibSp]]+tblTitanic[[#This Row],[Parch]]</f>
        <v>0</v>
      </c>
      <c r="N840" s="9" t="str">
        <f>IF(tblTitanic[[#This Row],[FamilySize]]=0,"Alone", IF(tblTitanic[[#This Row],[FamilySize]]&lt;=3,"Small (1-3)", "Large (4+)"))</f>
        <v>Alone</v>
      </c>
      <c r="O840" s="9" t="str">
        <f>TRIM(MID(tblTitanic[[#This Row],[Name]], FIND(",",tblTitanic[[#This Row],[Name]])+1, FIND(".",tblTitanic[[#This Row],[Name]]) - FIND(",",tblTitanic[[#This Row],[Name]]) - 1))</f>
        <v>Mr</v>
      </c>
      <c r="P84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0" s="9" t="str">
        <f>IF(tblTitanic[[#This Row],[Cabin]]="","Unknown",LEFT(tblTitanic[[#This Row],[Cabin]],1))</f>
        <v>Unknown</v>
      </c>
      <c r="R840" s="9" t="str">
        <f>IF(tblTitanic[[#This Row],[Age]]="","Unknown", IF(tblTitanic[[#This Row],[Age]]&lt;13,"Child",IF(tblTitanic[[#This Row],[Age]]&lt;=18,"Teen", IF(tblTitanic[[#This Row],[Age]]&lt;=40,"Adult","Senior"))))</f>
        <v>Adult</v>
      </c>
      <c r="S840" s="9" t="str">
        <f>IF(tblTitanic[[#This Row],[Fare]]&lt;=$X$5,"Low",IF(tblTitanic[[#This Row],[Fare]]&lt;= $X$6,"Medium",IF(tblTitanic[[#This Row],[Fare]]&lt;= $X$7,"High","Very High")))</f>
        <v>Very High</v>
      </c>
      <c r="T840" s="9">
        <f>IF(tblTitanic[[#This Row],[Age]]="", $X$9, tblTitanic[[#This Row],[Age]])</f>
        <v>32</v>
      </c>
      <c r="U840" s="9" t="str">
        <f>IF(tblTitanic[[#This Row],[Embarked]]="", "S", tblTitanic[[#This Row],[Embarked]])</f>
        <v>S</v>
      </c>
    </row>
    <row r="841" spans="1:21">
      <c r="A841" s="9">
        <v>840</v>
      </c>
      <c r="B841" s="9">
        <v>1</v>
      </c>
      <c r="C841" s="9">
        <v>1</v>
      </c>
      <c r="D841" t="s">
        <v>1645</v>
      </c>
      <c r="E841" s="9" t="s">
        <v>13</v>
      </c>
      <c r="F841" s="31"/>
      <c r="G841" s="9">
        <v>0</v>
      </c>
      <c r="H841" s="9">
        <v>0</v>
      </c>
      <c r="I841" t="s">
        <v>1646</v>
      </c>
      <c r="J841">
        <v>29.7</v>
      </c>
      <c r="K841" s="9" t="s">
        <v>1647</v>
      </c>
      <c r="L841" s="9" t="s">
        <v>21</v>
      </c>
      <c r="M841" s="9">
        <f>tblTitanic[[#This Row],[SibSp]]+tblTitanic[[#This Row],[Parch]]</f>
        <v>0</v>
      </c>
      <c r="N841" s="9" t="str">
        <f>IF(tblTitanic[[#This Row],[FamilySize]]=0,"Alone", IF(tblTitanic[[#This Row],[FamilySize]]&lt;=3,"Small (1-3)", "Large (4+)"))</f>
        <v>Alone</v>
      </c>
      <c r="O841" s="9" t="str">
        <f>TRIM(MID(tblTitanic[[#This Row],[Name]], FIND(",",tblTitanic[[#This Row],[Name]])+1, FIND(".",tblTitanic[[#This Row],[Name]]) - FIND(",",tblTitanic[[#This Row],[Name]]) - 1))</f>
        <v>Mr</v>
      </c>
      <c r="P84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1" s="9" t="str">
        <f>IF(tblTitanic[[#This Row],[Cabin]]="","Unknown",LEFT(tblTitanic[[#This Row],[Cabin]],1))</f>
        <v>C</v>
      </c>
      <c r="R841" s="9" t="str">
        <f>IF(tblTitanic[[#This Row],[Age]]="","Unknown", IF(tblTitanic[[#This Row],[Age]]&lt;13,"Child",IF(tblTitanic[[#This Row],[Age]]&lt;=18,"Teen", IF(tblTitanic[[#This Row],[Age]]&lt;=40,"Adult","Senior"))))</f>
        <v>Unknown</v>
      </c>
      <c r="S841" s="9" t="str">
        <f>IF(tblTitanic[[#This Row],[Fare]]&lt;=$X$5,"Low",IF(tblTitanic[[#This Row],[Fare]]&lt;= $X$6,"Medium",IF(tblTitanic[[#This Row],[Fare]]&lt;= $X$7,"High","Very High")))</f>
        <v>High</v>
      </c>
      <c r="T841" s="9">
        <f>IF(tblTitanic[[#This Row],[Age]]="", $X$9, tblTitanic[[#This Row],[Age]])</f>
        <v>28</v>
      </c>
      <c r="U841" s="9" t="str">
        <f>IF(tblTitanic[[#This Row],[Embarked]]="", "S", tblTitanic[[#This Row],[Embarked]])</f>
        <v>C</v>
      </c>
    </row>
    <row r="842" spans="1:21">
      <c r="A842" s="9">
        <v>841</v>
      </c>
      <c r="B842" s="9">
        <v>0</v>
      </c>
      <c r="C842" s="9">
        <v>3</v>
      </c>
      <c r="D842" t="s">
        <v>1648</v>
      </c>
      <c r="E842" s="9" t="s">
        <v>13</v>
      </c>
      <c r="F842" s="31">
        <v>20</v>
      </c>
      <c r="G842" s="9">
        <v>0</v>
      </c>
      <c r="H842" s="9">
        <v>0</v>
      </c>
      <c r="I842" t="s">
        <v>1649</v>
      </c>
      <c r="J842">
        <v>7.9249999999999998</v>
      </c>
      <c r="K842" s="9" t="s">
        <v>15</v>
      </c>
      <c r="L842" s="9" t="s">
        <v>16</v>
      </c>
      <c r="M842" s="9">
        <f>tblTitanic[[#This Row],[SibSp]]+tblTitanic[[#This Row],[Parch]]</f>
        <v>0</v>
      </c>
      <c r="N842" s="9" t="str">
        <f>IF(tblTitanic[[#This Row],[FamilySize]]=0,"Alone", IF(tblTitanic[[#This Row],[FamilySize]]&lt;=3,"Small (1-3)", "Large (4+)"))</f>
        <v>Alone</v>
      </c>
      <c r="O842" s="9" t="str">
        <f>TRIM(MID(tblTitanic[[#This Row],[Name]], FIND(",",tblTitanic[[#This Row],[Name]])+1, FIND(".",tblTitanic[[#This Row],[Name]]) - FIND(",",tblTitanic[[#This Row],[Name]]) - 1))</f>
        <v>Mr</v>
      </c>
      <c r="P84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2" s="9" t="str">
        <f>IF(tblTitanic[[#This Row],[Cabin]]="","Unknown",LEFT(tblTitanic[[#This Row],[Cabin]],1))</f>
        <v>Unknown</v>
      </c>
      <c r="R842" s="9" t="str">
        <f>IF(tblTitanic[[#This Row],[Age]]="","Unknown", IF(tblTitanic[[#This Row],[Age]]&lt;13,"Child",IF(tblTitanic[[#This Row],[Age]]&lt;=18,"Teen", IF(tblTitanic[[#This Row],[Age]]&lt;=40,"Adult","Senior"))))</f>
        <v>Adult</v>
      </c>
      <c r="S842" s="9" t="str">
        <f>IF(tblTitanic[[#This Row],[Fare]]&lt;=$X$5,"Low",IF(tblTitanic[[#This Row],[Fare]]&lt;= $X$6,"Medium",IF(tblTitanic[[#This Row],[Fare]]&lt;= $X$7,"High","Very High")))</f>
        <v>Medium</v>
      </c>
      <c r="T842" s="9">
        <f>IF(tblTitanic[[#This Row],[Age]]="", $X$9, tblTitanic[[#This Row],[Age]])</f>
        <v>20</v>
      </c>
      <c r="U842" s="9" t="str">
        <f>IF(tblTitanic[[#This Row],[Embarked]]="", "S", tblTitanic[[#This Row],[Embarked]])</f>
        <v>S</v>
      </c>
    </row>
    <row r="843" spans="1:21">
      <c r="A843" s="9">
        <v>842</v>
      </c>
      <c r="B843" s="9">
        <v>0</v>
      </c>
      <c r="C843" s="9">
        <v>2</v>
      </c>
      <c r="D843" t="s">
        <v>1650</v>
      </c>
      <c r="E843" s="9" t="s">
        <v>13</v>
      </c>
      <c r="F843" s="31">
        <v>16</v>
      </c>
      <c r="G843" s="9">
        <v>0</v>
      </c>
      <c r="H843" s="9">
        <v>0</v>
      </c>
      <c r="I843" t="s">
        <v>1527</v>
      </c>
      <c r="J843">
        <v>10.5</v>
      </c>
      <c r="K843" s="9" t="s">
        <v>15</v>
      </c>
      <c r="L843" s="9" t="s">
        <v>16</v>
      </c>
      <c r="M843" s="9">
        <f>tblTitanic[[#This Row],[SibSp]]+tblTitanic[[#This Row],[Parch]]</f>
        <v>0</v>
      </c>
      <c r="N843" s="9" t="str">
        <f>IF(tblTitanic[[#This Row],[FamilySize]]=0,"Alone", IF(tblTitanic[[#This Row],[FamilySize]]&lt;=3,"Small (1-3)", "Large (4+)"))</f>
        <v>Alone</v>
      </c>
      <c r="O843" s="9" t="str">
        <f>TRIM(MID(tblTitanic[[#This Row],[Name]], FIND(",",tblTitanic[[#This Row],[Name]])+1, FIND(".",tblTitanic[[#This Row],[Name]]) - FIND(",",tblTitanic[[#This Row],[Name]]) - 1))</f>
        <v>Mr</v>
      </c>
      <c r="P84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3" s="9" t="str">
        <f>IF(tblTitanic[[#This Row],[Cabin]]="","Unknown",LEFT(tblTitanic[[#This Row],[Cabin]],1))</f>
        <v>Unknown</v>
      </c>
      <c r="R843" s="9" t="str">
        <f>IF(tblTitanic[[#This Row],[Age]]="","Unknown", IF(tblTitanic[[#This Row],[Age]]&lt;13,"Child",IF(tblTitanic[[#This Row],[Age]]&lt;=18,"Teen", IF(tblTitanic[[#This Row],[Age]]&lt;=40,"Adult","Senior"))))</f>
        <v>Teen</v>
      </c>
      <c r="S843" s="9" t="str">
        <f>IF(tblTitanic[[#This Row],[Fare]]&lt;=$X$5,"Low",IF(tblTitanic[[#This Row],[Fare]]&lt;= $X$6,"Medium",IF(tblTitanic[[#This Row],[Fare]]&lt;= $X$7,"High","Very High")))</f>
        <v>Medium</v>
      </c>
      <c r="T843" s="9">
        <f>IF(tblTitanic[[#This Row],[Age]]="", $X$9, tblTitanic[[#This Row],[Age]])</f>
        <v>16</v>
      </c>
      <c r="U843" s="9" t="str">
        <f>IF(tblTitanic[[#This Row],[Embarked]]="", "S", tblTitanic[[#This Row],[Embarked]])</f>
        <v>S</v>
      </c>
    </row>
    <row r="844" spans="1:21">
      <c r="A844" s="9">
        <v>843</v>
      </c>
      <c r="B844" s="9">
        <v>1</v>
      </c>
      <c r="C844" s="9">
        <v>1</v>
      </c>
      <c r="D844" t="s">
        <v>1651</v>
      </c>
      <c r="E844" s="9" t="s">
        <v>18</v>
      </c>
      <c r="F844" s="31">
        <v>30</v>
      </c>
      <c r="G844" s="9">
        <v>0</v>
      </c>
      <c r="H844" s="9">
        <v>0</v>
      </c>
      <c r="I844" t="s">
        <v>578</v>
      </c>
      <c r="J844">
        <v>31</v>
      </c>
      <c r="K844" s="9" t="s">
        <v>15</v>
      </c>
      <c r="L844" s="9" t="s">
        <v>21</v>
      </c>
      <c r="M844" s="9">
        <f>tblTitanic[[#This Row],[SibSp]]+tblTitanic[[#This Row],[Parch]]</f>
        <v>0</v>
      </c>
      <c r="N844" s="9" t="str">
        <f>IF(tblTitanic[[#This Row],[FamilySize]]=0,"Alone", IF(tblTitanic[[#This Row],[FamilySize]]&lt;=3,"Small (1-3)", "Large (4+)"))</f>
        <v>Alone</v>
      </c>
      <c r="O844" s="9" t="str">
        <f>TRIM(MID(tblTitanic[[#This Row],[Name]], FIND(",",tblTitanic[[#This Row],[Name]])+1, FIND(".",tblTitanic[[#This Row],[Name]]) - FIND(",",tblTitanic[[#This Row],[Name]]) - 1))</f>
        <v>Miss</v>
      </c>
      <c r="P84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44" s="9" t="str">
        <f>IF(tblTitanic[[#This Row],[Cabin]]="","Unknown",LEFT(tblTitanic[[#This Row],[Cabin]],1))</f>
        <v>Unknown</v>
      </c>
      <c r="R844" s="9" t="str">
        <f>IF(tblTitanic[[#This Row],[Age]]="","Unknown", IF(tblTitanic[[#This Row],[Age]]&lt;13,"Child",IF(tblTitanic[[#This Row],[Age]]&lt;=18,"Teen", IF(tblTitanic[[#This Row],[Age]]&lt;=40,"Adult","Senior"))))</f>
        <v>Adult</v>
      </c>
      <c r="S844" s="9" t="str">
        <f>IF(tblTitanic[[#This Row],[Fare]]&lt;=$X$5,"Low",IF(tblTitanic[[#This Row],[Fare]]&lt;= $X$6,"Medium",IF(tblTitanic[[#This Row],[Fare]]&lt;= $X$7,"High","Very High")))</f>
        <v>High</v>
      </c>
      <c r="T844" s="9">
        <f>IF(tblTitanic[[#This Row],[Age]]="", $X$9, tblTitanic[[#This Row],[Age]])</f>
        <v>30</v>
      </c>
      <c r="U844" s="9" t="str">
        <f>IF(tblTitanic[[#This Row],[Embarked]]="", "S", tblTitanic[[#This Row],[Embarked]])</f>
        <v>C</v>
      </c>
    </row>
    <row r="845" spans="1:21">
      <c r="A845" s="9">
        <v>844</v>
      </c>
      <c r="B845" s="9">
        <v>0</v>
      </c>
      <c r="C845" s="9">
        <v>3</v>
      </c>
      <c r="D845" t="s">
        <v>1652</v>
      </c>
      <c r="E845" s="9" t="s">
        <v>13</v>
      </c>
      <c r="F845" s="31">
        <v>34.5</v>
      </c>
      <c r="G845" s="9">
        <v>0</v>
      </c>
      <c r="H845" s="9">
        <v>0</v>
      </c>
      <c r="I845" t="s">
        <v>1653</v>
      </c>
      <c r="J845">
        <v>6.4375</v>
      </c>
      <c r="K845" s="9" t="s">
        <v>15</v>
      </c>
      <c r="L845" s="9" t="s">
        <v>21</v>
      </c>
      <c r="M845" s="9">
        <f>tblTitanic[[#This Row],[SibSp]]+tblTitanic[[#This Row],[Parch]]</f>
        <v>0</v>
      </c>
      <c r="N845" s="9" t="str">
        <f>IF(tblTitanic[[#This Row],[FamilySize]]=0,"Alone", IF(tblTitanic[[#This Row],[FamilySize]]&lt;=3,"Small (1-3)", "Large (4+)"))</f>
        <v>Alone</v>
      </c>
      <c r="O845" s="9" t="str">
        <f>TRIM(MID(tblTitanic[[#This Row],[Name]], FIND(",",tblTitanic[[#This Row],[Name]])+1, FIND(".",tblTitanic[[#This Row],[Name]]) - FIND(",",tblTitanic[[#This Row],[Name]]) - 1))</f>
        <v>Mr</v>
      </c>
      <c r="P84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5" s="9" t="str">
        <f>IF(tblTitanic[[#This Row],[Cabin]]="","Unknown",LEFT(tblTitanic[[#This Row],[Cabin]],1))</f>
        <v>Unknown</v>
      </c>
      <c r="R845" s="9" t="str">
        <f>IF(tblTitanic[[#This Row],[Age]]="","Unknown", IF(tblTitanic[[#This Row],[Age]]&lt;13,"Child",IF(tblTitanic[[#This Row],[Age]]&lt;=18,"Teen", IF(tblTitanic[[#This Row],[Age]]&lt;=40,"Adult","Senior"))))</f>
        <v>Adult</v>
      </c>
      <c r="S845" s="9" t="str">
        <f>IF(tblTitanic[[#This Row],[Fare]]&lt;=$X$5,"Low",IF(tblTitanic[[#This Row],[Fare]]&lt;= $X$6,"Medium",IF(tblTitanic[[#This Row],[Fare]]&lt;= $X$7,"High","Very High")))</f>
        <v>Low</v>
      </c>
      <c r="T845" s="9">
        <f>IF(tblTitanic[[#This Row],[Age]]="", $X$9, tblTitanic[[#This Row],[Age]])</f>
        <v>34.5</v>
      </c>
      <c r="U845" s="9" t="str">
        <f>IF(tblTitanic[[#This Row],[Embarked]]="", "S", tblTitanic[[#This Row],[Embarked]])</f>
        <v>C</v>
      </c>
    </row>
    <row r="846" spans="1:21">
      <c r="A846" s="9">
        <v>845</v>
      </c>
      <c r="B846" s="9">
        <v>0</v>
      </c>
      <c r="C846" s="9">
        <v>3</v>
      </c>
      <c r="D846" t="s">
        <v>1654</v>
      </c>
      <c r="E846" s="9" t="s">
        <v>13</v>
      </c>
      <c r="F846" s="31">
        <v>17</v>
      </c>
      <c r="G846" s="9">
        <v>0</v>
      </c>
      <c r="H846" s="9">
        <v>0</v>
      </c>
      <c r="I846" t="s">
        <v>1655</v>
      </c>
      <c r="J846">
        <v>8.6624999999999996</v>
      </c>
      <c r="K846" s="9" t="s">
        <v>15</v>
      </c>
      <c r="L846" s="9" t="s">
        <v>16</v>
      </c>
      <c r="M846" s="9">
        <f>tblTitanic[[#This Row],[SibSp]]+tblTitanic[[#This Row],[Parch]]</f>
        <v>0</v>
      </c>
      <c r="N846" s="9" t="str">
        <f>IF(tblTitanic[[#This Row],[FamilySize]]=0,"Alone", IF(tblTitanic[[#This Row],[FamilySize]]&lt;=3,"Small (1-3)", "Large (4+)"))</f>
        <v>Alone</v>
      </c>
      <c r="O846" s="9" t="str">
        <f>TRIM(MID(tblTitanic[[#This Row],[Name]], FIND(",",tblTitanic[[#This Row],[Name]])+1, FIND(".",tblTitanic[[#This Row],[Name]]) - FIND(",",tblTitanic[[#This Row],[Name]]) - 1))</f>
        <v>Mr</v>
      </c>
      <c r="P84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6" s="9" t="str">
        <f>IF(tblTitanic[[#This Row],[Cabin]]="","Unknown",LEFT(tblTitanic[[#This Row],[Cabin]],1))</f>
        <v>Unknown</v>
      </c>
      <c r="R846" s="9" t="str">
        <f>IF(tblTitanic[[#This Row],[Age]]="","Unknown", IF(tblTitanic[[#This Row],[Age]]&lt;13,"Child",IF(tblTitanic[[#This Row],[Age]]&lt;=18,"Teen", IF(tblTitanic[[#This Row],[Age]]&lt;=40,"Adult","Senior"))))</f>
        <v>Teen</v>
      </c>
      <c r="S846" s="9" t="str">
        <f>IF(tblTitanic[[#This Row],[Fare]]&lt;=$X$5,"Low",IF(tblTitanic[[#This Row],[Fare]]&lt;= $X$6,"Medium",IF(tblTitanic[[#This Row],[Fare]]&lt;= $X$7,"High","Very High")))</f>
        <v>Medium</v>
      </c>
      <c r="T846" s="9">
        <f>IF(tblTitanic[[#This Row],[Age]]="", $X$9, tblTitanic[[#This Row],[Age]])</f>
        <v>17</v>
      </c>
      <c r="U846" s="9" t="str">
        <f>IF(tblTitanic[[#This Row],[Embarked]]="", "S", tblTitanic[[#This Row],[Embarked]])</f>
        <v>S</v>
      </c>
    </row>
    <row r="847" spans="1:21">
      <c r="A847" s="9">
        <v>846</v>
      </c>
      <c r="B847" s="9">
        <v>0</v>
      </c>
      <c r="C847" s="9">
        <v>3</v>
      </c>
      <c r="D847" t="s">
        <v>1656</v>
      </c>
      <c r="E847" s="9" t="s">
        <v>13</v>
      </c>
      <c r="F847" s="31">
        <v>42</v>
      </c>
      <c r="G847" s="9">
        <v>0</v>
      </c>
      <c r="H847" s="9">
        <v>0</v>
      </c>
      <c r="I847" t="s">
        <v>1657</v>
      </c>
      <c r="J847">
        <v>7.55</v>
      </c>
      <c r="K847" s="9" t="s">
        <v>15</v>
      </c>
      <c r="L847" s="9" t="s">
        <v>16</v>
      </c>
      <c r="M847" s="9">
        <f>tblTitanic[[#This Row],[SibSp]]+tblTitanic[[#This Row],[Parch]]</f>
        <v>0</v>
      </c>
      <c r="N847" s="9" t="str">
        <f>IF(tblTitanic[[#This Row],[FamilySize]]=0,"Alone", IF(tblTitanic[[#This Row],[FamilySize]]&lt;=3,"Small (1-3)", "Large (4+)"))</f>
        <v>Alone</v>
      </c>
      <c r="O847" s="9" t="str">
        <f>TRIM(MID(tblTitanic[[#This Row],[Name]], FIND(",",tblTitanic[[#This Row],[Name]])+1, FIND(".",tblTitanic[[#This Row],[Name]]) - FIND(",",tblTitanic[[#This Row],[Name]]) - 1))</f>
        <v>Mr</v>
      </c>
      <c r="P84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7" s="9" t="str">
        <f>IF(tblTitanic[[#This Row],[Cabin]]="","Unknown",LEFT(tblTitanic[[#This Row],[Cabin]],1))</f>
        <v>Unknown</v>
      </c>
      <c r="R847" s="9" t="str">
        <f>IF(tblTitanic[[#This Row],[Age]]="","Unknown", IF(tblTitanic[[#This Row],[Age]]&lt;13,"Child",IF(tblTitanic[[#This Row],[Age]]&lt;=18,"Teen", IF(tblTitanic[[#This Row],[Age]]&lt;=40,"Adult","Senior"))))</f>
        <v>Senior</v>
      </c>
      <c r="S847" s="9" t="str">
        <f>IF(tblTitanic[[#This Row],[Fare]]&lt;=$X$5,"Low",IF(tblTitanic[[#This Row],[Fare]]&lt;= $X$6,"Medium",IF(tblTitanic[[#This Row],[Fare]]&lt;= $X$7,"High","Very High")))</f>
        <v>Low</v>
      </c>
      <c r="T847" s="9">
        <f>IF(tblTitanic[[#This Row],[Age]]="", $X$9, tblTitanic[[#This Row],[Age]])</f>
        <v>42</v>
      </c>
      <c r="U847" s="9" t="str">
        <f>IF(tblTitanic[[#This Row],[Embarked]]="", "S", tblTitanic[[#This Row],[Embarked]])</f>
        <v>S</v>
      </c>
    </row>
    <row r="848" spans="1:21">
      <c r="A848" s="9">
        <v>847</v>
      </c>
      <c r="B848" s="9">
        <v>0</v>
      </c>
      <c r="C848" s="9">
        <v>3</v>
      </c>
      <c r="D848" t="s">
        <v>1658</v>
      </c>
      <c r="E848" s="9" t="s">
        <v>13</v>
      </c>
      <c r="F848" s="31"/>
      <c r="G848" s="9">
        <v>8</v>
      </c>
      <c r="H848" s="9">
        <v>2</v>
      </c>
      <c r="I848" t="s">
        <v>354</v>
      </c>
      <c r="J848">
        <v>69.55</v>
      </c>
      <c r="K848" s="9" t="s">
        <v>15</v>
      </c>
      <c r="L848" s="9" t="s">
        <v>16</v>
      </c>
      <c r="M848" s="9">
        <f>tblTitanic[[#This Row],[SibSp]]+tblTitanic[[#This Row],[Parch]]</f>
        <v>10</v>
      </c>
      <c r="N848" s="9" t="str">
        <f>IF(tblTitanic[[#This Row],[FamilySize]]=0,"Alone", IF(tblTitanic[[#This Row],[FamilySize]]&lt;=3,"Small (1-3)", "Large (4+)"))</f>
        <v>Large (4+)</v>
      </c>
      <c r="O848" s="9" t="str">
        <f>TRIM(MID(tblTitanic[[#This Row],[Name]], FIND(",",tblTitanic[[#This Row],[Name]])+1, FIND(".",tblTitanic[[#This Row],[Name]]) - FIND(",",tblTitanic[[#This Row],[Name]]) - 1))</f>
        <v>Mr</v>
      </c>
      <c r="P84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8" s="9" t="str">
        <f>IF(tblTitanic[[#This Row],[Cabin]]="","Unknown",LEFT(tblTitanic[[#This Row],[Cabin]],1))</f>
        <v>Unknown</v>
      </c>
      <c r="R848" s="9" t="str">
        <f>IF(tblTitanic[[#This Row],[Age]]="","Unknown", IF(tblTitanic[[#This Row],[Age]]&lt;13,"Child",IF(tblTitanic[[#This Row],[Age]]&lt;=18,"Teen", IF(tblTitanic[[#This Row],[Age]]&lt;=40,"Adult","Senior"))))</f>
        <v>Unknown</v>
      </c>
      <c r="S848" s="9" t="str">
        <f>IF(tblTitanic[[#This Row],[Fare]]&lt;=$X$5,"Low",IF(tblTitanic[[#This Row],[Fare]]&lt;= $X$6,"Medium",IF(tblTitanic[[#This Row],[Fare]]&lt;= $X$7,"High","Very High")))</f>
        <v>Very High</v>
      </c>
      <c r="T848" s="9">
        <f>IF(tblTitanic[[#This Row],[Age]]="", $X$9, tblTitanic[[#This Row],[Age]])</f>
        <v>28</v>
      </c>
      <c r="U848" s="9" t="str">
        <f>IF(tblTitanic[[#This Row],[Embarked]]="", "S", tblTitanic[[#This Row],[Embarked]])</f>
        <v>S</v>
      </c>
    </row>
    <row r="849" spans="1:21">
      <c r="A849" s="9">
        <v>848</v>
      </c>
      <c r="B849" s="9">
        <v>0</v>
      </c>
      <c r="C849" s="9">
        <v>3</v>
      </c>
      <c r="D849" t="s">
        <v>1659</v>
      </c>
      <c r="E849" s="9" t="s">
        <v>13</v>
      </c>
      <c r="F849" s="31">
        <v>35</v>
      </c>
      <c r="G849" s="9">
        <v>0</v>
      </c>
      <c r="H849" s="9">
        <v>0</v>
      </c>
      <c r="I849" t="s">
        <v>1660</v>
      </c>
      <c r="J849">
        <v>7.8958000000000004</v>
      </c>
      <c r="K849" s="9" t="s">
        <v>15</v>
      </c>
      <c r="L849" s="9" t="s">
        <v>21</v>
      </c>
      <c r="M849" s="9">
        <f>tblTitanic[[#This Row],[SibSp]]+tblTitanic[[#This Row],[Parch]]</f>
        <v>0</v>
      </c>
      <c r="N849" s="9" t="str">
        <f>IF(tblTitanic[[#This Row],[FamilySize]]=0,"Alone", IF(tblTitanic[[#This Row],[FamilySize]]&lt;=3,"Small (1-3)", "Large (4+)"))</f>
        <v>Alone</v>
      </c>
      <c r="O849" s="9" t="str">
        <f>TRIM(MID(tblTitanic[[#This Row],[Name]], FIND(",",tblTitanic[[#This Row],[Name]])+1, FIND(".",tblTitanic[[#This Row],[Name]]) - FIND(",",tblTitanic[[#This Row],[Name]]) - 1))</f>
        <v>Mr</v>
      </c>
      <c r="P84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49" s="9" t="str">
        <f>IF(tblTitanic[[#This Row],[Cabin]]="","Unknown",LEFT(tblTitanic[[#This Row],[Cabin]],1))</f>
        <v>Unknown</v>
      </c>
      <c r="R849" s="9" t="str">
        <f>IF(tblTitanic[[#This Row],[Age]]="","Unknown", IF(tblTitanic[[#This Row],[Age]]&lt;13,"Child",IF(tblTitanic[[#This Row],[Age]]&lt;=18,"Teen", IF(tblTitanic[[#This Row],[Age]]&lt;=40,"Adult","Senior"))))</f>
        <v>Adult</v>
      </c>
      <c r="S849" s="9" t="str">
        <f>IF(tblTitanic[[#This Row],[Fare]]&lt;=$X$5,"Low",IF(tblTitanic[[#This Row],[Fare]]&lt;= $X$6,"Medium",IF(tblTitanic[[#This Row],[Fare]]&lt;= $X$7,"High","Very High")))</f>
        <v>Low</v>
      </c>
      <c r="T849" s="9">
        <f>IF(tblTitanic[[#This Row],[Age]]="", $X$9, tblTitanic[[#This Row],[Age]])</f>
        <v>35</v>
      </c>
      <c r="U849" s="9" t="str">
        <f>IF(tblTitanic[[#This Row],[Embarked]]="", "S", tblTitanic[[#This Row],[Embarked]])</f>
        <v>C</v>
      </c>
    </row>
    <row r="850" spans="1:21">
      <c r="A850" s="9">
        <v>849</v>
      </c>
      <c r="B850" s="9">
        <v>0</v>
      </c>
      <c r="C850" s="9">
        <v>2</v>
      </c>
      <c r="D850" t="s">
        <v>1661</v>
      </c>
      <c r="E850" s="9" t="s">
        <v>13</v>
      </c>
      <c r="F850" s="31">
        <v>28</v>
      </c>
      <c r="G850" s="9">
        <v>0</v>
      </c>
      <c r="H850" s="9">
        <v>1</v>
      </c>
      <c r="I850" t="s">
        <v>1209</v>
      </c>
      <c r="J850">
        <v>33</v>
      </c>
      <c r="K850" s="9" t="s">
        <v>15</v>
      </c>
      <c r="L850" s="9" t="s">
        <v>16</v>
      </c>
      <c r="M850" s="9">
        <f>tblTitanic[[#This Row],[SibSp]]+tblTitanic[[#This Row],[Parch]]</f>
        <v>1</v>
      </c>
      <c r="N850" s="9" t="str">
        <f>IF(tblTitanic[[#This Row],[FamilySize]]=0,"Alone", IF(tblTitanic[[#This Row],[FamilySize]]&lt;=3,"Small (1-3)", "Large (4+)"))</f>
        <v>Small (1-3)</v>
      </c>
      <c r="O850" s="9" t="str">
        <f>TRIM(MID(tblTitanic[[#This Row],[Name]], FIND(",",tblTitanic[[#This Row],[Name]])+1, FIND(".",tblTitanic[[#This Row],[Name]]) - FIND(",",tblTitanic[[#This Row],[Name]]) - 1))</f>
        <v>Rev</v>
      </c>
      <c r="P85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850" s="9" t="str">
        <f>IF(tblTitanic[[#This Row],[Cabin]]="","Unknown",LEFT(tblTitanic[[#This Row],[Cabin]],1))</f>
        <v>Unknown</v>
      </c>
      <c r="R850" s="9" t="str">
        <f>IF(tblTitanic[[#This Row],[Age]]="","Unknown", IF(tblTitanic[[#This Row],[Age]]&lt;13,"Child",IF(tblTitanic[[#This Row],[Age]]&lt;=18,"Teen", IF(tblTitanic[[#This Row],[Age]]&lt;=40,"Adult","Senior"))))</f>
        <v>Adult</v>
      </c>
      <c r="S850" s="9" t="str">
        <f>IF(tblTitanic[[#This Row],[Fare]]&lt;=$X$5,"Low",IF(tblTitanic[[#This Row],[Fare]]&lt;= $X$6,"Medium",IF(tblTitanic[[#This Row],[Fare]]&lt;= $X$7,"High","Very High")))</f>
        <v>Very High</v>
      </c>
      <c r="T850" s="9">
        <f>IF(tblTitanic[[#This Row],[Age]]="", $X$9, tblTitanic[[#This Row],[Age]])</f>
        <v>28</v>
      </c>
      <c r="U850" s="9" t="str">
        <f>IF(tblTitanic[[#This Row],[Embarked]]="", "S", tblTitanic[[#This Row],[Embarked]])</f>
        <v>S</v>
      </c>
    </row>
    <row r="851" spans="1:21">
      <c r="A851" s="9">
        <v>850</v>
      </c>
      <c r="B851" s="9">
        <v>1</v>
      </c>
      <c r="C851" s="9">
        <v>1</v>
      </c>
      <c r="D851" t="s">
        <v>1662</v>
      </c>
      <c r="E851" s="9" t="s">
        <v>18</v>
      </c>
      <c r="F851" s="31"/>
      <c r="G851" s="9">
        <v>1</v>
      </c>
      <c r="H851" s="9">
        <v>0</v>
      </c>
      <c r="I851" t="s">
        <v>933</v>
      </c>
      <c r="J851">
        <v>89.104200000000006</v>
      </c>
      <c r="K851" s="9" t="s">
        <v>934</v>
      </c>
      <c r="L851" s="9" t="s">
        <v>21</v>
      </c>
      <c r="M851" s="9">
        <f>tblTitanic[[#This Row],[SibSp]]+tblTitanic[[#This Row],[Parch]]</f>
        <v>1</v>
      </c>
      <c r="N851" s="9" t="str">
        <f>IF(tblTitanic[[#This Row],[FamilySize]]=0,"Alone", IF(tblTitanic[[#This Row],[FamilySize]]&lt;=3,"Small (1-3)", "Large (4+)"))</f>
        <v>Small (1-3)</v>
      </c>
      <c r="O851" s="9" t="str">
        <f>TRIM(MID(tblTitanic[[#This Row],[Name]], FIND(",",tblTitanic[[#This Row],[Name]])+1, FIND(".",tblTitanic[[#This Row],[Name]]) - FIND(",",tblTitanic[[#This Row],[Name]]) - 1))</f>
        <v>Mrs</v>
      </c>
      <c r="P85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51" s="9" t="str">
        <f>IF(tblTitanic[[#This Row],[Cabin]]="","Unknown",LEFT(tblTitanic[[#This Row],[Cabin]],1))</f>
        <v>C</v>
      </c>
      <c r="R851" s="9" t="str">
        <f>IF(tblTitanic[[#This Row],[Age]]="","Unknown", IF(tblTitanic[[#This Row],[Age]]&lt;13,"Child",IF(tblTitanic[[#This Row],[Age]]&lt;=18,"Teen", IF(tblTitanic[[#This Row],[Age]]&lt;=40,"Adult","Senior"))))</f>
        <v>Unknown</v>
      </c>
      <c r="S851" s="9" t="str">
        <f>IF(tblTitanic[[#This Row],[Fare]]&lt;=$X$5,"Low",IF(tblTitanic[[#This Row],[Fare]]&lt;= $X$6,"Medium",IF(tblTitanic[[#This Row],[Fare]]&lt;= $X$7,"High","Very High")))</f>
        <v>Very High</v>
      </c>
      <c r="T851" s="9">
        <f>IF(tblTitanic[[#This Row],[Age]]="", $X$9, tblTitanic[[#This Row],[Age]])</f>
        <v>28</v>
      </c>
      <c r="U851" s="9" t="str">
        <f>IF(tblTitanic[[#This Row],[Embarked]]="", "S", tblTitanic[[#This Row],[Embarked]])</f>
        <v>C</v>
      </c>
    </row>
    <row r="852" spans="1:21">
      <c r="A852" s="9">
        <v>851</v>
      </c>
      <c r="B852" s="9">
        <v>0</v>
      </c>
      <c r="C852" s="9">
        <v>3</v>
      </c>
      <c r="D852" t="s">
        <v>1663</v>
      </c>
      <c r="E852" s="9" t="s">
        <v>13</v>
      </c>
      <c r="F852" s="31">
        <v>4</v>
      </c>
      <c r="G852" s="9">
        <v>4</v>
      </c>
      <c r="H852" s="9">
        <v>2</v>
      </c>
      <c r="I852" t="s">
        <v>50</v>
      </c>
      <c r="J852">
        <v>31.274999999999999</v>
      </c>
      <c r="K852" s="9" t="s">
        <v>15</v>
      </c>
      <c r="L852" s="9" t="s">
        <v>16</v>
      </c>
      <c r="M852" s="9">
        <f>tblTitanic[[#This Row],[SibSp]]+tblTitanic[[#This Row],[Parch]]</f>
        <v>6</v>
      </c>
      <c r="N852" s="9" t="str">
        <f>IF(tblTitanic[[#This Row],[FamilySize]]=0,"Alone", IF(tblTitanic[[#This Row],[FamilySize]]&lt;=3,"Small (1-3)", "Large (4+)"))</f>
        <v>Large (4+)</v>
      </c>
      <c r="O852" s="9" t="str">
        <f>TRIM(MID(tblTitanic[[#This Row],[Name]], FIND(",",tblTitanic[[#This Row],[Name]])+1, FIND(".",tblTitanic[[#This Row],[Name]]) - FIND(",",tblTitanic[[#This Row],[Name]]) - 1))</f>
        <v>Master</v>
      </c>
      <c r="P85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52" s="9" t="str">
        <f>IF(tblTitanic[[#This Row],[Cabin]]="","Unknown",LEFT(tblTitanic[[#This Row],[Cabin]],1))</f>
        <v>Unknown</v>
      </c>
      <c r="R852" s="9" t="str">
        <f>IF(tblTitanic[[#This Row],[Age]]="","Unknown", IF(tblTitanic[[#This Row],[Age]]&lt;13,"Child",IF(tblTitanic[[#This Row],[Age]]&lt;=18,"Teen", IF(tblTitanic[[#This Row],[Age]]&lt;=40,"Adult","Senior"))))</f>
        <v>Child</v>
      </c>
      <c r="S852" s="9" t="str">
        <f>IF(tblTitanic[[#This Row],[Fare]]&lt;=$X$5,"Low",IF(tblTitanic[[#This Row],[Fare]]&lt;= $X$6,"Medium",IF(tblTitanic[[#This Row],[Fare]]&lt;= $X$7,"High","Very High")))</f>
        <v>Very High</v>
      </c>
      <c r="T852" s="9">
        <f>IF(tblTitanic[[#This Row],[Age]]="", $X$9, tblTitanic[[#This Row],[Age]])</f>
        <v>4</v>
      </c>
      <c r="U852" s="9" t="str">
        <f>IF(tblTitanic[[#This Row],[Embarked]]="", "S", tblTitanic[[#This Row],[Embarked]])</f>
        <v>S</v>
      </c>
    </row>
    <row r="853" spans="1:21">
      <c r="A853" s="9">
        <v>852</v>
      </c>
      <c r="B853" s="9">
        <v>0</v>
      </c>
      <c r="C853" s="9">
        <v>3</v>
      </c>
      <c r="D853" t="s">
        <v>1664</v>
      </c>
      <c r="E853" s="9" t="s">
        <v>13</v>
      </c>
      <c r="F853" s="31">
        <v>74</v>
      </c>
      <c r="G853" s="9">
        <v>0</v>
      </c>
      <c r="H853" s="9">
        <v>0</v>
      </c>
      <c r="I853" t="s">
        <v>1665</v>
      </c>
      <c r="J853">
        <v>7.7750000000000004</v>
      </c>
      <c r="K853" s="9" t="s">
        <v>15</v>
      </c>
      <c r="L853" s="9" t="s">
        <v>16</v>
      </c>
      <c r="M853" s="9">
        <f>tblTitanic[[#This Row],[SibSp]]+tblTitanic[[#This Row],[Parch]]</f>
        <v>0</v>
      </c>
      <c r="N853" s="9" t="str">
        <f>IF(tblTitanic[[#This Row],[FamilySize]]=0,"Alone", IF(tblTitanic[[#This Row],[FamilySize]]&lt;=3,"Small (1-3)", "Large (4+)"))</f>
        <v>Alone</v>
      </c>
      <c r="O853" s="9" t="str">
        <f>TRIM(MID(tblTitanic[[#This Row],[Name]], FIND(",",tblTitanic[[#This Row],[Name]])+1, FIND(".",tblTitanic[[#This Row],[Name]]) - FIND(",",tblTitanic[[#This Row],[Name]]) - 1))</f>
        <v>Mr</v>
      </c>
      <c r="P85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53" s="9" t="str">
        <f>IF(tblTitanic[[#This Row],[Cabin]]="","Unknown",LEFT(tblTitanic[[#This Row],[Cabin]],1))</f>
        <v>Unknown</v>
      </c>
      <c r="R853" s="9" t="str">
        <f>IF(tblTitanic[[#This Row],[Age]]="","Unknown", IF(tblTitanic[[#This Row],[Age]]&lt;13,"Child",IF(tblTitanic[[#This Row],[Age]]&lt;=18,"Teen", IF(tblTitanic[[#This Row],[Age]]&lt;=40,"Adult","Senior"))))</f>
        <v>Senior</v>
      </c>
      <c r="S853" s="9" t="str">
        <f>IF(tblTitanic[[#This Row],[Fare]]&lt;=$X$5,"Low",IF(tblTitanic[[#This Row],[Fare]]&lt;= $X$6,"Medium",IF(tblTitanic[[#This Row],[Fare]]&lt;= $X$7,"High","Very High")))</f>
        <v>Low</v>
      </c>
      <c r="T853" s="9">
        <f>IF(tblTitanic[[#This Row],[Age]]="", $X$9, tblTitanic[[#This Row],[Age]])</f>
        <v>74</v>
      </c>
      <c r="U853" s="9" t="str">
        <f>IF(tblTitanic[[#This Row],[Embarked]]="", "S", tblTitanic[[#This Row],[Embarked]])</f>
        <v>S</v>
      </c>
    </row>
    <row r="854" spans="1:21">
      <c r="A854" s="9">
        <v>853</v>
      </c>
      <c r="B854" s="9">
        <v>0</v>
      </c>
      <c r="C854" s="9">
        <v>3</v>
      </c>
      <c r="D854" t="s">
        <v>1666</v>
      </c>
      <c r="E854" s="9" t="s">
        <v>18</v>
      </c>
      <c r="F854" s="31">
        <v>9</v>
      </c>
      <c r="G854" s="9">
        <v>1</v>
      </c>
      <c r="H854" s="9">
        <v>1</v>
      </c>
      <c r="I854" t="s">
        <v>315</v>
      </c>
      <c r="J854">
        <v>15.245799999999999</v>
      </c>
      <c r="K854" s="9" t="s">
        <v>15</v>
      </c>
      <c r="L854" s="9" t="s">
        <v>21</v>
      </c>
      <c r="M854" s="9">
        <f>tblTitanic[[#This Row],[SibSp]]+tblTitanic[[#This Row],[Parch]]</f>
        <v>2</v>
      </c>
      <c r="N854" s="9" t="str">
        <f>IF(tblTitanic[[#This Row],[FamilySize]]=0,"Alone", IF(tblTitanic[[#This Row],[FamilySize]]&lt;=3,"Small (1-3)", "Large (4+)"))</f>
        <v>Small (1-3)</v>
      </c>
      <c r="O854" s="9" t="str">
        <f>TRIM(MID(tblTitanic[[#This Row],[Name]], FIND(",",tblTitanic[[#This Row],[Name]])+1, FIND(".",tblTitanic[[#This Row],[Name]]) - FIND(",",tblTitanic[[#This Row],[Name]]) - 1))</f>
        <v>Miss</v>
      </c>
      <c r="P85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54" s="9" t="str">
        <f>IF(tblTitanic[[#This Row],[Cabin]]="","Unknown",LEFT(tblTitanic[[#This Row],[Cabin]],1))</f>
        <v>Unknown</v>
      </c>
      <c r="R854" s="9" t="str">
        <f>IF(tblTitanic[[#This Row],[Age]]="","Unknown", IF(tblTitanic[[#This Row],[Age]]&lt;13,"Child",IF(tblTitanic[[#This Row],[Age]]&lt;=18,"Teen", IF(tblTitanic[[#This Row],[Age]]&lt;=40,"Adult","Senior"))))</f>
        <v>Child</v>
      </c>
      <c r="S854" s="9" t="str">
        <f>IF(tblTitanic[[#This Row],[Fare]]&lt;=$X$5,"Low",IF(tblTitanic[[#This Row],[Fare]]&lt;= $X$6,"Medium",IF(tblTitanic[[#This Row],[Fare]]&lt;= $X$7,"High","Very High")))</f>
        <v>High</v>
      </c>
      <c r="T854" s="9">
        <f>IF(tblTitanic[[#This Row],[Age]]="", $X$9, tblTitanic[[#This Row],[Age]])</f>
        <v>9</v>
      </c>
      <c r="U854" s="9" t="str">
        <f>IF(tblTitanic[[#This Row],[Embarked]]="", "S", tblTitanic[[#This Row],[Embarked]])</f>
        <v>C</v>
      </c>
    </row>
    <row r="855" spans="1:21">
      <c r="A855" s="9">
        <v>854</v>
      </c>
      <c r="B855" s="9">
        <v>1</v>
      </c>
      <c r="C855" s="9">
        <v>1</v>
      </c>
      <c r="D855" t="s">
        <v>1667</v>
      </c>
      <c r="E855" s="9" t="s">
        <v>18</v>
      </c>
      <c r="F855" s="31">
        <v>16</v>
      </c>
      <c r="G855" s="9">
        <v>0</v>
      </c>
      <c r="H855" s="9">
        <v>1</v>
      </c>
      <c r="I855" t="s">
        <v>1668</v>
      </c>
      <c r="J855">
        <v>39.4</v>
      </c>
      <c r="K855" s="9" t="s">
        <v>1669</v>
      </c>
      <c r="L855" s="9" t="s">
        <v>16</v>
      </c>
      <c r="M855" s="9">
        <f>tblTitanic[[#This Row],[SibSp]]+tblTitanic[[#This Row],[Parch]]</f>
        <v>1</v>
      </c>
      <c r="N855" s="9" t="str">
        <f>IF(tblTitanic[[#This Row],[FamilySize]]=0,"Alone", IF(tblTitanic[[#This Row],[FamilySize]]&lt;=3,"Small (1-3)", "Large (4+)"))</f>
        <v>Small (1-3)</v>
      </c>
      <c r="O855" s="9" t="str">
        <f>TRIM(MID(tblTitanic[[#This Row],[Name]], FIND(",",tblTitanic[[#This Row],[Name]])+1, FIND(".",tblTitanic[[#This Row],[Name]]) - FIND(",",tblTitanic[[#This Row],[Name]]) - 1))</f>
        <v>Miss</v>
      </c>
      <c r="P85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55" s="9" t="str">
        <f>IF(tblTitanic[[#This Row],[Cabin]]="","Unknown",LEFT(tblTitanic[[#This Row],[Cabin]],1))</f>
        <v>D</v>
      </c>
      <c r="R855" s="9" t="str">
        <f>IF(tblTitanic[[#This Row],[Age]]="","Unknown", IF(tblTitanic[[#This Row],[Age]]&lt;13,"Child",IF(tblTitanic[[#This Row],[Age]]&lt;=18,"Teen", IF(tblTitanic[[#This Row],[Age]]&lt;=40,"Adult","Senior"))))</f>
        <v>Teen</v>
      </c>
      <c r="S855" s="9" t="str">
        <f>IF(tblTitanic[[#This Row],[Fare]]&lt;=$X$5,"Low",IF(tblTitanic[[#This Row],[Fare]]&lt;= $X$6,"Medium",IF(tblTitanic[[#This Row],[Fare]]&lt;= $X$7,"High","Very High")))</f>
        <v>Very High</v>
      </c>
      <c r="T855" s="9">
        <f>IF(tblTitanic[[#This Row],[Age]]="", $X$9, tblTitanic[[#This Row],[Age]])</f>
        <v>16</v>
      </c>
      <c r="U855" s="9" t="str">
        <f>IF(tblTitanic[[#This Row],[Embarked]]="", "S", tblTitanic[[#This Row],[Embarked]])</f>
        <v>S</v>
      </c>
    </row>
    <row r="856" spans="1:21">
      <c r="A856" s="9">
        <v>855</v>
      </c>
      <c r="B856" s="9">
        <v>0</v>
      </c>
      <c r="C856" s="9">
        <v>2</v>
      </c>
      <c r="D856" t="s">
        <v>1670</v>
      </c>
      <c r="E856" s="9" t="s">
        <v>18</v>
      </c>
      <c r="F856" s="31">
        <v>44</v>
      </c>
      <c r="G856" s="9">
        <v>1</v>
      </c>
      <c r="H856" s="9">
        <v>0</v>
      </c>
      <c r="I856" t="s">
        <v>533</v>
      </c>
      <c r="J856">
        <v>26</v>
      </c>
      <c r="K856" s="9" t="s">
        <v>15</v>
      </c>
      <c r="L856" s="9" t="s">
        <v>16</v>
      </c>
      <c r="M856" s="9">
        <f>tblTitanic[[#This Row],[SibSp]]+tblTitanic[[#This Row],[Parch]]</f>
        <v>1</v>
      </c>
      <c r="N856" s="9" t="str">
        <f>IF(tblTitanic[[#This Row],[FamilySize]]=0,"Alone", IF(tblTitanic[[#This Row],[FamilySize]]&lt;=3,"Small (1-3)", "Large (4+)"))</f>
        <v>Small (1-3)</v>
      </c>
      <c r="O856" s="9" t="str">
        <f>TRIM(MID(tblTitanic[[#This Row],[Name]], FIND(",",tblTitanic[[#This Row],[Name]])+1, FIND(".",tblTitanic[[#This Row],[Name]]) - FIND(",",tblTitanic[[#This Row],[Name]]) - 1))</f>
        <v>Mrs</v>
      </c>
      <c r="P85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56" s="9" t="str">
        <f>IF(tblTitanic[[#This Row],[Cabin]]="","Unknown",LEFT(tblTitanic[[#This Row],[Cabin]],1))</f>
        <v>Unknown</v>
      </c>
      <c r="R856" s="9" t="str">
        <f>IF(tblTitanic[[#This Row],[Age]]="","Unknown", IF(tblTitanic[[#This Row],[Age]]&lt;13,"Child",IF(tblTitanic[[#This Row],[Age]]&lt;=18,"Teen", IF(tblTitanic[[#This Row],[Age]]&lt;=40,"Adult","Senior"))))</f>
        <v>Senior</v>
      </c>
      <c r="S856" s="9" t="str">
        <f>IF(tblTitanic[[#This Row],[Fare]]&lt;=$X$5,"Low",IF(tblTitanic[[#This Row],[Fare]]&lt;= $X$6,"Medium",IF(tblTitanic[[#This Row],[Fare]]&lt;= $X$7,"High","Very High")))</f>
        <v>High</v>
      </c>
      <c r="T856" s="9">
        <f>IF(tblTitanic[[#This Row],[Age]]="", $X$9, tblTitanic[[#This Row],[Age]])</f>
        <v>44</v>
      </c>
      <c r="U856" s="9" t="str">
        <f>IF(tblTitanic[[#This Row],[Embarked]]="", "S", tblTitanic[[#This Row],[Embarked]])</f>
        <v>S</v>
      </c>
    </row>
    <row r="857" spans="1:21">
      <c r="A857" s="9">
        <v>856</v>
      </c>
      <c r="B857" s="9">
        <v>1</v>
      </c>
      <c r="C857" s="9">
        <v>3</v>
      </c>
      <c r="D857" t="s">
        <v>1671</v>
      </c>
      <c r="E857" s="9" t="s">
        <v>18</v>
      </c>
      <c r="F857" s="31">
        <v>18</v>
      </c>
      <c r="G857" s="9">
        <v>0</v>
      </c>
      <c r="H857" s="9">
        <v>1</v>
      </c>
      <c r="I857" t="s">
        <v>1672</v>
      </c>
      <c r="J857">
        <v>9.35</v>
      </c>
      <c r="K857" s="9" t="s">
        <v>15</v>
      </c>
      <c r="L857" s="9" t="s">
        <v>16</v>
      </c>
      <c r="M857" s="9">
        <f>tblTitanic[[#This Row],[SibSp]]+tblTitanic[[#This Row],[Parch]]</f>
        <v>1</v>
      </c>
      <c r="N857" s="9" t="str">
        <f>IF(tblTitanic[[#This Row],[FamilySize]]=0,"Alone", IF(tblTitanic[[#This Row],[FamilySize]]&lt;=3,"Small (1-3)", "Large (4+)"))</f>
        <v>Small (1-3)</v>
      </c>
      <c r="O857" s="9" t="str">
        <f>TRIM(MID(tblTitanic[[#This Row],[Name]], FIND(",",tblTitanic[[#This Row],[Name]])+1, FIND(".",tblTitanic[[#This Row],[Name]]) - FIND(",",tblTitanic[[#This Row],[Name]]) - 1))</f>
        <v>Mrs</v>
      </c>
      <c r="P85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57" s="9" t="str">
        <f>IF(tblTitanic[[#This Row],[Cabin]]="","Unknown",LEFT(tblTitanic[[#This Row],[Cabin]],1))</f>
        <v>Unknown</v>
      </c>
      <c r="R857" s="9" t="str">
        <f>IF(tblTitanic[[#This Row],[Age]]="","Unknown", IF(tblTitanic[[#This Row],[Age]]&lt;13,"Child",IF(tblTitanic[[#This Row],[Age]]&lt;=18,"Teen", IF(tblTitanic[[#This Row],[Age]]&lt;=40,"Adult","Senior"))))</f>
        <v>Teen</v>
      </c>
      <c r="S857" s="9" t="str">
        <f>IF(tblTitanic[[#This Row],[Fare]]&lt;=$X$5,"Low",IF(tblTitanic[[#This Row],[Fare]]&lt;= $X$6,"Medium",IF(tblTitanic[[#This Row],[Fare]]&lt;= $X$7,"High","Very High")))</f>
        <v>Medium</v>
      </c>
      <c r="T857" s="9">
        <f>IF(tblTitanic[[#This Row],[Age]]="", $X$9, tblTitanic[[#This Row],[Age]])</f>
        <v>18</v>
      </c>
      <c r="U857" s="9" t="str">
        <f>IF(tblTitanic[[#This Row],[Embarked]]="", "S", tblTitanic[[#This Row],[Embarked]])</f>
        <v>S</v>
      </c>
    </row>
    <row r="858" spans="1:21">
      <c r="A858" s="9">
        <v>857</v>
      </c>
      <c r="B858" s="9">
        <v>1</v>
      </c>
      <c r="C858" s="9">
        <v>1</v>
      </c>
      <c r="D858" t="s">
        <v>1673</v>
      </c>
      <c r="E858" s="9" t="s">
        <v>18</v>
      </c>
      <c r="F858" s="31">
        <v>45</v>
      </c>
      <c r="G858" s="9">
        <v>1</v>
      </c>
      <c r="H858" s="9">
        <v>1</v>
      </c>
      <c r="I858" t="s">
        <v>679</v>
      </c>
      <c r="J858">
        <v>164.86670000000001</v>
      </c>
      <c r="K858" s="9" t="s">
        <v>15</v>
      </c>
      <c r="L858" s="9" t="s">
        <v>16</v>
      </c>
      <c r="M858" s="9">
        <f>tblTitanic[[#This Row],[SibSp]]+tblTitanic[[#This Row],[Parch]]</f>
        <v>2</v>
      </c>
      <c r="N858" s="9" t="str">
        <f>IF(tblTitanic[[#This Row],[FamilySize]]=0,"Alone", IF(tblTitanic[[#This Row],[FamilySize]]&lt;=3,"Small (1-3)", "Large (4+)"))</f>
        <v>Small (1-3)</v>
      </c>
      <c r="O858" s="9" t="str">
        <f>TRIM(MID(tblTitanic[[#This Row],[Name]], FIND(",",tblTitanic[[#This Row],[Name]])+1, FIND(".",tblTitanic[[#This Row],[Name]]) - FIND(",",tblTitanic[[#This Row],[Name]]) - 1))</f>
        <v>Mrs</v>
      </c>
      <c r="P85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58" s="9" t="str">
        <f>IF(tblTitanic[[#This Row],[Cabin]]="","Unknown",LEFT(tblTitanic[[#This Row],[Cabin]],1))</f>
        <v>Unknown</v>
      </c>
      <c r="R858" s="9" t="str">
        <f>IF(tblTitanic[[#This Row],[Age]]="","Unknown", IF(tblTitanic[[#This Row],[Age]]&lt;13,"Child",IF(tblTitanic[[#This Row],[Age]]&lt;=18,"Teen", IF(tblTitanic[[#This Row],[Age]]&lt;=40,"Adult","Senior"))))</f>
        <v>Senior</v>
      </c>
      <c r="S858" s="9" t="str">
        <f>IF(tblTitanic[[#This Row],[Fare]]&lt;=$X$5,"Low",IF(tblTitanic[[#This Row],[Fare]]&lt;= $X$6,"Medium",IF(tblTitanic[[#This Row],[Fare]]&lt;= $X$7,"High","Very High")))</f>
        <v>Very High</v>
      </c>
      <c r="T858" s="9">
        <f>IF(tblTitanic[[#This Row],[Age]]="", $X$9, tblTitanic[[#This Row],[Age]])</f>
        <v>45</v>
      </c>
      <c r="U858" s="9" t="str">
        <f>IF(tblTitanic[[#This Row],[Embarked]]="", "S", tblTitanic[[#This Row],[Embarked]])</f>
        <v>S</v>
      </c>
    </row>
    <row r="859" spans="1:21">
      <c r="A859" s="9">
        <v>858</v>
      </c>
      <c r="B859" s="9">
        <v>1</v>
      </c>
      <c r="C859" s="9">
        <v>1</v>
      </c>
      <c r="D859" t="s">
        <v>1674</v>
      </c>
      <c r="E859" s="9" t="s">
        <v>13</v>
      </c>
      <c r="F859" s="31">
        <v>51</v>
      </c>
      <c r="G859" s="9">
        <v>0</v>
      </c>
      <c r="H859" s="9">
        <v>0</v>
      </c>
      <c r="I859" t="s">
        <v>1675</v>
      </c>
      <c r="J859">
        <v>26.55</v>
      </c>
      <c r="K859" s="9" t="s">
        <v>1676</v>
      </c>
      <c r="L859" s="9" t="s">
        <v>16</v>
      </c>
      <c r="M859" s="9">
        <f>tblTitanic[[#This Row],[SibSp]]+tblTitanic[[#This Row],[Parch]]</f>
        <v>0</v>
      </c>
      <c r="N859" s="9" t="str">
        <f>IF(tblTitanic[[#This Row],[FamilySize]]=0,"Alone", IF(tblTitanic[[#This Row],[FamilySize]]&lt;=3,"Small (1-3)", "Large (4+)"))</f>
        <v>Alone</v>
      </c>
      <c r="O859" s="9" t="str">
        <f>TRIM(MID(tblTitanic[[#This Row],[Name]], FIND(",",tblTitanic[[#This Row],[Name]])+1, FIND(".",tblTitanic[[#This Row],[Name]]) - FIND(",",tblTitanic[[#This Row],[Name]]) - 1))</f>
        <v>Mr</v>
      </c>
      <c r="P85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59" s="9" t="str">
        <f>IF(tblTitanic[[#This Row],[Cabin]]="","Unknown",LEFT(tblTitanic[[#This Row],[Cabin]],1))</f>
        <v>E</v>
      </c>
      <c r="R859" s="9" t="str">
        <f>IF(tblTitanic[[#This Row],[Age]]="","Unknown", IF(tblTitanic[[#This Row],[Age]]&lt;13,"Child",IF(tblTitanic[[#This Row],[Age]]&lt;=18,"Teen", IF(tblTitanic[[#This Row],[Age]]&lt;=40,"Adult","Senior"))))</f>
        <v>Senior</v>
      </c>
      <c r="S859" s="9" t="str">
        <f>IF(tblTitanic[[#This Row],[Fare]]&lt;=$X$5,"Low",IF(tblTitanic[[#This Row],[Fare]]&lt;= $X$6,"Medium",IF(tblTitanic[[#This Row],[Fare]]&lt;= $X$7,"High","Very High")))</f>
        <v>High</v>
      </c>
      <c r="T859" s="9">
        <f>IF(tblTitanic[[#This Row],[Age]]="", $X$9, tblTitanic[[#This Row],[Age]])</f>
        <v>51</v>
      </c>
      <c r="U859" s="9" t="str">
        <f>IF(tblTitanic[[#This Row],[Embarked]]="", "S", tblTitanic[[#This Row],[Embarked]])</f>
        <v>S</v>
      </c>
    </row>
    <row r="860" spans="1:21">
      <c r="A860" s="9">
        <v>859</v>
      </c>
      <c r="B860" s="9">
        <v>1</v>
      </c>
      <c r="C860" s="9">
        <v>3</v>
      </c>
      <c r="D860" t="s">
        <v>1677</v>
      </c>
      <c r="E860" s="9" t="s">
        <v>18</v>
      </c>
      <c r="F860" s="31">
        <v>24</v>
      </c>
      <c r="G860" s="9">
        <v>0</v>
      </c>
      <c r="H860" s="9">
        <v>3</v>
      </c>
      <c r="I860" t="s">
        <v>922</v>
      </c>
      <c r="J860">
        <v>19.258299999999998</v>
      </c>
      <c r="K860" s="9" t="s">
        <v>15</v>
      </c>
      <c r="L860" s="9" t="s">
        <v>21</v>
      </c>
      <c r="M860" s="9">
        <f>tblTitanic[[#This Row],[SibSp]]+tblTitanic[[#This Row],[Parch]]</f>
        <v>3</v>
      </c>
      <c r="N860" s="9" t="str">
        <f>IF(tblTitanic[[#This Row],[FamilySize]]=0,"Alone", IF(tblTitanic[[#This Row],[FamilySize]]&lt;=3,"Small (1-3)", "Large (4+)"))</f>
        <v>Small (1-3)</v>
      </c>
      <c r="O860" s="9" t="str">
        <f>TRIM(MID(tblTitanic[[#This Row],[Name]], FIND(",",tblTitanic[[#This Row],[Name]])+1, FIND(".",tblTitanic[[#This Row],[Name]]) - FIND(",",tblTitanic[[#This Row],[Name]]) - 1))</f>
        <v>Mrs</v>
      </c>
      <c r="P86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60" s="9" t="str">
        <f>IF(tblTitanic[[#This Row],[Cabin]]="","Unknown",LEFT(tblTitanic[[#This Row],[Cabin]],1))</f>
        <v>Unknown</v>
      </c>
      <c r="R860" s="9" t="str">
        <f>IF(tblTitanic[[#This Row],[Age]]="","Unknown", IF(tblTitanic[[#This Row],[Age]]&lt;13,"Child",IF(tblTitanic[[#This Row],[Age]]&lt;=18,"Teen", IF(tblTitanic[[#This Row],[Age]]&lt;=40,"Adult","Senior"))))</f>
        <v>Adult</v>
      </c>
      <c r="S860" s="9" t="str">
        <f>IF(tblTitanic[[#This Row],[Fare]]&lt;=$X$5,"Low",IF(tblTitanic[[#This Row],[Fare]]&lt;= $X$6,"Medium",IF(tblTitanic[[#This Row],[Fare]]&lt;= $X$7,"High","Very High")))</f>
        <v>High</v>
      </c>
      <c r="T860" s="9">
        <f>IF(tblTitanic[[#This Row],[Age]]="", $X$9, tblTitanic[[#This Row],[Age]])</f>
        <v>24</v>
      </c>
      <c r="U860" s="9" t="str">
        <f>IF(tblTitanic[[#This Row],[Embarked]]="", "S", tblTitanic[[#This Row],[Embarked]])</f>
        <v>C</v>
      </c>
    </row>
    <row r="861" spans="1:21">
      <c r="A861" s="9">
        <v>860</v>
      </c>
      <c r="B861" s="9">
        <v>0</v>
      </c>
      <c r="C861" s="9">
        <v>3</v>
      </c>
      <c r="D861" t="s">
        <v>1678</v>
      </c>
      <c r="E861" s="9" t="s">
        <v>13</v>
      </c>
      <c r="F861" s="31"/>
      <c r="G861" s="9">
        <v>0</v>
      </c>
      <c r="H861" s="9">
        <v>0</v>
      </c>
      <c r="I861" t="s">
        <v>1679</v>
      </c>
      <c r="J861">
        <v>7.2291999999999996</v>
      </c>
      <c r="K861" s="9" t="s">
        <v>15</v>
      </c>
      <c r="L861" s="9" t="s">
        <v>21</v>
      </c>
      <c r="M861" s="9">
        <f>tblTitanic[[#This Row],[SibSp]]+tblTitanic[[#This Row],[Parch]]</f>
        <v>0</v>
      </c>
      <c r="N861" s="9" t="str">
        <f>IF(tblTitanic[[#This Row],[FamilySize]]=0,"Alone", IF(tblTitanic[[#This Row],[FamilySize]]&lt;=3,"Small (1-3)", "Large (4+)"))</f>
        <v>Alone</v>
      </c>
      <c r="O861" s="9" t="str">
        <f>TRIM(MID(tblTitanic[[#This Row],[Name]], FIND(",",tblTitanic[[#This Row],[Name]])+1, FIND(".",tblTitanic[[#This Row],[Name]]) - FIND(",",tblTitanic[[#This Row],[Name]]) - 1))</f>
        <v>Mr</v>
      </c>
      <c r="P86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61" s="9" t="str">
        <f>IF(tblTitanic[[#This Row],[Cabin]]="","Unknown",LEFT(tblTitanic[[#This Row],[Cabin]],1))</f>
        <v>Unknown</v>
      </c>
      <c r="R861" s="9" t="str">
        <f>IF(tblTitanic[[#This Row],[Age]]="","Unknown", IF(tblTitanic[[#This Row],[Age]]&lt;13,"Child",IF(tblTitanic[[#This Row],[Age]]&lt;=18,"Teen", IF(tblTitanic[[#This Row],[Age]]&lt;=40,"Adult","Senior"))))</f>
        <v>Unknown</v>
      </c>
      <c r="S861" s="9" t="str">
        <f>IF(tblTitanic[[#This Row],[Fare]]&lt;=$X$5,"Low",IF(tblTitanic[[#This Row],[Fare]]&lt;= $X$6,"Medium",IF(tblTitanic[[#This Row],[Fare]]&lt;= $X$7,"High","Very High")))</f>
        <v>Low</v>
      </c>
      <c r="T861" s="9">
        <f>IF(tblTitanic[[#This Row],[Age]]="", $X$9, tblTitanic[[#This Row],[Age]])</f>
        <v>28</v>
      </c>
      <c r="U861" s="9" t="str">
        <f>IF(tblTitanic[[#This Row],[Embarked]]="", "S", tblTitanic[[#This Row],[Embarked]])</f>
        <v>C</v>
      </c>
    </row>
    <row r="862" spans="1:21">
      <c r="A862" s="9">
        <v>861</v>
      </c>
      <c r="B862" s="9">
        <v>0</v>
      </c>
      <c r="C862" s="9">
        <v>3</v>
      </c>
      <c r="D862" t="s">
        <v>1680</v>
      </c>
      <c r="E862" s="9" t="s">
        <v>13</v>
      </c>
      <c r="F862" s="31">
        <v>41</v>
      </c>
      <c r="G862" s="9">
        <v>2</v>
      </c>
      <c r="H862" s="9">
        <v>0</v>
      </c>
      <c r="I862" t="s">
        <v>1681</v>
      </c>
      <c r="J862">
        <v>14.1083</v>
      </c>
      <c r="K862" s="9" t="s">
        <v>15</v>
      </c>
      <c r="L862" s="9" t="s">
        <v>16</v>
      </c>
      <c r="M862" s="9">
        <f>tblTitanic[[#This Row],[SibSp]]+tblTitanic[[#This Row],[Parch]]</f>
        <v>2</v>
      </c>
      <c r="N862" s="9" t="str">
        <f>IF(tblTitanic[[#This Row],[FamilySize]]=0,"Alone", IF(tblTitanic[[#This Row],[FamilySize]]&lt;=3,"Small (1-3)", "Large (4+)"))</f>
        <v>Small (1-3)</v>
      </c>
      <c r="O862" s="9" t="str">
        <f>TRIM(MID(tblTitanic[[#This Row],[Name]], FIND(",",tblTitanic[[#This Row],[Name]])+1, FIND(".",tblTitanic[[#This Row],[Name]]) - FIND(",",tblTitanic[[#This Row],[Name]]) - 1))</f>
        <v>Mr</v>
      </c>
      <c r="P86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62" s="9" t="str">
        <f>IF(tblTitanic[[#This Row],[Cabin]]="","Unknown",LEFT(tblTitanic[[#This Row],[Cabin]],1))</f>
        <v>Unknown</v>
      </c>
      <c r="R862" s="9" t="str">
        <f>IF(tblTitanic[[#This Row],[Age]]="","Unknown", IF(tblTitanic[[#This Row],[Age]]&lt;13,"Child",IF(tblTitanic[[#This Row],[Age]]&lt;=18,"Teen", IF(tblTitanic[[#This Row],[Age]]&lt;=40,"Adult","Senior"))))</f>
        <v>Senior</v>
      </c>
      <c r="S862" s="9" t="str">
        <f>IF(tblTitanic[[#This Row],[Fare]]&lt;=$X$5,"Low",IF(tblTitanic[[#This Row],[Fare]]&lt;= $X$6,"Medium",IF(tblTitanic[[#This Row],[Fare]]&lt;= $X$7,"High","Very High")))</f>
        <v>Medium</v>
      </c>
      <c r="T862" s="9">
        <f>IF(tblTitanic[[#This Row],[Age]]="", $X$9, tblTitanic[[#This Row],[Age]])</f>
        <v>41</v>
      </c>
      <c r="U862" s="9" t="str">
        <f>IF(tblTitanic[[#This Row],[Embarked]]="", "S", tblTitanic[[#This Row],[Embarked]])</f>
        <v>S</v>
      </c>
    </row>
    <row r="863" spans="1:21">
      <c r="A863" s="9">
        <v>862</v>
      </c>
      <c r="B863" s="9">
        <v>0</v>
      </c>
      <c r="C863" s="9">
        <v>2</v>
      </c>
      <c r="D863" t="s">
        <v>1682</v>
      </c>
      <c r="E863" s="9" t="s">
        <v>13</v>
      </c>
      <c r="F863" s="31">
        <v>21</v>
      </c>
      <c r="G863" s="9">
        <v>1</v>
      </c>
      <c r="H863" s="9">
        <v>0</v>
      </c>
      <c r="I863" t="s">
        <v>1683</v>
      </c>
      <c r="J863">
        <v>11.5</v>
      </c>
      <c r="K863" s="9" t="s">
        <v>15</v>
      </c>
      <c r="L863" s="9" t="s">
        <v>16</v>
      </c>
      <c r="M863" s="9">
        <f>tblTitanic[[#This Row],[SibSp]]+tblTitanic[[#This Row],[Parch]]</f>
        <v>1</v>
      </c>
      <c r="N863" s="9" t="str">
        <f>IF(tblTitanic[[#This Row],[FamilySize]]=0,"Alone", IF(tblTitanic[[#This Row],[FamilySize]]&lt;=3,"Small (1-3)", "Large (4+)"))</f>
        <v>Small (1-3)</v>
      </c>
      <c r="O863" s="9" t="str">
        <f>TRIM(MID(tblTitanic[[#This Row],[Name]], FIND(",",tblTitanic[[#This Row],[Name]])+1, FIND(".",tblTitanic[[#This Row],[Name]]) - FIND(",",tblTitanic[[#This Row],[Name]]) - 1))</f>
        <v>Mr</v>
      </c>
      <c r="P86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63" s="9" t="str">
        <f>IF(tblTitanic[[#This Row],[Cabin]]="","Unknown",LEFT(tblTitanic[[#This Row],[Cabin]],1))</f>
        <v>Unknown</v>
      </c>
      <c r="R863" s="9" t="str">
        <f>IF(tblTitanic[[#This Row],[Age]]="","Unknown", IF(tblTitanic[[#This Row],[Age]]&lt;13,"Child",IF(tblTitanic[[#This Row],[Age]]&lt;=18,"Teen", IF(tblTitanic[[#This Row],[Age]]&lt;=40,"Adult","Senior"))))</f>
        <v>Adult</v>
      </c>
      <c r="S863" s="9" t="str">
        <f>IF(tblTitanic[[#This Row],[Fare]]&lt;=$X$5,"Low",IF(tblTitanic[[#This Row],[Fare]]&lt;= $X$6,"Medium",IF(tblTitanic[[#This Row],[Fare]]&lt;= $X$7,"High","Very High")))</f>
        <v>Medium</v>
      </c>
      <c r="T863" s="9">
        <f>IF(tblTitanic[[#This Row],[Age]]="", $X$9, tblTitanic[[#This Row],[Age]])</f>
        <v>21</v>
      </c>
      <c r="U863" s="9" t="str">
        <f>IF(tblTitanic[[#This Row],[Embarked]]="", "S", tblTitanic[[#This Row],[Embarked]])</f>
        <v>S</v>
      </c>
    </row>
    <row r="864" spans="1:21">
      <c r="A864" s="9">
        <v>863</v>
      </c>
      <c r="B864" s="9">
        <v>1</v>
      </c>
      <c r="C864" s="9">
        <v>1</v>
      </c>
      <c r="D864" t="s">
        <v>1684</v>
      </c>
      <c r="E864" s="9" t="s">
        <v>18</v>
      </c>
      <c r="F864" s="31">
        <v>48</v>
      </c>
      <c r="G864" s="9">
        <v>0</v>
      </c>
      <c r="H864" s="9">
        <v>0</v>
      </c>
      <c r="I864" t="s">
        <v>1685</v>
      </c>
      <c r="J864">
        <v>25.929200000000002</v>
      </c>
      <c r="K864" s="9" t="s">
        <v>1573</v>
      </c>
      <c r="L864" s="9" t="s">
        <v>16</v>
      </c>
      <c r="M864" s="9">
        <f>tblTitanic[[#This Row],[SibSp]]+tblTitanic[[#This Row],[Parch]]</f>
        <v>0</v>
      </c>
      <c r="N864" s="9" t="str">
        <f>IF(tblTitanic[[#This Row],[FamilySize]]=0,"Alone", IF(tblTitanic[[#This Row],[FamilySize]]&lt;=3,"Small (1-3)", "Large (4+)"))</f>
        <v>Alone</v>
      </c>
      <c r="O864" s="9" t="str">
        <f>TRIM(MID(tblTitanic[[#This Row],[Name]], FIND(",",tblTitanic[[#This Row],[Name]])+1, FIND(".",tblTitanic[[#This Row],[Name]]) - FIND(",",tblTitanic[[#This Row],[Name]]) - 1))</f>
        <v>Mrs</v>
      </c>
      <c r="P86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64" s="9" t="str">
        <f>IF(tblTitanic[[#This Row],[Cabin]]="","Unknown",LEFT(tblTitanic[[#This Row],[Cabin]],1))</f>
        <v>D</v>
      </c>
      <c r="R864" s="9" t="str">
        <f>IF(tblTitanic[[#This Row],[Age]]="","Unknown", IF(tblTitanic[[#This Row],[Age]]&lt;13,"Child",IF(tblTitanic[[#This Row],[Age]]&lt;=18,"Teen", IF(tblTitanic[[#This Row],[Age]]&lt;=40,"Adult","Senior"))))</f>
        <v>Senior</v>
      </c>
      <c r="S864" s="9" t="str">
        <f>IF(tblTitanic[[#This Row],[Fare]]&lt;=$X$5,"Low",IF(tblTitanic[[#This Row],[Fare]]&lt;= $X$6,"Medium",IF(tblTitanic[[#This Row],[Fare]]&lt;= $X$7,"High","Very High")))</f>
        <v>High</v>
      </c>
      <c r="T864" s="9">
        <f>IF(tblTitanic[[#This Row],[Age]]="", $X$9, tblTitanic[[#This Row],[Age]])</f>
        <v>48</v>
      </c>
      <c r="U864" s="9" t="str">
        <f>IF(tblTitanic[[#This Row],[Embarked]]="", "S", tblTitanic[[#This Row],[Embarked]])</f>
        <v>S</v>
      </c>
    </row>
    <row r="865" spans="1:21">
      <c r="A865" s="9">
        <v>864</v>
      </c>
      <c r="B865" s="9">
        <v>0</v>
      </c>
      <c r="C865" s="9">
        <v>3</v>
      </c>
      <c r="D865" t="s">
        <v>1686</v>
      </c>
      <c r="E865" s="9" t="s">
        <v>18</v>
      </c>
      <c r="F865" s="31"/>
      <c r="G865" s="9">
        <v>8</v>
      </c>
      <c r="H865" s="9">
        <v>2</v>
      </c>
      <c r="I865" t="s">
        <v>354</v>
      </c>
      <c r="J865">
        <v>69.55</v>
      </c>
      <c r="K865" s="9" t="s">
        <v>15</v>
      </c>
      <c r="L865" s="9" t="s">
        <v>16</v>
      </c>
      <c r="M865" s="9">
        <f>tblTitanic[[#This Row],[SibSp]]+tblTitanic[[#This Row],[Parch]]</f>
        <v>10</v>
      </c>
      <c r="N865" s="9" t="str">
        <f>IF(tblTitanic[[#This Row],[FamilySize]]=0,"Alone", IF(tblTitanic[[#This Row],[FamilySize]]&lt;=3,"Small (1-3)", "Large (4+)"))</f>
        <v>Large (4+)</v>
      </c>
      <c r="O865" s="9" t="str">
        <f>TRIM(MID(tblTitanic[[#This Row],[Name]], FIND(",",tblTitanic[[#This Row],[Name]])+1, FIND(".",tblTitanic[[#This Row],[Name]]) - FIND(",",tblTitanic[[#This Row],[Name]]) - 1))</f>
        <v>Miss</v>
      </c>
      <c r="P86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65" s="9" t="str">
        <f>IF(tblTitanic[[#This Row],[Cabin]]="","Unknown",LEFT(tblTitanic[[#This Row],[Cabin]],1))</f>
        <v>Unknown</v>
      </c>
      <c r="R865" s="9" t="str">
        <f>IF(tblTitanic[[#This Row],[Age]]="","Unknown", IF(tblTitanic[[#This Row],[Age]]&lt;13,"Child",IF(tblTitanic[[#This Row],[Age]]&lt;=18,"Teen", IF(tblTitanic[[#This Row],[Age]]&lt;=40,"Adult","Senior"))))</f>
        <v>Unknown</v>
      </c>
      <c r="S865" s="9" t="str">
        <f>IF(tblTitanic[[#This Row],[Fare]]&lt;=$X$5,"Low",IF(tblTitanic[[#This Row],[Fare]]&lt;= $X$6,"Medium",IF(tblTitanic[[#This Row],[Fare]]&lt;= $X$7,"High","Very High")))</f>
        <v>Very High</v>
      </c>
      <c r="T865" s="9">
        <f>IF(tblTitanic[[#This Row],[Age]]="", $X$9, tblTitanic[[#This Row],[Age]])</f>
        <v>28</v>
      </c>
      <c r="U865" s="9" t="str">
        <f>IF(tblTitanic[[#This Row],[Embarked]]="", "S", tblTitanic[[#This Row],[Embarked]])</f>
        <v>S</v>
      </c>
    </row>
    <row r="866" spans="1:21">
      <c r="A866" s="9">
        <v>865</v>
      </c>
      <c r="B866" s="9">
        <v>0</v>
      </c>
      <c r="C866" s="9">
        <v>2</v>
      </c>
      <c r="D866" t="s">
        <v>1687</v>
      </c>
      <c r="E866" s="9" t="s">
        <v>13</v>
      </c>
      <c r="F866" s="31">
        <v>24</v>
      </c>
      <c r="G866" s="9">
        <v>0</v>
      </c>
      <c r="H866" s="9">
        <v>0</v>
      </c>
      <c r="I866" t="s">
        <v>1688</v>
      </c>
      <c r="J866">
        <v>13</v>
      </c>
      <c r="K866" s="9" t="s">
        <v>15</v>
      </c>
      <c r="L866" s="9" t="s">
        <v>16</v>
      </c>
      <c r="M866" s="9">
        <f>tblTitanic[[#This Row],[SibSp]]+tblTitanic[[#This Row],[Parch]]</f>
        <v>0</v>
      </c>
      <c r="N866" s="9" t="str">
        <f>IF(tblTitanic[[#This Row],[FamilySize]]=0,"Alone", IF(tblTitanic[[#This Row],[FamilySize]]&lt;=3,"Small (1-3)", "Large (4+)"))</f>
        <v>Alone</v>
      </c>
      <c r="O866" s="9" t="str">
        <f>TRIM(MID(tblTitanic[[#This Row],[Name]], FIND(",",tblTitanic[[#This Row],[Name]])+1, FIND(".",tblTitanic[[#This Row],[Name]]) - FIND(",",tblTitanic[[#This Row],[Name]]) - 1))</f>
        <v>Mr</v>
      </c>
      <c r="P86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66" s="9" t="str">
        <f>IF(tblTitanic[[#This Row],[Cabin]]="","Unknown",LEFT(tblTitanic[[#This Row],[Cabin]],1))</f>
        <v>Unknown</v>
      </c>
      <c r="R866" s="9" t="str">
        <f>IF(tblTitanic[[#This Row],[Age]]="","Unknown", IF(tblTitanic[[#This Row],[Age]]&lt;13,"Child",IF(tblTitanic[[#This Row],[Age]]&lt;=18,"Teen", IF(tblTitanic[[#This Row],[Age]]&lt;=40,"Adult","Senior"))))</f>
        <v>Adult</v>
      </c>
      <c r="S866" s="9" t="str">
        <f>IF(tblTitanic[[#This Row],[Fare]]&lt;=$X$5,"Low",IF(tblTitanic[[#This Row],[Fare]]&lt;= $X$6,"Medium",IF(tblTitanic[[#This Row],[Fare]]&lt;= $X$7,"High","Very High")))</f>
        <v>Medium</v>
      </c>
      <c r="T866" s="9">
        <f>IF(tblTitanic[[#This Row],[Age]]="", $X$9, tblTitanic[[#This Row],[Age]])</f>
        <v>24</v>
      </c>
      <c r="U866" s="9" t="str">
        <f>IF(tblTitanic[[#This Row],[Embarked]]="", "S", tblTitanic[[#This Row],[Embarked]])</f>
        <v>S</v>
      </c>
    </row>
    <row r="867" spans="1:21">
      <c r="A867" s="9">
        <v>866</v>
      </c>
      <c r="B867" s="9">
        <v>1</v>
      </c>
      <c r="C867" s="9">
        <v>2</v>
      </c>
      <c r="D867" t="s">
        <v>1689</v>
      </c>
      <c r="E867" s="9" t="s">
        <v>18</v>
      </c>
      <c r="F867" s="31">
        <v>42</v>
      </c>
      <c r="G867" s="9">
        <v>0</v>
      </c>
      <c r="H867" s="9">
        <v>0</v>
      </c>
      <c r="I867" t="s">
        <v>1690</v>
      </c>
      <c r="J867">
        <v>13</v>
      </c>
      <c r="K867" s="9" t="s">
        <v>15</v>
      </c>
      <c r="L867" s="9" t="s">
        <v>16</v>
      </c>
      <c r="M867" s="9">
        <f>tblTitanic[[#This Row],[SibSp]]+tblTitanic[[#This Row],[Parch]]</f>
        <v>0</v>
      </c>
      <c r="N867" s="9" t="str">
        <f>IF(tblTitanic[[#This Row],[FamilySize]]=0,"Alone", IF(tblTitanic[[#This Row],[FamilySize]]&lt;=3,"Small (1-3)", "Large (4+)"))</f>
        <v>Alone</v>
      </c>
      <c r="O867" s="9" t="str">
        <f>TRIM(MID(tblTitanic[[#This Row],[Name]], FIND(",",tblTitanic[[#This Row],[Name]])+1, FIND(".",tblTitanic[[#This Row],[Name]]) - FIND(",",tblTitanic[[#This Row],[Name]]) - 1))</f>
        <v>Mrs</v>
      </c>
      <c r="P86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67" s="9" t="str">
        <f>IF(tblTitanic[[#This Row],[Cabin]]="","Unknown",LEFT(tblTitanic[[#This Row],[Cabin]],1))</f>
        <v>Unknown</v>
      </c>
      <c r="R867" s="9" t="str">
        <f>IF(tblTitanic[[#This Row],[Age]]="","Unknown", IF(tblTitanic[[#This Row],[Age]]&lt;13,"Child",IF(tblTitanic[[#This Row],[Age]]&lt;=18,"Teen", IF(tblTitanic[[#This Row],[Age]]&lt;=40,"Adult","Senior"))))</f>
        <v>Senior</v>
      </c>
      <c r="S867" s="9" t="str">
        <f>IF(tblTitanic[[#This Row],[Fare]]&lt;=$X$5,"Low",IF(tblTitanic[[#This Row],[Fare]]&lt;= $X$6,"Medium",IF(tblTitanic[[#This Row],[Fare]]&lt;= $X$7,"High","Very High")))</f>
        <v>Medium</v>
      </c>
      <c r="T867" s="9">
        <f>IF(tblTitanic[[#This Row],[Age]]="", $X$9, tblTitanic[[#This Row],[Age]])</f>
        <v>42</v>
      </c>
      <c r="U867" s="9" t="str">
        <f>IF(tblTitanic[[#This Row],[Embarked]]="", "S", tblTitanic[[#This Row],[Embarked]])</f>
        <v>S</v>
      </c>
    </row>
    <row r="868" spans="1:21">
      <c r="A868" s="9">
        <v>867</v>
      </c>
      <c r="B868" s="9">
        <v>1</v>
      </c>
      <c r="C868" s="9">
        <v>2</v>
      </c>
      <c r="D868" t="s">
        <v>1691</v>
      </c>
      <c r="E868" s="9" t="s">
        <v>18</v>
      </c>
      <c r="F868" s="31">
        <v>27</v>
      </c>
      <c r="G868" s="9">
        <v>1</v>
      </c>
      <c r="H868" s="9">
        <v>0</v>
      </c>
      <c r="I868" t="s">
        <v>1692</v>
      </c>
      <c r="J868">
        <v>13.8583</v>
      </c>
      <c r="K868" s="9" t="s">
        <v>15</v>
      </c>
      <c r="L868" s="9" t="s">
        <v>21</v>
      </c>
      <c r="M868" s="9">
        <f>tblTitanic[[#This Row],[SibSp]]+tblTitanic[[#This Row],[Parch]]</f>
        <v>1</v>
      </c>
      <c r="N868" s="9" t="str">
        <f>IF(tblTitanic[[#This Row],[FamilySize]]=0,"Alone", IF(tblTitanic[[#This Row],[FamilySize]]&lt;=3,"Small (1-3)", "Large (4+)"))</f>
        <v>Small (1-3)</v>
      </c>
      <c r="O868" s="9" t="str">
        <f>TRIM(MID(tblTitanic[[#This Row],[Name]], FIND(",",tblTitanic[[#This Row],[Name]])+1, FIND(".",tblTitanic[[#This Row],[Name]]) - FIND(",",tblTitanic[[#This Row],[Name]]) - 1))</f>
        <v>Miss</v>
      </c>
      <c r="P86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68" s="9" t="str">
        <f>IF(tblTitanic[[#This Row],[Cabin]]="","Unknown",LEFT(tblTitanic[[#This Row],[Cabin]],1))</f>
        <v>Unknown</v>
      </c>
      <c r="R868" s="9" t="str">
        <f>IF(tblTitanic[[#This Row],[Age]]="","Unknown", IF(tblTitanic[[#This Row],[Age]]&lt;13,"Child",IF(tblTitanic[[#This Row],[Age]]&lt;=18,"Teen", IF(tblTitanic[[#This Row],[Age]]&lt;=40,"Adult","Senior"))))</f>
        <v>Adult</v>
      </c>
      <c r="S868" s="9" t="str">
        <f>IF(tblTitanic[[#This Row],[Fare]]&lt;=$X$5,"Low",IF(tblTitanic[[#This Row],[Fare]]&lt;= $X$6,"Medium",IF(tblTitanic[[#This Row],[Fare]]&lt;= $X$7,"High","Very High")))</f>
        <v>Medium</v>
      </c>
      <c r="T868" s="9">
        <f>IF(tblTitanic[[#This Row],[Age]]="", $X$9, tblTitanic[[#This Row],[Age]])</f>
        <v>27</v>
      </c>
      <c r="U868" s="9" t="str">
        <f>IF(tblTitanic[[#This Row],[Embarked]]="", "S", tblTitanic[[#This Row],[Embarked]])</f>
        <v>C</v>
      </c>
    </row>
    <row r="869" spans="1:21">
      <c r="A869" s="9">
        <v>868</v>
      </c>
      <c r="B869" s="9">
        <v>0</v>
      </c>
      <c r="C869" s="9">
        <v>1</v>
      </c>
      <c r="D869" t="s">
        <v>1693</v>
      </c>
      <c r="E869" s="9" t="s">
        <v>13</v>
      </c>
      <c r="F869" s="31">
        <v>31</v>
      </c>
      <c r="G869" s="9">
        <v>0</v>
      </c>
      <c r="H869" s="9">
        <v>0</v>
      </c>
      <c r="I869" t="s">
        <v>1694</v>
      </c>
      <c r="J869">
        <v>50.495800000000003</v>
      </c>
      <c r="K869" s="9" t="s">
        <v>1695</v>
      </c>
      <c r="L869" s="9" t="s">
        <v>16</v>
      </c>
      <c r="M869" s="9">
        <f>tblTitanic[[#This Row],[SibSp]]+tblTitanic[[#This Row],[Parch]]</f>
        <v>0</v>
      </c>
      <c r="N869" s="9" t="str">
        <f>IF(tblTitanic[[#This Row],[FamilySize]]=0,"Alone", IF(tblTitanic[[#This Row],[FamilySize]]&lt;=3,"Small (1-3)", "Large (4+)"))</f>
        <v>Alone</v>
      </c>
      <c r="O869" s="9" t="str">
        <f>TRIM(MID(tblTitanic[[#This Row],[Name]], FIND(",",tblTitanic[[#This Row],[Name]])+1, FIND(".",tblTitanic[[#This Row],[Name]]) - FIND(",",tblTitanic[[#This Row],[Name]]) - 1))</f>
        <v>Mr</v>
      </c>
      <c r="P86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69" s="9" t="str">
        <f>IF(tblTitanic[[#This Row],[Cabin]]="","Unknown",LEFT(tblTitanic[[#This Row],[Cabin]],1))</f>
        <v>A</v>
      </c>
      <c r="R869" s="9" t="str">
        <f>IF(tblTitanic[[#This Row],[Age]]="","Unknown", IF(tblTitanic[[#This Row],[Age]]&lt;13,"Child",IF(tblTitanic[[#This Row],[Age]]&lt;=18,"Teen", IF(tblTitanic[[#This Row],[Age]]&lt;=40,"Adult","Senior"))))</f>
        <v>Adult</v>
      </c>
      <c r="S869" s="9" t="str">
        <f>IF(tblTitanic[[#This Row],[Fare]]&lt;=$X$5,"Low",IF(tblTitanic[[#This Row],[Fare]]&lt;= $X$6,"Medium",IF(tblTitanic[[#This Row],[Fare]]&lt;= $X$7,"High","Very High")))</f>
        <v>Very High</v>
      </c>
      <c r="T869" s="9">
        <f>IF(tblTitanic[[#This Row],[Age]]="", $X$9, tblTitanic[[#This Row],[Age]])</f>
        <v>31</v>
      </c>
      <c r="U869" s="9" t="str">
        <f>IF(tblTitanic[[#This Row],[Embarked]]="", "S", tblTitanic[[#This Row],[Embarked]])</f>
        <v>S</v>
      </c>
    </row>
    <row r="870" spans="1:21">
      <c r="A870" s="9">
        <v>869</v>
      </c>
      <c r="B870" s="9">
        <v>0</v>
      </c>
      <c r="C870" s="9">
        <v>3</v>
      </c>
      <c r="D870" t="s">
        <v>1696</v>
      </c>
      <c r="E870" s="9" t="s">
        <v>13</v>
      </c>
      <c r="F870" s="31"/>
      <c r="G870" s="9">
        <v>0</v>
      </c>
      <c r="H870" s="9">
        <v>0</v>
      </c>
      <c r="I870" t="s">
        <v>1697</v>
      </c>
      <c r="J870">
        <v>9.5</v>
      </c>
      <c r="K870" s="9" t="s">
        <v>15</v>
      </c>
      <c r="L870" s="9" t="s">
        <v>16</v>
      </c>
      <c r="M870" s="9">
        <f>tblTitanic[[#This Row],[SibSp]]+tblTitanic[[#This Row],[Parch]]</f>
        <v>0</v>
      </c>
      <c r="N870" s="9" t="str">
        <f>IF(tblTitanic[[#This Row],[FamilySize]]=0,"Alone", IF(tblTitanic[[#This Row],[FamilySize]]&lt;=3,"Small (1-3)", "Large (4+)"))</f>
        <v>Alone</v>
      </c>
      <c r="O870" s="9" t="str">
        <f>TRIM(MID(tblTitanic[[#This Row],[Name]], FIND(",",tblTitanic[[#This Row],[Name]])+1, FIND(".",tblTitanic[[#This Row],[Name]]) - FIND(",",tblTitanic[[#This Row],[Name]]) - 1))</f>
        <v>Mr</v>
      </c>
      <c r="P87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0" s="9" t="str">
        <f>IF(tblTitanic[[#This Row],[Cabin]]="","Unknown",LEFT(tblTitanic[[#This Row],[Cabin]],1))</f>
        <v>Unknown</v>
      </c>
      <c r="R870" s="9" t="str">
        <f>IF(tblTitanic[[#This Row],[Age]]="","Unknown", IF(tblTitanic[[#This Row],[Age]]&lt;13,"Child",IF(tblTitanic[[#This Row],[Age]]&lt;=18,"Teen", IF(tblTitanic[[#This Row],[Age]]&lt;=40,"Adult","Senior"))))</f>
        <v>Unknown</v>
      </c>
      <c r="S870" s="9" t="str">
        <f>IF(tblTitanic[[#This Row],[Fare]]&lt;=$X$5,"Low",IF(tblTitanic[[#This Row],[Fare]]&lt;= $X$6,"Medium",IF(tblTitanic[[#This Row],[Fare]]&lt;= $X$7,"High","Very High")))</f>
        <v>Medium</v>
      </c>
      <c r="T870" s="9">
        <f>IF(tblTitanic[[#This Row],[Age]]="", $X$9, tblTitanic[[#This Row],[Age]])</f>
        <v>28</v>
      </c>
      <c r="U870" s="9" t="str">
        <f>IF(tblTitanic[[#This Row],[Embarked]]="", "S", tblTitanic[[#This Row],[Embarked]])</f>
        <v>S</v>
      </c>
    </row>
    <row r="871" spans="1:21">
      <c r="A871" s="9">
        <v>870</v>
      </c>
      <c r="B871" s="9">
        <v>1</v>
      </c>
      <c r="C871" s="9">
        <v>3</v>
      </c>
      <c r="D871" t="s">
        <v>1698</v>
      </c>
      <c r="E871" s="9" t="s">
        <v>13</v>
      </c>
      <c r="F871" s="31">
        <v>4</v>
      </c>
      <c r="G871" s="9">
        <v>1</v>
      </c>
      <c r="H871" s="9">
        <v>1</v>
      </c>
      <c r="I871" t="s">
        <v>38</v>
      </c>
      <c r="J871">
        <v>11.1333</v>
      </c>
      <c r="K871" s="9" t="s">
        <v>15</v>
      </c>
      <c r="L871" s="9" t="s">
        <v>16</v>
      </c>
      <c r="M871" s="9">
        <f>tblTitanic[[#This Row],[SibSp]]+tblTitanic[[#This Row],[Parch]]</f>
        <v>2</v>
      </c>
      <c r="N871" s="9" t="str">
        <f>IF(tblTitanic[[#This Row],[FamilySize]]=0,"Alone", IF(tblTitanic[[#This Row],[FamilySize]]&lt;=3,"Small (1-3)", "Large (4+)"))</f>
        <v>Small (1-3)</v>
      </c>
      <c r="O871" s="9" t="str">
        <f>TRIM(MID(tblTitanic[[#This Row],[Name]], FIND(",",tblTitanic[[#This Row],[Name]])+1, FIND(".",tblTitanic[[#This Row],[Name]]) - FIND(",",tblTitanic[[#This Row],[Name]]) - 1))</f>
        <v>Master</v>
      </c>
      <c r="P87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Master</v>
      </c>
      <c r="Q871" s="9" t="str">
        <f>IF(tblTitanic[[#This Row],[Cabin]]="","Unknown",LEFT(tblTitanic[[#This Row],[Cabin]],1))</f>
        <v>Unknown</v>
      </c>
      <c r="R871" s="9" t="str">
        <f>IF(tblTitanic[[#This Row],[Age]]="","Unknown", IF(tblTitanic[[#This Row],[Age]]&lt;13,"Child",IF(tblTitanic[[#This Row],[Age]]&lt;=18,"Teen", IF(tblTitanic[[#This Row],[Age]]&lt;=40,"Adult","Senior"))))</f>
        <v>Child</v>
      </c>
      <c r="S871" s="9" t="str">
        <f>IF(tblTitanic[[#This Row],[Fare]]&lt;=$X$5,"Low",IF(tblTitanic[[#This Row],[Fare]]&lt;= $X$6,"Medium",IF(tblTitanic[[#This Row],[Fare]]&lt;= $X$7,"High","Very High")))</f>
        <v>Medium</v>
      </c>
      <c r="T871" s="9">
        <f>IF(tblTitanic[[#This Row],[Age]]="", $X$9, tblTitanic[[#This Row],[Age]])</f>
        <v>4</v>
      </c>
      <c r="U871" s="9" t="str">
        <f>IF(tblTitanic[[#This Row],[Embarked]]="", "S", tblTitanic[[#This Row],[Embarked]])</f>
        <v>S</v>
      </c>
    </row>
    <row r="872" spans="1:21">
      <c r="A872" s="9">
        <v>871</v>
      </c>
      <c r="B872" s="9">
        <v>0</v>
      </c>
      <c r="C872" s="9">
        <v>3</v>
      </c>
      <c r="D872" t="s">
        <v>1699</v>
      </c>
      <c r="E872" s="9" t="s">
        <v>13</v>
      </c>
      <c r="F872" s="31">
        <v>26</v>
      </c>
      <c r="G872" s="9">
        <v>0</v>
      </c>
      <c r="H872" s="9">
        <v>0</v>
      </c>
      <c r="I872" t="s">
        <v>1700</v>
      </c>
      <c r="J872">
        <v>7.8958000000000004</v>
      </c>
      <c r="K872" s="9" t="s">
        <v>15</v>
      </c>
      <c r="L872" s="9" t="s">
        <v>16</v>
      </c>
      <c r="M872" s="9">
        <f>tblTitanic[[#This Row],[SibSp]]+tblTitanic[[#This Row],[Parch]]</f>
        <v>0</v>
      </c>
      <c r="N872" s="9" t="str">
        <f>IF(tblTitanic[[#This Row],[FamilySize]]=0,"Alone", IF(tblTitanic[[#This Row],[FamilySize]]&lt;=3,"Small (1-3)", "Large (4+)"))</f>
        <v>Alone</v>
      </c>
      <c r="O872" s="9" t="str">
        <f>TRIM(MID(tblTitanic[[#This Row],[Name]], FIND(",",tblTitanic[[#This Row],[Name]])+1, FIND(".",tblTitanic[[#This Row],[Name]]) - FIND(",",tblTitanic[[#This Row],[Name]]) - 1))</f>
        <v>Mr</v>
      </c>
      <c r="P87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2" s="9" t="str">
        <f>IF(tblTitanic[[#This Row],[Cabin]]="","Unknown",LEFT(tblTitanic[[#This Row],[Cabin]],1))</f>
        <v>Unknown</v>
      </c>
      <c r="R872" s="9" t="str">
        <f>IF(tblTitanic[[#This Row],[Age]]="","Unknown", IF(tblTitanic[[#This Row],[Age]]&lt;13,"Child",IF(tblTitanic[[#This Row],[Age]]&lt;=18,"Teen", IF(tblTitanic[[#This Row],[Age]]&lt;=40,"Adult","Senior"))))</f>
        <v>Adult</v>
      </c>
      <c r="S872" s="9" t="str">
        <f>IF(tblTitanic[[#This Row],[Fare]]&lt;=$X$5,"Low",IF(tblTitanic[[#This Row],[Fare]]&lt;= $X$6,"Medium",IF(tblTitanic[[#This Row],[Fare]]&lt;= $X$7,"High","Very High")))</f>
        <v>Low</v>
      </c>
      <c r="T872" s="9">
        <f>IF(tblTitanic[[#This Row],[Age]]="", $X$9, tblTitanic[[#This Row],[Age]])</f>
        <v>26</v>
      </c>
      <c r="U872" s="9" t="str">
        <f>IF(tblTitanic[[#This Row],[Embarked]]="", "S", tblTitanic[[#This Row],[Embarked]])</f>
        <v>S</v>
      </c>
    </row>
    <row r="873" spans="1:21">
      <c r="A873" s="9">
        <v>872</v>
      </c>
      <c r="B873" s="9">
        <v>1</v>
      </c>
      <c r="C873" s="9">
        <v>1</v>
      </c>
      <c r="D873" t="s">
        <v>1701</v>
      </c>
      <c r="E873" s="9" t="s">
        <v>18</v>
      </c>
      <c r="F873" s="31">
        <v>47</v>
      </c>
      <c r="G873" s="9">
        <v>1</v>
      </c>
      <c r="H873" s="9">
        <v>1</v>
      </c>
      <c r="I873" t="s">
        <v>530</v>
      </c>
      <c r="J873">
        <v>52.554200000000002</v>
      </c>
      <c r="K873" s="9" t="s">
        <v>531</v>
      </c>
      <c r="L873" s="9" t="s">
        <v>16</v>
      </c>
      <c r="M873" s="9">
        <f>tblTitanic[[#This Row],[SibSp]]+tblTitanic[[#This Row],[Parch]]</f>
        <v>2</v>
      </c>
      <c r="N873" s="9" t="str">
        <f>IF(tblTitanic[[#This Row],[FamilySize]]=0,"Alone", IF(tblTitanic[[#This Row],[FamilySize]]&lt;=3,"Small (1-3)", "Large (4+)"))</f>
        <v>Small (1-3)</v>
      </c>
      <c r="O873" s="9" t="str">
        <f>TRIM(MID(tblTitanic[[#This Row],[Name]], FIND(",",tblTitanic[[#This Row],[Name]])+1, FIND(".",tblTitanic[[#This Row],[Name]]) - FIND(",",tblTitanic[[#This Row],[Name]]) - 1))</f>
        <v>Mrs</v>
      </c>
      <c r="P87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73" s="9" t="str">
        <f>IF(tblTitanic[[#This Row],[Cabin]]="","Unknown",LEFT(tblTitanic[[#This Row],[Cabin]],1))</f>
        <v>D</v>
      </c>
      <c r="R873" s="9" t="str">
        <f>IF(tblTitanic[[#This Row],[Age]]="","Unknown", IF(tblTitanic[[#This Row],[Age]]&lt;13,"Child",IF(tblTitanic[[#This Row],[Age]]&lt;=18,"Teen", IF(tblTitanic[[#This Row],[Age]]&lt;=40,"Adult","Senior"))))</f>
        <v>Senior</v>
      </c>
      <c r="S873" s="9" t="str">
        <f>IF(tblTitanic[[#This Row],[Fare]]&lt;=$X$5,"Low",IF(tblTitanic[[#This Row],[Fare]]&lt;= $X$6,"Medium",IF(tblTitanic[[#This Row],[Fare]]&lt;= $X$7,"High","Very High")))</f>
        <v>Very High</v>
      </c>
      <c r="T873" s="9">
        <f>IF(tblTitanic[[#This Row],[Age]]="", $X$9, tblTitanic[[#This Row],[Age]])</f>
        <v>47</v>
      </c>
      <c r="U873" s="9" t="str">
        <f>IF(tblTitanic[[#This Row],[Embarked]]="", "S", tblTitanic[[#This Row],[Embarked]])</f>
        <v>S</v>
      </c>
    </row>
    <row r="874" spans="1:21">
      <c r="A874" s="9">
        <v>873</v>
      </c>
      <c r="B874" s="9">
        <v>0</v>
      </c>
      <c r="C874" s="9">
        <v>1</v>
      </c>
      <c r="D874" t="s">
        <v>1702</v>
      </c>
      <c r="E874" s="9" t="s">
        <v>13</v>
      </c>
      <c r="F874" s="31">
        <v>33</v>
      </c>
      <c r="G874" s="9">
        <v>0</v>
      </c>
      <c r="H874" s="9">
        <v>0</v>
      </c>
      <c r="I874" t="s">
        <v>1703</v>
      </c>
      <c r="J874">
        <v>5</v>
      </c>
      <c r="K874" s="9" t="s">
        <v>1358</v>
      </c>
      <c r="L874" s="9" t="s">
        <v>16</v>
      </c>
      <c r="M874" s="9">
        <f>tblTitanic[[#This Row],[SibSp]]+tblTitanic[[#This Row],[Parch]]</f>
        <v>0</v>
      </c>
      <c r="N874" s="9" t="str">
        <f>IF(tblTitanic[[#This Row],[FamilySize]]=0,"Alone", IF(tblTitanic[[#This Row],[FamilySize]]&lt;=3,"Small (1-3)", "Large (4+)"))</f>
        <v>Alone</v>
      </c>
      <c r="O874" s="9" t="str">
        <f>TRIM(MID(tblTitanic[[#This Row],[Name]], FIND(",",tblTitanic[[#This Row],[Name]])+1, FIND(".",tblTitanic[[#This Row],[Name]]) - FIND(",",tblTitanic[[#This Row],[Name]]) - 1))</f>
        <v>Mr</v>
      </c>
      <c r="P87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4" s="9" t="str">
        <f>IF(tblTitanic[[#This Row],[Cabin]]="","Unknown",LEFT(tblTitanic[[#This Row],[Cabin]],1))</f>
        <v>B</v>
      </c>
      <c r="R874" s="9" t="str">
        <f>IF(tblTitanic[[#This Row],[Age]]="","Unknown", IF(tblTitanic[[#This Row],[Age]]&lt;13,"Child",IF(tblTitanic[[#This Row],[Age]]&lt;=18,"Teen", IF(tblTitanic[[#This Row],[Age]]&lt;=40,"Adult","Senior"))))</f>
        <v>Adult</v>
      </c>
      <c r="S874" s="9" t="str">
        <f>IF(tblTitanic[[#This Row],[Fare]]&lt;=$X$5,"Low",IF(tblTitanic[[#This Row],[Fare]]&lt;= $X$6,"Medium",IF(tblTitanic[[#This Row],[Fare]]&lt;= $X$7,"High","Very High")))</f>
        <v>Low</v>
      </c>
      <c r="T874" s="9">
        <f>IF(tblTitanic[[#This Row],[Age]]="", $X$9, tblTitanic[[#This Row],[Age]])</f>
        <v>33</v>
      </c>
      <c r="U874" s="9" t="str">
        <f>IF(tblTitanic[[#This Row],[Embarked]]="", "S", tblTitanic[[#This Row],[Embarked]])</f>
        <v>S</v>
      </c>
    </row>
    <row r="875" spans="1:21">
      <c r="A875" s="9">
        <v>874</v>
      </c>
      <c r="B875" s="9">
        <v>0</v>
      </c>
      <c r="C875" s="9">
        <v>3</v>
      </c>
      <c r="D875" t="s">
        <v>1704</v>
      </c>
      <c r="E875" s="9" t="s">
        <v>13</v>
      </c>
      <c r="F875" s="31">
        <v>47</v>
      </c>
      <c r="G875" s="9">
        <v>0</v>
      </c>
      <c r="H875" s="9">
        <v>0</v>
      </c>
      <c r="I875" t="s">
        <v>1705</v>
      </c>
      <c r="J875">
        <v>9</v>
      </c>
      <c r="K875" s="9" t="s">
        <v>15</v>
      </c>
      <c r="L875" s="9" t="s">
        <v>16</v>
      </c>
      <c r="M875" s="9">
        <f>tblTitanic[[#This Row],[SibSp]]+tblTitanic[[#This Row],[Parch]]</f>
        <v>0</v>
      </c>
      <c r="N875" s="9" t="str">
        <f>IF(tblTitanic[[#This Row],[FamilySize]]=0,"Alone", IF(tblTitanic[[#This Row],[FamilySize]]&lt;=3,"Small (1-3)", "Large (4+)"))</f>
        <v>Alone</v>
      </c>
      <c r="O875" s="9" t="str">
        <f>TRIM(MID(tblTitanic[[#This Row],[Name]], FIND(",",tblTitanic[[#This Row],[Name]])+1, FIND(".",tblTitanic[[#This Row],[Name]]) - FIND(",",tblTitanic[[#This Row],[Name]]) - 1))</f>
        <v>Mr</v>
      </c>
      <c r="P87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5" s="9" t="str">
        <f>IF(tblTitanic[[#This Row],[Cabin]]="","Unknown",LEFT(tblTitanic[[#This Row],[Cabin]],1))</f>
        <v>Unknown</v>
      </c>
      <c r="R875" s="9" t="str">
        <f>IF(tblTitanic[[#This Row],[Age]]="","Unknown", IF(tblTitanic[[#This Row],[Age]]&lt;13,"Child",IF(tblTitanic[[#This Row],[Age]]&lt;=18,"Teen", IF(tblTitanic[[#This Row],[Age]]&lt;=40,"Adult","Senior"))))</f>
        <v>Senior</v>
      </c>
      <c r="S875" s="9" t="str">
        <f>IF(tblTitanic[[#This Row],[Fare]]&lt;=$X$5,"Low",IF(tblTitanic[[#This Row],[Fare]]&lt;= $X$6,"Medium",IF(tblTitanic[[#This Row],[Fare]]&lt;= $X$7,"High","Very High")))</f>
        <v>Medium</v>
      </c>
      <c r="T875" s="9">
        <f>IF(tblTitanic[[#This Row],[Age]]="", $X$9, tblTitanic[[#This Row],[Age]])</f>
        <v>47</v>
      </c>
      <c r="U875" s="9" t="str">
        <f>IF(tblTitanic[[#This Row],[Embarked]]="", "S", tblTitanic[[#This Row],[Embarked]])</f>
        <v>S</v>
      </c>
    </row>
    <row r="876" spans="1:21">
      <c r="A876" s="9">
        <v>875</v>
      </c>
      <c r="B876" s="9">
        <v>1</v>
      </c>
      <c r="C876" s="9">
        <v>2</v>
      </c>
      <c r="D876" t="s">
        <v>1706</v>
      </c>
      <c r="E876" s="9" t="s">
        <v>18</v>
      </c>
      <c r="F876" s="31">
        <v>28</v>
      </c>
      <c r="G876" s="9">
        <v>1</v>
      </c>
      <c r="H876" s="9">
        <v>0</v>
      </c>
      <c r="I876" t="s">
        <v>657</v>
      </c>
      <c r="J876">
        <v>24</v>
      </c>
      <c r="K876" s="9" t="s">
        <v>15</v>
      </c>
      <c r="L876" s="9" t="s">
        <v>21</v>
      </c>
      <c r="M876" s="9">
        <f>tblTitanic[[#This Row],[SibSp]]+tblTitanic[[#This Row],[Parch]]</f>
        <v>1</v>
      </c>
      <c r="N876" s="9" t="str">
        <f>IF(tblTitanic[[#This Row],[FamilySize]]=0,"Alone", IF(tblTitanic[[#This Row],[FamilySize]]&lt;=3,"Small (1-3)", "Large (4+)"))</f>
        <v>Small (1-3)</v>
      </c>
      <c r="O876" s="9" t="str">
        <f>TRIM(MID(tblTitanic[[#This Row],[Name]], FIND(",",tblTitanic[[#This Row],[Name]])+1, FIND(".",tblTitanic[[#This Row],[Name]]) - FIND(",",tblTitanic[[#This Row],[Name]]) - 1))</f>
        <v>Mrs</v>
      </c>
      <c r="P87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76" s="9" t="str">
        <f>IF(tblTitanic[[#This Row],[Cabin]]="","Unknown",LEFT(tblTitanic[[#This Row],[Cabin]],1))</f>
        <v>Unknown</v>
      </c>
      <c r="R876" s="9" t="str">
        <f>IF(tblTitanic[[#This Row],[Age]]="","Unknown", IF(tblTitanic[[#This Row],[Age]]&lt;13,"Child",IF(tblTitanic[[#This Row],[Age]]&lt;=18,"Teen", IF(tblTitanic[[#This Row],[Age]]&lt;=40,"Adult","Senior"))))</f>
        <v>Adult</v>
      </c>
      <c r="S876" s="9" t="str">
        <f>IF(tblTitanic[[#This Row],[Fare]]&lt;=$X$5,"Low",IF(tblTitanic[[#This Row],[Fare]]&lt;= $X$6,"Medium",IF(tblTitanic[[#This Row],[Fare]]&lt;= $X$7,"High","Very High")))</f>
        <v>High</v>
      </c>
      <c r="T876" s="9">
        <f>IF(tblTitanic[[#This Row],[Age]]="", $X$9, tblTitanic[[#This Row],[Age]])</f>
        <v>28</v>
      </c>
      <c r="U876" s="9" t="str">
        <f>IF(tblTitanic[[#This Row],[Embarked]]="", "S", tblTitanic[[#This Row],[Embarked]])</f>
        <v>C</v>
      </c>
    </row>
    <row r="877" spans="1:21">
      <c r="A877" s="9">
        <v>876</v>
      </c>
      <c r="B877" s="9">
        <v>1</v>
      </c>
      <c r="C877" s="9">
        <v>3</v>
      </c>
      <c r="D877" t="s">
        <v>1707</v>
      </c>
      <c r="E877" s="9" t="s">
        <v>18</v>
      </c>
      <c r="F877" s="31">
        <v>15</v>
      </c>
      <c r="G877" s="9">
        <v>0</v>
      </c>
      <c r="H877" s="9">
        <v>0</v>
      </c>
      <c r="I877" t="s">
        <v>1708</v>
      </c>
      <c r="J877">
        <v>7.2249999999999996</v>
      </c>
      <c r="K877" s="9" t="s">
        <v>15</v>
      </c>
      <c r="L877" s="9" t="s">
        <v>21</v>
      </c>
      <c r="M877" s="9">
        <f>tblTitanic[[#This Row],[SibSp]]+tblTitanic[[#This Row],[Parch]]</f>
        <v>0</v>
      </c>
      <c r="N877" s="9" t="str">
        <f>IF(tblTitanic[[#This Row],[FamilySize]]=0,"Alone", IF(tblTitanic[[#This Row],[FamilySize]]&lt;=3,"Small (1-3)", "Large (4+)"))</f>
        <v>Alone</v>
      </c>
      <c r="O877" s="9" t="str">
        <f>TRIM(MID(tblTitanic[[#This Row],[Name]], FIND(",",tblTitanic[[#This Row],[Name]])+1, FIND(".",tblTitanic[[#This Row],[Name]]) - FIND(",",tblTitanic[[#This Row],[Name]]) - 1))</f>
        <v>Miss</v>
      </c>
      <c r="P87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77" s="9" t="str">
        <f>IF(tblTitanic[[#This Row],[Cabin]]="","Unknown",LEFT(tblTitanic[[#This Row],[Cabin]],1))</f>
        <v>Unknown</v>
      </c>
      <c r="R877" s="9" t="str">
        <f>IF(tblTitanic[[#This Row],[Age]]="","Unknown", IF(tblTitanic[[#This Row],[Age]]&lt;13,"Child",IF(tblTitanic[[#This Row],[Age]]&lt;=18,"Teen", IF(tblTitanic[[#This Row],[Age]]&lt;=40,"Adult","Senior"))))</f>
        <v>Teen</v>
      </c>
      <c r="S877" s="9" t="str">
        <f>IF(tblTitanic[[#This Row],[Fare]]&lt;=$X$5,"Low",IF(tblTitanic[[#This Row],[Fare]]&lt;= $X$6,"Medium",IF(tblTitanic[[#This Row],[Fare]]&lt;= $X$7,"High","Very High")))</f>
        <v>Low</v>
      </c>
      <c r="T877" s="9">
        <f>IF(tblTitanic[[#This Row],[Age]]="", $X$9, tblTitanic[[#This Row],[Age]])</f>
        <v>15</v>
      </c>
      <c r="U877" s="9" t="str">
        <f>IF(tblTitanic[[#This Row],[Embarked]]="", "S", tblTitanic[[#This Row],[Embarked]])</f>
        <v>C</v>
      </c>
    </row>
    <row r="878" spans="1:21">
      <c r="A878" s="9">
        <v>877</v>
      </c>
      <c r="B878" s="9">
        <v>0</v>
      </c>
      <c r="C878" s="9">
        <v>3</v>
      </c>
      <c r="D878" t="s">
        <v>1709</v>
      </c>
      <c r="E878" s="9" t="s">
        <v>13</v>
      </c>
      <c r="F878" s="31">
        <v>20</v>
      </c>
      <c r="G878" s="9">
        <v>0</v>
      </c>
      <c r="H878" s="9">
        <v>0</v>
      </c>
      <c r="I878" t="s">
        <v>310</v>
      </c>
      <c r="J878">
        <v>9.8458000000000006</v>
      </c>
      <c r="K878" s="9" t="s">
        <v>15</v>
      </c>
      <c r="L878" s="9" t="s">
        <v>16</v>
      </c>
      <c r="M878" s="9">
        <f>tblTitanic[[#This Row],[SibSp]]+tblTitanic[[#This Row],[Parch]]</f>
        <v>0</v>
      </c>
      <c r="N878" s="9" t="str">
        <f>IF(tblTitanic[[#This Row],[FamilySize]]=0,"Alone", IF(tblTitanic[[#This Row],[FamilySize]]&lt;=3,"Small (1-3)", "Large (4+)"))</f>
        <v>Alone</v>
      </c>
      <c r="O878" s="9" t="str">
        <f>TRIM(MID(tblTitanic[[#This Row],[Name]], FIND(",",tblTitanic[[#This Row],[Name]])+1, FIND(".",tblTitanic[[#This Row],[Name]]) - FIND(",",tblTitanic[[#This Row],[Name]]) - 1))</f>
        <v>Mr</v>
      </c>
      <c r="P87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8" s="9" t="str">
        <f>IF(tblTitanic[[#This Row],[Cabin]]="","Unknown",LEFT(tblTitanic[[#This Row],[Cabin]],1))</f>
        <v>Unknown</v>
      </c>
      <c r="R878" s="9" t="str">
        <f>IF(tblTitanic[[#This Row],[Age]]="","Unknown", IF(tblTitanic[[#This Row],[Age]]&lt;13,"Child",IF(tblTitanic[[#This Row],[Age]]&lt;=18,"Teen", IF(tblTitanic[[#This Row],[Age]]&lt;=40,"Adult","Senior"))))</f>
        <v>Adult</v>
      </c>
      <c r="S878" s="9" t="str">
        <f>IF(tblTitanic[[#This Row],[Fare]]&lt;=$X$5,"Low",IF(tblTitanic[[#This Row],[Fare]]&lt;= $X$6,"Medium",IF(tblTitanic[[#This Row],[Fare]]&lt;= $X$7,"High","Very High")))</f>
        <v>Medium</v>
      </c>
      <c r="T878" s="9">
        <f>IF(tblTitanic[[#This Row],[Age]]="", $X$9, tblTitanic[[#This Row],[Age]])</f>
        <v>20</v>
      </c>
      <c r="U878" s="9" t="str">
        <f>IF(tblTitanic[[#This Row],[Embarked]]="", "S", tblTitanic[[#This Row],[Embarked]])</f>
        <v>S</v>
      </c>
    </row>
    <row r="879" spans="1:21">
      <c r="A879" s="9">
        <v>878</v>
      </c>
      <c r="B879" s="9">
        <v>0</v>
      </c>
      <c r="C879" s="9">
        <v>3</v>
      </c>
      <c r="D879" t="s">
        <v>1710</v>
      </c>
      <c r="E879" s="9" t="s">
        <v>13</v>
      </c>
      <c r="F879" s="31">
        <v>19</v>
      </c>
      <c r="G879" s="9">
        <v>0</v>
      </c>
      <c r="H879" s="9">
        <v>0</v>
      </c>
      <c r="I879" t="s">
        <v>1711</v>
      </c>
      <c r="J879">
        <v>7.8958000000000004</v>
      </c>
      <c r="K879" s="9" t="s">
        <v>15</v>
      </c>
      <c r="L879" s="9" t="s">
        <v>16</v>
      </c>
      <c r="M879" s="9">
        <f>tblTitanic[[#This Row],[SibSp]]+tblTitanic[[#This Row],[Parch]]</f>
        <v>0</v>
      </c>
      <c r="N879" s="9" t="str">
        <f>IF(tblTitanic[[#This Row],[FamilySize]]=0,"Alone", IF(tblTitanic[[#This Row],[FamilySize]]&lt;=3,"Small (1-3)", "Large (4+)"))</f>
        <v>Alone</v>
      </c>
      <c r="O879" s="9" t="str">
        <f>TRIM(MID(tblTitanic[[#This Row],[Name]], FIND(",",tblTitanic[[#This Row],[Name]])+1, FIND(".",tblTitanic[[#This Row],[Name]]) - FIND(",",tblTitanic[[#This Row],[Name]]) - 1))</f>
        <v>Mr</v>
      </c>
      <c r="P87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79" s="9" t="str">
        <f>IF(tblTitanic[[#This Row],[Cabin]]="","Unknown",LEFT(tblTitanic[[#This Row],[Cabin]],1))</f>
        <v>Unknown</v>
      </c>
      <c r="R879" s="9" t="str">
        <f>IF(tblTitanic[[#This Row],[Age]]="","Unknown", IF(tblTitanic[[#This Row],[Age]]&lt;13,"Child",IF(tblTitanic[[#This Row],[Age]]&lt;=18,"Teen", IF(tblTitanic[[#This Row],[Age]]&lt;=40,"Adult","Senior"))))</f>
        <v>Adult</v>
      </c>
      <c r="S879" s="9" t="str">
        <f>IF(tblTitanic[[#This Row],[Fare]]&lt;=$X$5,"Low",IF(tblTitanic[[#This Row],[Fare]]&lt;= $X$6,"Medium",IF(tblTitanic[[#This Row],[Fare]]&lt;= $X$7,"High","Very High")))</f>
        <v>Low</v>
      </c>
      <c r="T879" s="9">
        <f>IF(tblTitanic[[#This Row],[Age]]="", $X$9, tblTitanic[[#This Row],[Age]])</f>
        <v>19</v>
      </c>
      <c r="U879" s="9" t="str">
        <f>IF(tblTitanic[[#This Row],[Embarked]]="", "S", tblTitanic[[#This Row],[Embarked]])</f>
        <v>S</v>
      </c>
    </row>
    <row r="880" spans="1:21">
      <c r="A880" s="9">
        <v>879</v>
      </c>
      <c r="B880" s="9">
        <v>0</v>
      </c>
      <c r="C880" s="9">
        <v>3</v>
      </c>
      <c r="D880" t="s">
        <v>1712</v>
      </c>
      <c r="E880" s="9" t="s">
        <v>13</v>
      </c>
      <c r="F880" s="31"/>
      <c r="G880" s="9">
        <v>0</v>
      </c>
      <c r="H880" s="9">
        <v>0</v>
      </c>
      <c r="I880" t="s">
        <v>1713</v>
      </c>
      <c r="J880">
        <v>7.8958000000000004</v>
      </c>
      <c r="K880" s="9" t="s">
        <v>15</v>
      </c>
      <c r="L880" s="9" t="s">
        <v>16</v>
      </c>
      <c r="M880" s="9">
        <f>tblTitanic[[#This Row],[SibSp]]+tblTitanic[[#This Row],[Parch]]</f>
        <v>0</v>
      </c>
      <c r="N880" s="9" t="str">
        <f>IF(tblTitanic[[#This Row],[FamilySize]]=0,"Alone", IF(tblTitanic[[#This Row],[FamilySize]]&lt;=3,"Small (1-3)", "Large (4+)"))</f>
        <v>Alone</v>
      </c>
      <c r="O880" s="9" t="str">
        <f>TRIM(MID(tblTitanic[[#This Row],[Name]], FIND(",",tblTitanic[[#This Row],[Name]])+1, FIND(".",tblTitanic[[#This Row],[Name]]) - FIND(",",tblTitanic[[#This Row],[Name]]) - 1))</f>
        <v>Mr</v>
      </c>
      <c r="P88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80" s="9" t="str">
        <f>IF(tblTitanic[[#This Row],[Cabin]]="","Unknown",LEFT(tblTitanic[[#This Row],[Cabin]],1))</f>
        <v>Unknown</v>
      </c>
      <c r="R880" s="9" t="str">
        <f>IF(tblTitanic[[#This Row],[Age]]="","Unknown", IF(tblTitanic[[#This Row],[Age]]&lt;13,"Child",IF(tblTitanic[[#This Row],[Age]]&lt;=18,"Teen", IF(tblTitanic[[#This Row],[Age]]&lt;=40,"Adult","Senior"))))</f>
        <v>Unknown</v>
      </c>
      <c r="S880" s="9" t="str">
        <f>IF(tblTitanic[[#This Row],[Fare]]&lt;=$X$5,"Low",IF(tblTitanic[[#This Row],[Fare]]&lt;= $X$6,"Medium",IF(tblTitanic[[#This Row],[Fare]]&lt;= $X$7,"High","Very High")))</f>
        <v>Low</v>
      </c>
      <c r="T880" s="9">
        <f>IF(tblTitanic[[#This Row],[Age]]="", $X$9, tblTitanic[[#This Row],[Age]])</f>
        <v>28</v>
      </c>
      <c r="U880" s="9" t="str">
        <f>IF(tblTitanic[[#This Row],[Embarked]]="", "S", tblTitanic[[#This Row],[Embarked]])</f>
        <v>S</v>
      </c>
    </row>
    <row r="881" spans="1:21">
      <c r="A881" s="9">
        <v>880</v>
      </c>
      <c r="B881" s="9">
        <v>1</v>
      </c>
      <c r="C881" s="9">
        <v>1</v>
      </c>
      <c r="D881" t="s">
        <v>1714</v>
      </c>
      <c r="E881" s="9" t="s">
        <v>18</v>
      </c>
      <c r="F881" s="31">
        <v>56</v>
      </c>
      <c r="G881" s="9">
        <v>0</v>
      </c>
      <c r="H881" s="9">
        <v>1</v>
      </c>
      <c r="I881" t="s">
        <v>662</v>
      </c>
      <c r="J881">
        <v>83.158299999999997</v>
      </c>
      <c r="K881" s="9" t="s">
        <v>1715</v>
      </c>
      <c r="L881" s="9" t="s">
        <v>21</v>
      </c>
      <c r="M881" s="9">
        <f>tblTitanic[[#This Row],[SibSp]]+tblTitanic[[#This Row],[Parch]]</f>
        <v>1</v>
      </c>
      <c r="N881" s="9" t="str">
        <f>IF(tblTitanic[[#This Row],[FamilySize]]=0,"Alone", IF(tblTitanic[[#This Row],[FamilySize]]&lt;=3,"Small (1-3)", "Large (4+)"))</f>
        <v>Small (1-3)</v>
      </c>
      <c r="O881" s="9" t="str">
        <f>TRIM(MID(tblTitanic[[#This Row],[Name]], FIND(",",tblTitanic[[#This Row],[Name]])+1, FIND(".",tblTitanic[[#This Row],[Name]]) - FIND(",",tblTitanic[[#This Row],[Name]]) - 1))</f>
        <v>Mrs</v>
      </c>
      <c r="P88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81" s="9" t="str">
        <f>IF(tblTitanic[[#This Row],[Cabin]]="","Unknown",LEFT(tblTitanic[[#This Row],[Cabin]],1))</f>
        <v>C</v>
      </c>
      <c r="R881" s="9" t="str">
        <f>IF(tblTitanic[[#This Row],[Age]]="","Unknown", IF(tblTitanic[[#This Row],[Age]]&lt;13,"Child",IF(tblTitanic[[#This Row],[Age]]&lt;=18,"Teen", IF(tblTitanic[[#This Row],[Age]]&lt;=40,"Adult","Senior"))))</f>
        <v>Senior</v>
      </c>
      <c r="S881" s="9" t="str">
        <f>IF(tblTitanic[[#This Row],[Fare]]&lt;=$X$5,"Low",IF(tblTitanic[[#This Row],[Fare]]&lt;= $X$6,"Medium",IF(tblTitanic[[#This Row],[Fare]]&lt;= $X$7,"High","Very High")))</f>
        <v>Very High</v>
      </c>
      <c r="T881" s="9">
        <f>IF(tblTitanic[[#This Row],[Age]]="", $X$9, tblTitanic[[#This Row],[Age]])</f>
        <v>56</v>
      </c>
      <c r="U881" s="9" t="str">
        <f>IF(tblTitanic[[#This Row],[Embarked]]="", "S", tblTitanic[[#This Row],[Embarked]])</f>
        <v>C</v>
      </c>
    </row>
    <row r="882" spans="1:21">
      <c r="A882" s="9">
        <v>881</v>
      </c>
      <c r="B882" s="9">
        <v>1</v>
      </c>
      <c r="C882" s="9">
        <v>2</v>
      </c>
      <c r="D882" t="s">
        <v>1716</v>
      </c>
      <c r="E882" s="9" t="s">
        <v>18</v>
      </c>
      <c r="F882" s="31">
        <v>25</v>
      </c>
      <c r="G882" s="9">
        <v>0</v>
      </c>
      <c r="H882" s="9">
        <v>1</v>
      </c>
      <c r="I882" t="s">
        <v>554</v>
      </c>
      <c r="J882">
        <v>26</v>
      </c>
      <c r="K882" s="9" t="s">
        <v>15</v>
      </c>
      <c r="L882" s="9" t="s">
        <v>16</v>
      </c>
      <c r="M882" s="9">
        <f>tblTitanic[[#This Row],[SibSp]]+tblTitanic[[#This Row],[Parch]]</f>
        <v>1</v>
      </c>
      <c r="N882" s="9" t="str">
        <f>IF(tblTitanic[[#This Row],[FamilySize]]=0,"Alone", IF(tblTitanic[[#This Row],[FamilySize]]&lt;=3,"Small (1-3)", "Large (4+)"))</f>
        <v>Small (1-3)</v>
      </c>
      <c r="O882" s="9" t="str">
        <f>TRIM(MID(tblTitanic[[#This Row],[Name]], FIND(",",tblTitanic[[#This Row],[Name]])+1, FIND(".",tblTitanic[[#This Row],[Name]]) - FIND(",",tblTitanic[[#This Row],[Name]]) - 1))</f>
        <v>Mrs</v>
      </c>
      <c r="P88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82" s="9" t="str">
        <f>IF(tblTitanic[[#This Row],[Cabin]]="","Unknown",LEFT(tblTitanic[[#This Row],[Cabin]],1))</f>
        <v>Unknown</v>
      </c>
      <c r="R882" s="9" t="str">
        <f>IF(tblTitanic[[#This Row],[Age]]="","Unknown", IF(tblTitanic[[#This Row],[Age]]&lt;13,"Child",IF(tblTitanic[[#This Row],[Age]]&lt;=18,"Teen", IF(tblTitanic[[#This Row],[Age]]&lt;=40,"Adult","Senior"))))</f>
        <v>Adult</v>
      </c>
      <c r="S882" s="9" t="str">
        <f>IF(tblTitanic[[#This Row],[Fare]]&lt;=$X$5,"Low",IF(tblTitanic[[#This Row],[Fare]]&lt;= $X$6,"Medium",IF(tblTitanic[[#This Row],[Fare]]&lt;= $X$7,"High","Very High")))</f>
        <v>High</v>
      </c>
      <c r="T882" s="9">
        <f>IF(tblTitanic[[#This Row],[Age]]="", $X$9, tblTitanic[[#This Row],[Age]])</f>
        <v>25</v>
      </c>
      <c r="U882" s="9" t="str">
        <f>IF(tblTitanic[[#This Row],[Embarked]]="", "S", tblTitanic[[#This Row],[Embarked]])</f>
        <v>S</v>
      </c>
    </row>
    <row r="883" spans="1:21">
      <c r="A883" s="9">
        <v>882</v>
      </c>
      <c r="B883" s="9">
        <v>0</v>
      </c>
      <c r="C883" s="9">
        <v>3</v>
      </c>
      <c r="D883" t="s">
        <v>1717</v>
      </c>
      <c r="E883" s="9" t="s">
        <v>13</v>
      </c>
      <c r="F883" s="31">
        <v>33</v>
      </c>
      <c r="G883" s="9">
        <v>0</v>
      </c>
      <c r="H883" s="9">
        <v>0</v>
      </c>
      <c r="I883" t="s">
        <v>1718</v>
      </c>
      <c r="J883">
        <v>7.8958000000000004</v>
      </c>
      <c r="K883" s="9" t="s">
        <v>15</v>
      </c>
      <c r="L883" s="9" t="s">
        <v>16</v>
      </c>
      <c r="M883" s="9">
        <f>tblTitanic[[#This Row],[SibSp]]+tblTitanic[[#This Row],[Parch]]</f>
        <v>0</v>
      </c>
      <c r="N883" s="9" t="str">
        <f>IF(tblTitanic[[#This Row],[FamilySize]]=0,"Alone", IF(tblTitanic[[#This Row],[FamilySize]]&lt;=3,"Small (1-3)", "Large (4+)"))</f>
        <v>Alone</v>
      </c>
      <c r="O883" s="9" t="str">
        <f>TRIM(MID(tblTitanic[[#This Row],[Name]], FIND(",",tblTitanic[[#This Row],[Name]])+1, FIND(".",tblTitanic[[#This Row],[Name]]) - FIND(",",tblTitanic[[#This Row],[Name]]) - 1))</f>
        <v>Mr</v>
      </c>
      <c r="P883"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83" s="9" t="str">
        <f>IF(tblTitanic[[#This Row],[Cabin]]="","Unknown",LEFT(tblTitanic[[#This Row],[Cabin]],1))</f>
        <v>Unknown</v>
      </c>
      <c r="R883" s="9" t="str">
        <f>IF(tblTitanic[[#This Row],[Age]]="","Unknown", IF(tblTitanic[[#This Row],[Age]]&lt;13,"Child",IF(tblTitanic[[#This Row],[Age]]&lt;=18,"Teen", IF(tblTitanic[[#This Row],[Age]]&lt;=40,"Adult","Senior"))))</f>
        <v>Adult</v>
      </c>
      <c r="S883" s="9" t="str">
        <f>IF(tblTitanic[[#This Row],[Fare]]&lt;=$X$5,"Low",IF(tblTitanic[[#This Row],[Fare]]&lt;= $X$6,"Medium",IF(tblTitanic[[#This Row],[Fare]]&lt;= $X$7,"High","Very High")))</f>
        <v>Low</v>
      </c>
      <c r="T883" s="9">
        <f>IF(tblTitanic[[#This Row],[Age]]="", $X$9, tblTitanic[[#This Row],[Age]])</f>
        <v>33</v>
      </c>
      <c r="U883" s="9" t="str">
        <f>IF(tblTitanic[[#This Row],[Embarked]]="", "S", tblTitanic[[#This Row],[Embarked]])</f>
        <v>S</v>
      </c>
    </row>
    <row r="884" spans="1:21">
      <c r="A884" s="9">
        <v>883</v>
      </c>
      <c r="B884" s="9">
        <v>0</v>
      </c>
      <c r="C884" s="9">
        <v>3</v>
      </c>
      <c r="D884" t="s">
        <v>1719</v>
      </c>
      <c r="E884" s="9" t="s">
        <v>18</v>
      </c>
      <c r="F884" s="31">
        <v>22</v>
      </c>
      <c r="G884" s="9">
        <v>0</v>
      </c>
      <c r="H884" s="9">
        <v>0</v>
      </c>
      <c r="I884" t="s">
        <v>1720</v>
      </c>
      <c r="J884">
        <v>10.5167</v>
      </c>
      <c r="K884" s="9" t="s">
        <v>15</v>
      </c>
      <c r="L884" s="9" t="s">
        <v>16</v>
      </c>
      <c r="M884" s="9">
        <f>tblTitanic[[#This Row],[SibSp]]+tblTitanic[[#This Row],[Parch]]</f>
        <v>0</v>
      </c>
      <c r="N884" s="9" t="str">
        <f>IF(tblTitanic[[#This Row],[FamilySize]]=0,"Alone", IF(tblTitanic[[#This Row],[FamilySize]]&lt;=3,"Small (1-3)", "Large (4+)"))</f>
        <v>Alone</v>
      </c>
      <c r="O884" s="9" t="str">
        <f>TRIM(MID(tblTitanic[[#This Row],[Name]], FIND(",",tblTitanic[[#This Row],[Name]])+1, FIND(".",tblTitanic[[#This Row],[Name]]) - FIND(",",tblTitanic[[#This Row],[Name]]) - 1))</f>
        <v>Miss</v>
      </c>
      <c r="P884"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84" s="9" t="str">
        <f>IF(tblTitanic[[#This Row],[Cabin]]="","Unknown",LEFT(tblTitanic[[#This Row],[Cabin]],1))</f>
        <v>Unknown</v>
      </c>
      <c r="R884" s="9" t="str">
        <f>IF(tblTitanic[[#This Row],[Age]]="","Unknown", IF(tblTitanic[[#This Row],[Age]]&lt;13,"Child",IF(tblTitanic[[#This Row],[Age]]&lt;=18,"Teen", IF(tblTitanic[[#This Row],[Age]]&lt;=40,"Adult","Senior"))))</f>
        <v>Adult</v>
      </c>
      <c r="S884" s="9" t="str">
        <f>IF(tblTitanic[[#This Row],[Fare]]&lt;=$X$5,"Low",IF(tblTitanic[[#This Row],[Fare]]&lt;= $X$6,"Medium",IF(tblTitanic[[#This Row],[Fare]]&lt;= $X$7,"High","Very High")))</f>
        <v>Medium</v>
      </c>
      <c r="T884" s="9">
        <f>IF(tblTitanic[[#This Row],[Age]]="", $X$9, tblTitanic[[#This Row],[Age]])</f>
        <v>22</v>
      </c>
      <c r="U884" s="9" t="str">
        <f>IF(tblTitanic[[#This Row],[Embarked]]="", "S", tblTitanic[[#This Row],[Embarked]])</f>
        <v>S</v>
      </c>
    </row>
    <row r="885" spans="1:21">
      <c r="A885" s="9">
        <v>884</v>
      </c>
      <c r="B885" s="9">
        <v>0</v>
      </c>
      <c r="C885" s="9">
        <v>2</v>
      </c>
      <c r="D885" t="s">
        <v>1721</v>
      </c>
      <c r="E885" s="9" t="s">
        <v>13</v>
      </c>
      <c r="F885" s="31">
        <v>28</v>
      </c>
      <c r="G885" s="9">
        <v>0</v>
      </c>
      <c r="H885" s="9">
        <v>0</v>
      </c>
      <c r="I885" t="s">
        <v>1722</v>
      </c>
      <c r="J885">
        <v>10.5</v>
      </c>
      <c r="K885" s="9" t="s">
        <v>15</v>
      </c>
      <c r="L885" s="9" t="s">
        <v>16</v>
      </c>
      <c r="M885" s="9">
        <f>tblTitanic[[#This Row],[SibSp]]+tblTitanic[[#This Row],[Parch]]</f>
        <v>0</v>
      </c>
      <c r="N885" s="9" t="str">
        <f>IF(tblTitanic[[#This Row],[FamilySize]]=0,"Alone", IF(tblTitanic[[#This Row],[FamilySize]]&lt;=3,"Small (1-3)", "Large (4+)"))</f>
        <v>Alone</v>
      </c>
      <c r="O885" s="9" t="str">
        <f>TRIM(MID(tblTitanic[[#This Row],[Name]], FIND(",",tblTitanic[[#This Row],[Name]])+1, FIND(".",tblTitanic[[#This Row],[Name]]) - FIND(",",tblTitanic[[#This Row],[Name]]) - 1))</f>
        <v>Mr</v>
      </c>
      <c r="P885"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85" s="9" t="str">
        <f>IF(tblTitanic[[#This Row],[Cabin]]="","Unknown",LEFT(tblTitanic[[#This Row],[Cabin]],1))</f>
        <v>Unknown</v>
      </c>
      <c r="R885" s="9" t="str">
        <f>IF(tblTitanic[[#This Row],[Age]]="","Unknown", IF(tblTitanic[[#This Row],[Age]]&lt;13,"Child",IF(tblTitanic[[#This Row],[Age]]&lt;=18,"Teen", IF(tblTitanic[[#This Row],[Age]]&lt;=40,"Adult","Senior"))))</f>
        <v>Adult</v>
      </c>
      <c r="S885" s="9" t="str">
        <f>IF(tblTitanic[[#This Row],[Fare]]&lt;=$X$5,"Low",IF(tblTitanic[[#This Row],[Fare]]&lt;= $X$6,"Medium",IF(tblTitanic[[#This Row],[Fare]]&lt;= $X$7,"High","Very High")))</f>
        <v>Medium</v>
      </c>
      <c r="T885" s="9">
        <f>IF(tblTitanic[[#This Row],[Age]]="", $X$9, tblTitanic[[#This Row],[Age]])</f>
        <v>28</v>
      </c>
      <c r="U885" s="9" t="str">
        <f>IF(tblTitanic[[#This Row],[Embarked]]="", "S", tblTitanic[[#This Row],[Embarked]])</f>
        <v>S</v>
      </c>
    </row>
    <row r="886" spans="1:21">
      <c r="A886" s="9">
        <v>885</v>
      </c>
      <c r="B886" s="9">
        <v>0</v>
      </c>
      <c r="C886" s="9">
        <v>3</v>
      </c>
      <c r="D886" t="s">
        <v>1723</v>
      </c>
      <c r="E886" s="9" t="s">
        <v>13</v>
      </c>
      <c r="F886" s="31">
        <v>25</v>
      </c>
      <c r="G886" s="9">
        <v>0</v>
      </c>
      <c r="H886" s="9">
        <v>0</v>
      </c>
      <c r="I886" t="s">
        <v>1724</v>
      </c>
      <c r="J886">
        <v>7.05</v>
      </c>
      <c r="K886" s="9" t="s">
        <v>15</v>
      </c>
      <c r="L886" s="9" t="s">
        <v>16</v>
      </c>
      <c r="M886" s="9">
        <f>tblTitanic[[#This Row],[SibSp]]+tblTitanic[[#This Row],[Parch]]</f>
        <v>0</v>
      </c>
      <c r="N886" s="9" t="str">
        <f>IF(tblTitanic[[#This Row],[FamilySize]]=0,"Alone", IF(tblTitanic[[#This Row],[FamilySize]]&lt;=3,"Small (1-3)", "Large (4+)"))</f>
        <v>Alone</v>
      </c>
      <c r="O886" s="9" t="str">
        <f>TRIM(MID(tblTitanic[[#This Row],[Name]], FIND(",",tblTitanic[[#This Row],[Name]])+1, FIND(".",tblTitanic[[#This Row],[Name]]) - FIND(",",tblTitanic[[#This Row],[Name]]) - 1))</f>
        <v>Mr</v>
      </c>
      <c r="P886"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86" s="9" t="str">
        <f>IF(tblTitanic[[#This Row],[Cabin]]="","Unknown",LEFT(tblTitanic[[#This Row],[Cabin]],1))</f>
        <v>Unknown</v>
      </c>
      <c r="R886" s="9" t="str">
        <f>IF(tblTitanic[[#This Row],[Age]]="","Unknown", IF(tblTitanic[[#This Row],[Age]]&lt;13,"Child",IF(tblTitanic[[#This Row],[Age]]&lt;=18,"Teen", IF(tblTitanic[[#This Row],[Age]]&lt;=40,"Adult","Senior"))))</f>
        <v>Adult</v>
      </c>
      <c r="S886" s="9" t="str">
        <f>IF(tblTitanic[[#This Row],[Fare]]&lt;=$X$5,"Low",IF(tblTitanic[[#This Row],[Fare]]&lt;= $X$6,"Medium",IF(tblTitanic[[#This Row],[Fare]]&lt;= $X$7,"High","Very High")))</f>
        <v>Low</v>
      </c>
      <c r="T886" s="9">
        <f>IF(tblTitanic[[#This Row],[Age]]="", $X$9, tblTitanic[[#This Row],[Age]])</f>
        <v>25</v>
      </c>
      <c r="U886" s="9" t="str">
        <f>IF(tblTitanic[[#This Row],[Embarked]]="", "S", tblTitanic[[#This Row],[Embarked]])</f>
        <v>S</v>
      </c>
    </row>
    <row r="887" spans="1:21">
      <c r="A887" s="9">
        <v>886</v>
      </c>
      <c r="B887" s="9">
        <v>0</v>
      </c>
      <c r="C887" s="9">
        <v>3</v>
      </c>
      <c r="D887" t="s">
        <v>1725</v>
      </c>
      <c r="E887" s="9" t="s">
        <v>18</v>
      </c>
      <c r="F887" s="31">
        <v>39</v>
      </c>
      <c r="G887" s="9">
        <v>0</v>
      </c>
      <c r="H887" s="9">
        <v>5</v>
      </c>
      <c r="I887" t="s">
        <v>56</v>
      </c>
      <c r="J887">
        <v>29.125</v>
      </c>
      <c r="K887" s="9" t="s">
        <v>15</v>
      </c>
      <c r="L887" s="9" t="s">
        <v>31</v>
      </c>
      <c r="M887" s="9">
        <f>tblTitanic[[#This Row],[SibSp]]+tblTitanic[[#This Row],[Parch]]</f>
        <v>5</v>
      </c>
      <c r="N887" s="9" t="str">
        <f>IF(tblTitanic[[#This Row],[FamilySize]]=0,"Alone", IF(tblTitanic[[#This Row],[FamilySize]]&lt;=3,"Small (1-3)", "Large (4+)"))</f>
        <v>Large (4+)</v>
      </c>
      <c r="O887" s="9" t="str">
        <f>TRIM(MID(tblTitanic[[#This Row],[Name]], FIND(",",tblTitanic[[#This Row],[Name]])+1, FIND(".",tblTitanic[[#This Row],[Name]]) - FIND(",",tblTitanic[[#This Row],[Name]]) - 1))</f>
        <v>Mrs</v>
      </c>
      <c r="P887"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Mrs</v>
      </c>
      <c r="Q887" s="9" t="str">
        <f>IF(tblTitanic[[#This Row],[Cabin]]="","Unknown",LEFT(tblTitanic[[#This Row],[Cabin]],1))</f>
        <v>Unknown</v>
      </c>
      <c r="R887" s="9" t="str">
        <f>IF(tblTitanic[[#This Row],[Age]]="","Unknown", IF(tblTitanic[[#This Row],[Age]]&lt;13,"Child",IF(tblTitanic[[#This Row],[Age]]&lt;=18,"Teen", IF(tblTitanic[[#This Row],[Age]]&lt;=40,"Adult","Senior"))))</f>
        <v>Adult</v>
      </c>
      <c r="S887" s="9" t="str">
        <f>IF(tblTitanic[[#This Row],[Fare]]&lt;=$X$5,"Low",IF(tblTitanic[[#This Row],[Fare]]&lt;= $X$6,"Medium",IF(tblTitanic[[#This Row],[Fare]]&lt;= $X$7,"High","Very High")))</f>
        <v>High</v>
      </c>
      <c r="T887" s="9">
        <f>IF(tblTitanic[[#This Row],[Age]]="", $X$9, tblTitanic[[#This Row],[Age]])</f>
        <v>39</v>
      </c>
      <c r="U887" s="9" t="str">
        <f>IF(tblTitanic[[#This Row],[Embarked]]="", "S", tblTitanic[[#This Row],[Embarked]])</f>
        <v>Q</v>
      </c>
    </row>
    <row r="888" spans="1:21">
      <c r="A888" s="9">
        <v>887</v>
      </c>
      <c r="B888" s="9">
        <v>0</v>
      </c>
      <c r="C888" s="9">
        <v>2</v>
      </c>
      <c r="D888" t="s">
        <v>1726</v>
      </c>
      <c r="E888" s="9" t="s">
        <v>13</v>
      </c>
      <c r="F888" s="31">
        <v>27</v>
      </c>
      <c r="G888" s="9">
        <v>0</v>
      </c>
      <c r="H888" s="9">
        <v>0</v>
      </c>
      <c r="I888" t="s">
        <v>1727</v>
      </c>
      <c r="J888">
        <v>13</v>
      </c>
      <c r="K888" s="9" t="s">
        <v>15</v>
      </c>
      <c r="L888" s="9" t="s">
        <v>16</v>
      </c>
      <c r="M888" s="9">
        <f>tblTitanic[[#This Row],[SibSp]]+tblTitanic[[#This Row],[Parch]]</f>
        <v>0</v>
      </c>
      <c r="N888" s="9" t="str">
        <f>IF(tblTitanic[[#This Row],[FamilySize]]=0,"Alone", IF(tblTitanic[[#This Row],[FamilySize]]&lt;=3,"Small (1-3)", "Large (4+)"))</f>
        <v>Alone</v>
      </c>
      <c r="O888" s="9" t="str">
        <f>TRIM(MID(tblTitanic[[#This Row],[Name]], FIND(",",tblTitanic[[#This Row],[Name]])+1, FIND(".",tblTitanic[[#This Row],[Name]]) - FIND(",",tblTitanic[[#This Row],[Name]]) - 1))</f>
        <v>Rev</v>
      </c>
      <c r="P888"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Professional</v>
      </c>
      <c r="Q888" s="9" t="str">
        <f>IF(tblTitanic[[#This Row],[Cabin]]="","Unknown",LEFT(tblTitanic[[#This Row],[Cabin]],1))</f>
        <v>Unknown</v>
      </c>
      <c r="R888" s="9" t="str">
        <f>IF(tblTitanic[[#This Row],[Age]]="","Unknown", IF(tblTitanic[[#This Row],[Age]]&lt;13,"Child",IF(tblTitanic[[#This Row],[Age]]&lt;=18,"Teen", IF(tblTitanic[[#This Row],[Age]]&lt;=40,"Adult","Senior"))))</f>
        <v>Adult</v>
      </c>
      <c r="S888" s="9" t="str">
        <f>IF(tblTitanic[[#This Row],[Fare]]&lt;=$X$5,"Low",IF(tblTitanic[[#This Row],[Fare]]&lt;= $X$6,"Medium",IF(tblTitanic[[#This Row],[Fare]]&lt;= $X$7,"High","Very High")))</f>
        <v>Medium</v>
      </c>
      <c r="T888" s="9">
        <f>IF(tblTitanic[[#This Row],[Age]]="", $X$9, tblTitanic[[#This Row],[Age]])</f>
        <v>27</v>
      </c>
      <c r="U888" s="9" t="str">
        <f>IF(tblTitanic[[#This Row],[Embarked]]="", "S", tblTitanic[[#This Row],[Embarked]])</f>
        <v>S</v>
      </c>
    </row>
    <row r="889" spans="1:21">
      <c r="A889" s="9">
        <v>888</v>
      </c>
      <c r="B889" s="9">
        <v>1</v>
      </c>
      <c r="C889" s="9">
        <v>1</v>
      </c>
      <c r="D889" t="s">
        <v>1728</v>
      </c>
      <c r="E889" s="9" t="s">
        <v>18</v>
      </c>
      <c r="F889" s="31">
        <v>19</v>
      </c>
      <c r="G889" s="9">
        <v>0</v>
      </c>
      <c r="H889" s="9">
        <v>0</v>
      </c>
      <c r="I889" t="s">
        <v>1729</v>
      </c>
      <c r="J889">
        <v>30</v>
      </c>
      <c r="K889" s="9" t="s">
        <v>1730</v>
      </c>
      <c r="L889" s="9" t="s">
        <v>16</v>
      </c>
      <c r="M889" s="9">
        <f>tblTitanic[[#This Row],[SibSp]]+tblTitanic[[#This Row],[Parch]]</f>
        <v>0</v>
      </c>
      <c r="N889" s="9" t="str">
        <f>IF(tblTitanic[[#This Row],[FamilySize]]=0,"Alone", IF(tblTitanic[[#This Row],[FamilySize]]&lt;=3,"Small (1-3)", "Large (4+)"))</f>
        <v>Alone</v>
      </c>
      <c r="O889" s="9" t="str">
        <f>TRIM(MID(tblTitanic[[#This Row],[Name]], FIND(",",tblTitanic[[#This Row],[Name]])+1, FIND(".",tblTitanic[[#This Row],[Name]]) - FIND(",",tblTitanic[[#This Row],[Name]]) - 1))</f>
        <v>Miss</v>
      </c>
      <c r="P889"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89" s="9" t="str">
        <f>IF(tblTitanic[[#This Row],[Cabin]]="","Unknown",LEFT(tblTitanic[[#This Row],[Cabin]],1))</f>
        <v>B</v>
      </c>
      <c r="R889" s="9" t="str">
        <f>IF(tblTitanic[[#This Row],[Age]]="","Unknown", IF(tblTitanic[[#This Row],[Age]]&lt;13,"Child",IF(tblTitanic[[#This Row],[Age]]&lt;=18,"Teen", IF(tblTitanic[[#This Row],[Age]]&lt;=40,"Adult","Senior"))))</f>
        <v>Adult</v>
      </c>
      <c r="S889" s="9" t="str">
        <f>IF(tblTitanic[[#This Row],[Fare]]&lt;=$X$5,"Low",IF(tblTitanic[[#This Row],[Fare]]&lt;= $X$6,"Medium",IF(tblTitanic[[#This Row],[Fare]]&lt;= $X$7,"High","Very High")))</f>
        <v>High</v>
      </c>
      <c r="T889" s="9">
        <f>IF(tblTitanic[[#This Row],[Age]]="", $X$9, tblTitanic[[#This Row],[Age]])</f>
        <v>19</v>
      </c>
      <c r="U889" s="9" t="str">
        <f>IF(tblTitanic[[#This Row],[Embarked]]="", "S", tblTitanic[[#This Row],[Embarked]])</f>
        <v>S</v>
      </c>
    </row>
    <row r="890" spans="1:21">
      <c r="A890" s="9">
        <v>889</v>
      </c>
      <c r="B890" s="9">
        <v>0</v>
      </c>
      <c r="C890" s="9">
        <v>3</v>
      </c>
      <c r="D890" t="s">
        <v>1731</v>
      </c>
      <c r="E890" s="9" t="s">
        <v>18</v>
      </c>
      <c r="F890" s="31"/>
      <c r="G890" s="9">
        <v>1</v>
      </c>
      <c r="H890" s="9">
        <v>2</v>
      </c>
      <c r="I890" t="s">
        <v>1550</v>
      </c>
      <c r="J890">
        <v>23.45</v>
      </c>
      <c r="K890" s="9" t="s">
        <v>15</v>
      </c>
      <c r="L890" s="9" t="s">
        <v>16</v>
      </c>
      <c r="M890" s="9">
        <f>tblTitanic[[#This Row],[SibSp]]+tblTitanic[[#This Row],[Parch]]</f>
        <v>3</v>
      </c>
      <c r="N890" s="9" t="str">
        <f>IF(tblTitanic[[#This Row],[FamilySize]]=0,"Alone", IF(tblTitanic[[#This Row],[FamilySize]]&lt;=3,"Small (1-3)", "Large (4+)"))</f>
        <v>Small (1-3)</v>
      </c>
      <c r="O890" s="9" t="str">
        <f>TRIM(MID(tblTitanic[[#This Row],[Name]], FIND(",",tblTitanic[[#This Row],[Name]])+1, FIND(".",tblTitanic[[#This Row],[Name]]) - FIND(",",tblTitanic[[#This Row],[Name]]) - 1))</f>
        <v>Miss</v>
      </c>
      <c r="P890"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Miss</v>
      </c>
      <c r="Q890" s="9" t="str">
        <f>IF(tblTitanic[[#This Row],[Cabin]]="","Unknown",LEFT(tblTitanic[[#This Row],[Cabin]],1))</f>
        <v>Unknown</v>
      </c>
      <c r="R890" s="9" t="str">
        <f>IF(tblTitanic[[#This Row],[Age]]="","Unknown", IF(tblTitanic[[#This Row],[Age]]&lt;13,"Child",IF(tblTitanic[[#This Row],[Age]]&lt;=18,"Teen", IF(tblTitanic[[#This Row],[Age]]&lt;=40,"Adult","Senior"))))</f>
        <v>Unknown</v>
      </c>
      <c r="S890" s="9" t="str">
        <f>IF(tblTitanic[[#This Row],[Fare]]&lt;=$X$5,"Low",IF(tblTitanic[[#This Row],[Fare]]&lt;= $X$6,"Medium",IF(tblTitanic[[#This Row],[Fare]]&lt;= $X$7,"High","Very High")))</f>
        <v>High</v>
      </c>
      <c r="T890" s="9">
        <f>IF(tblTitanic[[#This Row],[Age]]="", $X$9, tblTitanic[[#This Row],[Age]])</f>
        <v>28</v>
      </c>
      <c r="U890" s="9" t="str">
        <f>IF(tblTitanic[[#This Row],[Embarked]]="", "S", tblTitanic[[#This Row],[Embarked]])</f>
        <v>S</v>
      </c>
    </row>
    <row r="891" spans="1:21">
      <c r="A891" s="9">
        <v>890</v>
      </c>
      <c r="B891" s="9">
        <v>1</v>
      </c>
      <c r="C891" s="9">
        <v>1</v>
      </c>
      <c r="D891" t="s">
        <v>1732</v>
      </c>
      <c r="E891" s="9" t="s">
        <v>13</v>
      </c>
      <c r="F891" s="31">
        <v>26</v>
      </c>
      <c r="G891" s="9">
        <v>0</v>
      </c>
      <c r="H891" s="9">
        <v>0</v>
      </c>
      <c r="I891" t="s">
        <v>1733</v>
      </c>
      <c r="J891">
        <v>30</v>
      </c>
      <c r="K891" s="9" t="s">
        <v>1734</v>
      </c>
      <c r="L891" s="9" t="s">
        <v>21</v>
      </c>
      <c r="M891" s="9">
        <f>tblTitanic[[#This Row],[SibSp]]+tblTitanic[[#This Row],[Parch]]</f>
        <v>0</v>
      </c>
      <c r="N891" s="9" t="str">
        <f>IF(tblTitanic[[#This Row],[FamilySize]]=0,"Alone", IF(tblTitanic[[#This Row],[FamilySize]]&lt;=3,"Small (1-3)", "Large (4+)"))</f>
        <v>Alone</v>
      </c>
      <c r="O891" s="9" t="str">
        <f>TRIM(MID(tblTitanic[[#This Row],[Name]], FIND(",",tblTitanic[[#This Row],[Name]])+1, FIND(".",tblTitanic[[#This Row],[Name]]) - FIND(",",tblTitanic[[#This Row],[Name]]) - 1))</f>
        <v>Mr</v>
      </c>
      <c r="P891"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91" s="9" t="str">
        <f>IF(tblTitanic[[#This Row],[Cabin]]="","Unknown",LEFT(tblTitanic[[#This Row],[Cabin]],1))</f>
        <v>C</v>
      </c>
      <c r="R891" s="9" t="str">
        <f>IF(tblTitanic[[#This Row],[Age]]="","Unknown", IF(tblTitanic[[#This Row],[Age]]&lt;13,"Child",IF(tblTitanic[[#This Row],[Age]]&lt;=18,"Teen", IF(tblTitanic[[#This Row],[Age]]&lt;=40,"Adult","Senior"))))</f>
        <v>Adult</v>
      </c>
      <c r="S891" s="9" t="str">
        <f>IF(tblTitanic[[#This Row],[Fare]]&lt;=$X$5,"Low",IF(tblTitanic[[#This Row],[Fare]]&lt;= $X$6,"Medium",IF(tblTitanic[[#This Row],[Fare]]&lt;= $X$7,"High","Very High")))</f>
        <v>High</v>
      </c>
      <c r="T891" s="9">
        <f>IF(tblTitanic[[#This Row],[Age]]="", $X$9, tblTitanic[[#This Row],[Age]])</f>
        <v>26</v>
      </c>
      <c r="U891" s="9" t="str">
        <f>IF(tblTitanic[[#This Row],[Embarked]]="", "S", tblTitanic[[#This Row],[Embarked]])</f>
        <v>C</v>
      </c>
    </row>
    <row r="892" spans="1:21">
      <c r="A892" s="9">
        <v>891</v>
      </c>
      <c r="B892" s="9">
        <v>0</v>
      </c>
      <c r="C892" s="9">
        <v>3</v>
      </c>
      <c r="D892" t="s">
        <v>1735</v>
      </c>
      <c r="E892" s="9" t="s">
        <v>13</v>
      </c>
      <c r="F892" s="31">
        <v>32</v>
      </c>
      <c r="G892" s="9">
        <v>0</v>
      </c>
      <c r="H892" s="9">
        <v>0</v>
      </c>
      <c r="I892" t="s">
        <v>1736</v>
      </c>
      <c r="J892">
        <v>7.75</v>
      </c>
      <c r="K892" s="9" t="s">
        <v>15</v>
      </c>
      <c r="L892" s="9" t="s">
        <v>31</v>
      </c>
      <c r="M892" s="9">
        <f>tblTitanic[[#This Row],[SibSp]]+tblTitanic[[#This Row],[Parch]]</f>
        <v>0</v>
      </c>
      <c r="N892" s="9" t="str">
        <f>IF(tblTitanic[[#This Row],[FamilySize]]=0,"Alone", IF(tblTitanic[[#This Row],[FamilySize]]&lt;=3,"Small (1-3)", "Large (4+)"))</f>
        <v>Alone</v>
      </c>
      <c r="O892" s="9" t="str">
        <f>TRIM(MID(tblTitanic[[#This Row],[Name]], FIND(",",tblTitanic[[#This Row],[Name]])+1, FIND(".",tblTitanic[[#This Row],[Name]]) - FIND(",",tblTitanic[[#This Row],[Name]]) - 1))</f>
        <v>Mr</v>
      </c>
      <c r="P892" s="9" t="str">
        <f>IF(OR(tblTitanic[[#This Row],[Title]]="Mlle", tblTitanic[[#This Row],[Title]]="Jonkheer", tblTitanic[[#This Row],[Title]]="Ms"), "Miss",
 IF(OR(tblTitanic[[#This Row],[Title]]="Mme", tblTitanic[[#This Row],[Title]]="Lady", tblTitanic[[#This Row],[Title]]="the Countess"), "Mrs",
 IF(OR(tblTitanic[[#This Row],[Title]]="Dr", tblTitanic[[#This Row],[Title]]="Rev", tblTitanic[[#This Row],[Title]]="Col", tblTitanic[[#This Row],[Title]]="Major", tblTitanic[[#This Row],[Title]]="Capt"), "Professional",
 tblTitanic[[#This Row],[Title]])))</f>
        <v>Mr</v>
      </c>
      <c r="Q892" s="9" t="str">
        <f>IF(tblTitanic[[#This Row],[Cabin]]="","Unknown",LEFT(tblTitanic[[#This Row],[Cabin]],1))</f>
        <v>Unknown</v>
      </c>
      <c r="R892" s="9" t="str">
        <f>IF(tblTitanic[[#This Row],[Age]]="","Unknown", IF(tblTitanic[[#This Row],[Age]]&lt;13,"Child",IF(tblTitanic[[#This Row],[Age]]&lt;=18,"Teen", IF(tblTitanic[[#This Row],[Age]]&lt;=40,"Adult","Senior"))))</f>
        <v>Adult</v>
      </c>
      <c r="S892" s="9" t="str">
        <f>IF(tblTitanic[[#This Row],[Fare]]&lt;=$X$5,"Low",IF(tblTitanic[[#This Row],[Fare]]&lt;= $X$6,"Medium",IF(tblTitanic[[#This Row],[Fare]]&lt;= $X$7,"High","Very High")))</f>
        <v>Low</v>
      </c>
      <c r="T892" s="9">
        <f>IF(tblTitanic[[#This Row],[Age]]="", $X$9, tblTitanic[[#This Row],[Age]])</f>
        <v>32</v>
      </c>
      <c r="U892" s="9" t="str">
        <f>IF(tblTitanic[[#This Row],[Embarked]]="", "S", tblTitanic[[#This Row],[Embarked]])</f>
        <v>Q</v>
      </c>
    </row>
  </sheetData>
  <mergeCells count="1">
    <mergeCell ref="W4:Z4"/>
  </mergeCells>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ED63-FBAC-1C4E-A228-06B930E58BC1}">
  <dimension ref="A1:L892"/>
  <sheetViews>
    <sheetView workbookViewId="0">
      <selection activeCell="D19" sqref="D19"/>
    </sheetView>
  </sheetViews>
  <sheetFormatPr baseColWidth="10" defaultRowHeight="16"/>
  <cols>
    <col min="1" max="1" width="13.33203125" bestFit="1" customWidth="1"/>
    <col min="2" max="2" width="10.5" bestFit="1" customWidth="1"/>
    <col min="3" max="3" width="8.83203125" bestFit="1" customWidth="1"/>
    <col min="4" max="4" width="67.6640625" bestFit="1" customWidth="1"/>
    <col min="5" max="5" width="6.6640625" bestFit="1" customWidth="1"/>
    <col min="6" max="6" width="6.5" bestFit="1" customWidth="1"/>
    <col min="7" max="7" width="8.1640625" bestFit="1" customWidth="1"/>
    <col min="8" max="8" width="8.33203125" bestFit="1" customWidth="1"/>
    <col min="9" max="9" width="18.83203125" bestFit="1" customWidth="1"/>
    <col min="10" max="10" width="9.1640625" bestFit="1" customWidth="1"/>
    <col min="11" max="11" width="14.83203125" bestFit="1" customWidth="1"/>
    <col min="12" max="12" width="11.6640625" bestFit="1" customWidth="1"/>
  </cols>
  <sheetData>
    <row r="1" spans="1:12">
      <c r="A1" t="s">
        <v>0</v>
      </c>
      <c r="B1" t="s">
        <v>1</v>
      </c>
      <c r="C1" t="s">
        <v>2</v>
      </c>
      <c r="D1" t="s">
        <v>3</v>
      </c>
      <c r="E1" t="s">
        <v>4</v>
      </c>
      <c r="F1" t="s">
        <v>5</v>
      </c>
      <c r="G1" t="s">
        <v>6</v>
      </c>
      <c r="H1" t="s">
        <v>7</v>
      </c>
      <c r="I1" t="s">
        <v>8</v>
      </c>
      <c r="J1" t="s">
        <v>9</v>
      </c>
      <c r="K1" t="s">
        <v>10</v>
      </c>
      <c r="L1" t="s">
        <v>11</v>
      </c>
    </row>
    <row r="2" spans="1:12">
      <c r="A2">
        <v>1</v>
      </c>
      <c r="B2">
        <v>0</v>
      </c>
      <c r="C2">
        <v>3</v>
      </c>
      <c r="D2" t="s">
        <v>12</v>
      </c>
      <c r="E2" t="s">
        <v>13</v>
      </c>
      <c r="F2">
        <v>22</v>
      </c>
      <c r="G2">
        <v>1</v>
      </c>
      <c r="H2">
        <v>0</v>
      </c>
      <c r="I2" t="s">
        <v>14</v>
      </c>
      <c r="J2">
        <v>7.25</v>
      </c>
      <c r="K2" t="s">
        <v>15</v>
      </c>
      <c r="L2" t="s">
        <v>16</v>
      </c>
    </row>
    <row r="3" spans="1:12">
      <c r="A3">
        <v>2</v>
      </c>
      <c r="B3">
        <v>1</v>
      </c>
      <c r="C3">
        <v>1</v>
      </c>
      <c r="D3" t="s">
        <v>17</v>
      </c>
      <c r="E3" t="s">
        <v>18</v>
      </c>
      <c r="F3">
        <v>38</v>
      </c>
      <c r="G3">
        <v>1</v>
      </c>
      <c r="H3">
        <v>0</v>
      </c>
      <c r="I3" t="s">
        <v>19</v>
      </c>
      <c r="J3">
        <v>71.283299999999997</v>
      </c>
      <c r="K3" t="s">
        <v>20</v>
      </c>
      <c r="L3" t="s">
        <v>21</v>
      </c>
    </row>
    <row r="4" spans="1:12">
      <c r="A4">
        <v>3</v>
      </c>
      <c r="B4">
        <v>1</v>
      </c>
      <c r="C4">
        <v>3</v>
      </c>
      <c r="D4" t="s">
        <v>22</v>
      </c>
      <c r="E4" t="s">
        <v>18</v>
      </c>
      <c r="F4">
        <v>26</v>
      </c>
      <c r="G4">
        <v>0</v>
      </c>
      <c r="H4">
        <v>0</v>
      </c>
      <c r="I4" t="s">
        <v>23</v>
      </c>
      <c r="J4">
        <v>7.9249999999999998</v>
      </c>
      <c r="K4" t="s">
        <v>15</v>
      </c>
      <c r="L4" t="s">
        <v>16</v>
      </c>
    </row>
    <row r="5" spans="1:12">
      <c r="A5">
        <v>4</v>
      </c>
      <c r="B5">
        <v>1</v>
      </c>
      <c r="C5">
        <v>1</v>
      </c>
      <c r="D5" t="s">
        <v>24</v>
      </c>
      <c r="E5" t="s">
        <v>18</v>
      </c>
      <c r="F5">
        <v>35</v>
      </c>
      <c r="G5">
        <v>1</v>
      </c>
      <c r="H5">
        <v>0</v>
      </c>
      <c r="I5" t="s">
        <v>25</v>
      </c>
      <c r="J5">
        <v>53.1</v>
      </c>
      <c r="K5" t="s">
        <v>26</v>
      </c>
      <c r="L5" t="s">
        <v>16</v>
      </c>
    </row>
    <row r="6" spans="1:12">
      <c r="A6">
        <v>5</v>
      </c>
      <c r="B6">
        <v>0</v>
      </c>
      <c r="C6">
        <v>3</v>
      </c>
      <c r="D6" t="s">
        <v>27</v>
      </c>
      <c r="E6" t="s">
        <v>13</v>
      </c>
      <c r="F6">
        <v>35</v>
      </c>
      <c r="G6">
        <v>0</v>
      </c>
      <c r="H6">
        <v>0</v>
      </c>
      <c r="I6" t="s">
        <v>28</v>
      </c>
      <c r="J6">
        <v>8.0500000000000007</v>
      </c>
      <c r="K6" t="s">
        <v>15</v>
      </c>
      <c r="L6" t="s">
        <v>16</v>
      </c>
    </row>
    <row r="7" spans="1:12">
      <c r="A7">
        <v>6</v>
      </c>
      <c r="B7">
        <v>0</v>
      </c>
      <c r="C7">
        <v>3</v>
      </c>
      <c r="D7" t="s">
        <v>29</v>
      </c>
      <c r="E7" t="s">
        <v>13</v>
      </c>
      <c r="G7">
        <v>0</v>
      </c>
      <c r="H7">
        <v>0</v>
      </c>
      <c r="I7" t="s">
        <v>30</v>
      </c>
      <c r="J7">
        <v>8.4582999999999995</v>
      </c>
      <c r="K7" t="s">
        <v>15</v>
      </c>
      <c r="L7" t="s">
        <v>31</v>
      </c>
    </row>
    <row r="8" spans="1:12">
      <c r="A8">
        <v>7</v>
      </c>
      <c r="B8">
        <v>0</v>
      </c>
      <c r="C8">
        <v>1</v>
      </c>
      <c r="D8" t="s">
        <v>32</v>
      </c>
      <c r="E8" t="s">
        <v>13</v>
      </c>
      <c r="F8">
        <v>54</v>
      </c>
      <c r="G8">
        <v>0</v>
      </c>
      <c r="H8">
        <v>0</v>
      </c>
      <c r="I8" t="s">
        <v>33</v>
      </c>
      <c r="J8">
        <v>51.862499999999997</v>
      </c>
      <c r="K8" t="s">
        <v>34</v>
      </c>
      <c r="L8" t="s">
        <v>16</v>
      </c>
    </row>
    <row r="9" spans="1:12">
      <c r="A9">
        <v>8</v>
      </c>
      <c r="B9">
        <v>0</v>
      </c>
      <c r="C9">
        <v>3</v>
      </c>
      <c r="D9" t="s">
        <v>35</v>
      </c>
      <c r="E9" t="s">
        <v>13</v>
      </c>
      <c r="F9">
        <v>2</v>
      </c>
      <c r="G9">
        <v>3</v>
      </c>
      <c r="H9">
        <v>1</v>
      </c>
      <c r="I9" t="s">
        <v>36</v>
      </c>
      <c r="J9">
        <v>21.074999999999999</v>
      </c>
      <c r="K9" t="s">
        <v>15</v>
      </c>
      <c r="L9" t="s">
        <v>16</v>
      </c>
    </row>
    <row r="10" spans="1:12">
      <c r="A10">
        <v>9</v>
      </c>
      <c r="B10">
        <v>1</v>
      </c>
      <c r="C10">
        <v>3</v>
      </c>
      <c r="D10" t="s">
        <v>37</v>
      </c>
      <c r="E10" t="s">
        <v>18</v>
      </c>
      <c r="F10">
        <v>27</v>
      </c>
      <c r="G10">
        <v>0</v>
      </c>
      <c r="H10">
        <v>2</v>
      </c>
      <c r="I10" t="s">
        <v>38</v>
      </c>
      <c r="J10">
        <v>11.1333</v>
      </c>
      <c r="K10" t="s">
        <v>15</v>
      </c>
      <c r="L10" t="s">
        <v>16</v>
      </c>
    </row>
    <row r="11" spans="1:12">
      <c r="A11">
        <v>10</v>
      </c>
      <c r="B11">
        <v>1</v>
      </c>
      <c r="C11">
        <v>2</v>
      </c>
      <c r="D11" t="s">
        <v>39</v>
      </c>
      <c r="E11" t="s">
        <v>18</v>
      </c>
      <c r="F11">
        <v>14</v>
      </c>
      <c r="G11">
        <v>1</v>
      </c>
      <c r="H11">
        <v>0</v>
      </c>
      <c r="I11" t="s">
        <v>40</v>
      </c>
      <c r="J11">
        <v>30.070799999999998</v>
      </c>
      <c r="K11" t="s">
        <v>15</v>
      </c>
      <c r="L11" t="s">
        <v>21</v>
      </c>
    </row>
    <row r="12" spans="1:12">
      <c r="A12">
        <v>11</v>
      </c>
      <c r="B12">
        <v>1</v>
      </c>
      <c r="C12">
        <v>3</v>
      </c>
      <c r="D12" t="s">
        <v>41</v>
      </c>
      <c r="E12" t="s">
        <v>18</v>
      </c>
      <c r="F12">
        <v>4</v>
      </c>
      <c r="G12">
        <v>1</v>
      </c>
      <c r="H12">
        <v>1</v>
      </c>
      <c r="I12" t="s">
        <v>42</v>
      </c>
      <c r="J12">
        <v>16.7</v>
      </c>
      <c r="K12" t="s">
        <v>43</v>
      </c>
      <c r="L12" t="s">
        <v>16</v>
      </c>
    </row>
    <row r="13" spans="1:12">
      <c r="A13">
        <v>12</v>
      </c>
      <c r="B13">
        <v>1</v>
      </c>
      <c r="C13">
        <v>1</v>
      </c>
      <c r="D13" t="s">
        <v>44</v>
      </c>
      <c r="E13" t="s">
        <v>18</v>
      </c>
      <c r="F13">
        <v>58</v>
      </c>
      <c r="G13">
        <v>0</v>
      </c>
      <c r="H13">
        <v>0</v>
      </c>
      <c r="I13" t="s">
        <v>45</v>
      </c>
      <c r="J13">
        <v>26.55</v>
      </c>
      <c r="K13" t="s">
        <v>46</v>
      </c>
      <c r="L13" t="s">
        <v>16</v>
      </c>
    </row>
    <row r="14" spans="1:12">
      <c r="A14">
        <v>13</v>
      </c>
      <c r="B14">
        <v>0</v>
      </c>
      <c r="C14">
        <v>3</v>
      </c>
      <c r="D14" t="s">
        <v>47</v>
      </c>
      <c r="E14" t="s">
        <v>13</v>
      </c>
      <c r="F14">
        <v>20</v>
      </c>
      <c r="G14">
        <v>0</v>
      </c>
      <c r="H14">
        <v>0</v>
      </c>
      <c r="I14" t="s">
        <v>48</v>
      </c>
      <c r="J14">
        <v>8.0500000000000007</v>
      </c>
      <c r="K14" t="s">
        <v>15</v>
      </c>
      <c r="L14" t="s">
        <v>16</v>
      </c>
    </row>
    <row r="15" spans="1:12">
      <c r="A15">
        <v>14</v>
      </c>
      <c r="B15">
        <v>0</v>
      </c>
      <c r="C15">
        <v>3</v>
      </c>
      <c r="D15" t="s">
        <v>49</v>
      </c>
      <c r="E15" t="s">
        <v>13</v>
      </c>
      <c r="F15">
        <v>39</v>
      </c>
      <c r="G15">
        <v>1</v>
      </c>
      <c r="H15">
        <v>5</v>
      </c>
      <c r="I15" t="s">
        <v>50</v>
      </c>
      <c r="J15">
        <v>31.274999999999999</v>
      </c>
      <c r="K15" t="s">
        <v>15</v>
      </c>
      <c r="L15" t="s">
        <v>16</v>
      </c>
    </row>
    <row r="16" spans="1:12">
      <c r="A16">
        <v>15</v>
      </c>
      <c r="B16">
        <v>0</v>
      </c>
      <c r="C16">
        <v>3</v>
      </c>
      <c r="D16" t="s">
        <v>51</v>
      </c>
      <c r="E16" t="s">
        <v>18</v>
      </c>
      <c r="F16">
        <v>14</v>
      </c>
      <c r="G16">
        <v>0</v>
      </c>
      <c r="H16">
        <v>0</v>
      </c>
      <c r="I16" t="s">
        <v>52</v>
      </c>
      <c r="J16">
        <v>7.8541999999999996</v>
      </c>
      <c r="K16" t="s">
        <v>15</v>
      </c>
      <c r="L16" t="s">
        <v>16</v>
      </c>
    </row>
    <row r="17" spans="1:12">
      <c r="A17">
        <v>16</v>
      </c>
      <c r="B17">
        <v>1</v>
      </c>
      <c r="C17">
        <v>2</v>
      </c>
      <c r="D17" t="s">
        <v>53</v>
      </c>
      <c r="E17" t="s">
        <v>18</v>
      </c>
      <c r="F17">
        <v>55</v>
      </c>
      <c r="G17">
        <v>0</v>
      </c>
      <c r="H17">
        <v>0</v>
      </c>
      <c r="I17" t="s">
        <v>54</v>
      </c>
      <c r="J17">
        <v>16</v>
      </c>
      <c r="K17" t="s">
        <v>15</v>
      </c>
      <c r="L17" t="s">
        <v>16</v>
      </c>
    </row>
    <row r="18" spans="1:12">
      <c r="A18">
        <v>17</v>
      </c>
      <c r="B18">
        <v>0</v>
      </c>
      <c r="C18">
        <v>3</v>
      </c>
      <c r="D18" t="s">
        <v>55</v>
      </c>
      <c r="E18" t="s">
        <v>13</v>
      </c>
      <c r="F18">
        <v>2</v>
      </c>
      <c r="G18">
        <v>4</v>
      </c>
      <c r="H18">
        <v>1</v>
      </c>
      <c r="I18" t="s">
        <v>56</v>
      </c>
      <c r="J18">
        <v>29.125</v>
      </c>
      <c r="K18" t="s">
        <v>15</v>
      </c>
      <c r="L18" t="s">
        <v>31</v>
      </c>
    </row>
    <row r="19" spans="1:12">
      <c r="A19">
        <v>18</v>
      </c>
      <c r="B19">
        <v>1</v>
      </c>
      <c r="C19">
        <v>2</v>
      </c>
      <c r="D19" t="s">
        <v>57</v>
      </c>
      <c r="E19" t="s">
        <v>13</v>
      </c>
      <c r="G19">
        <v>0</v>
      </c>
      <c r="H19">
        <v>0</v>
      </c>
      <c r="I19" t="s">
        <v>58</v>
      </c>
      <c r="J19">
        <v>13</v>
      </c>
      <c r="K19" t="s">
        <v>15</v>
      </c>
      <c r="L19" t="s">
        <v>16</v>
      </c>
    </row>
    <row r="20" spans="1:12">
      <c r="A20">
        <v>19</v>
      </c>
      <c r="B20">
        <v>0</v>
      </c>
      <c r="C20">
        <v>3</v>
      </c>
      <c r="D20" t="s">
        <v>59</v>
      </c>
      <c r="E20" t="s">
        <v>18</v>
      </c>
      <c r="F20">
        <v>31</v>
      </c>
      <c r="G20">
        <v>1</v>
      </c>
      <c r="H20">
        <v>0</v>
      </c>
      <c r="I20" t="s">
        <v>60</v>
      </c>
      <c r="J20">
        <v>18</v>
      </c>
      <c r="K20" t="s">
        <v>15</v>
      </c>
      <c r="L20" t="s">
        <v>16</v>
      </c>
    </row>
    <row r="21" spans="1:12">
      <c r="A21">
        <v>20</v>
      </c>
      <c r="B21">
        <v>1</v>
      </c>
      <c r="C21">
        <v>3</v>
      </c>
      <c r="D21" t="s">
        <v>61</v>
      </c>
      <c r="E21" t="s">
        <v>18</v>
      </c>
      <c r="G21">
        <v>0</v>
      </c>
      <c r="H21">
        <v>0</v>
      </c>
      <c r="I21" t="s">
        <v>62</v>
      </c>
      <c r="J21">
        <v>7.2249999999999996</v>
      </c>
      <c r="K21" t="s">
        <v>15</v>
      </c>
      <c r="L21" t="s">
        <v>21</v>
      </c>
    </row>
    <row r="22" spans="1:12">
      <c r="A22">
        <v>21</v>
      </c>
      <c r="B22">
        <v>0</v>
      </c>
      <c r="C22">
        <v>2</v>
      </c>
      <c r="D22" t="s">
        <v>63</v>
      </c>
      <c r="E22" t="s">
        <v>13</v>
      </c>
      <c r="F22">
        <v>35</v>
      </c>
      <c r="G22">
        <v>0</v>
      </c>
      <c r="H22">
        <v>0</v>
      </c>
      <c r="I22" t="s">
        <v>64</v>
      </c>
      <c r="J22">
        <v>26</v>
      </c>
      <c r="K22" t="s">
        <v>15</v>
      </c>
      <c r="L22" t="s">
        <v>16</v>
      </c>
    </row>
    <row r="23" spans="1:12">
      <c r="A23">
        <v>22</v>
      </c>
      <c r="B23">
        <v>1</v>
      </c>
      <c r="C23">
        <v>2</v>
      </c>
      <c r="D23" t="s">
        <v>65</v>
      </c>
      <c r="E23" t="s">
        <v>13</v>
      </c>
      <c r="F23">
        <v>34</v>
      </c>
      <c r="G23">
        <v>0</v>
      </c>
      <c r="H23">
        <v>0</v>
      </c>
      <c r="I23" t="s">
        <v>66</v>
      </c>
      <c r="J23">
        <v>13</v>
      </c>
      <c r="K23" t="s">
        <v>67</v>
      </c>
      <c r="L23" t="s">
        <v>16</v>
      </c>
    </row>
    <row r="24" spans="1:12">
      <c r="A24">
        <v>23</v>
      </c>
      <c r="B24">
        <v>1</v>
      </c>
      <c r="C24">
        <v>3</v>
      </c>
      <c r="D24" t="s">
        <v>68</v>
      </c>
      <c r="E24" t="s">
        <v>18</v>
      </c>
      <c r="F24">
        <v>15</v>
      </c>
      <c r="G24">
        <v>0</v>
      </c>
      <c r="H24">
        <v>0</v>
      </c>
      <c r="I24" t="s">
        <v>69</v>
      </c>
      <c r="J24">
        <v>8.0291999999999994</v>
      </c>
      <c r="K24" t="s">
        <v>15</v>
      </c>
      <c r="L24" t="s">
        <v>31</v>
      </c>
    </row>
    <row r="25" spans="1:12">
      <c r="A25">
        <v>24</v>
      </c>
      <c r="B25">
        <v>1</v>
      </c>
      <c r="C25">
        <v>1</v>
      </c>
      <c r="D25" t="s">
        <v>70</v>
      </c>
      <c r="E25" t="s">
        <v>13</v>
      </c>
      <c r="F25">
        <v>28</v>
      </c>
      <c r="G25">
        <v>0</v>
      </c>
      <c r="H25">
        <v>0</v>
      </c>
      <c r="I25" t="s">
        <v>71</v>
      </c>
      <c r="J25">
        <v>35.5</v>
      </c>
      <c r="K25" t="s">
        <v>72</v>
      </c>
      <c r="L25" t="s">
        <v>16</v>
      </c>
    </row>
    <row r="26" spans="1:12">
      <c r="A26">
        <v>25</v>
      </c>
      <c r="B26">
        <v>0</v>
      </c>
      <c r="C26">
        <v>3</v>
      </c>
      <c r="D26" t="s">
        <v>73</v>
      </c>
      <c r="E26" t="s">
        <v>18</v>
      </c>
      <c r="F26">
        <v>8</v>
      </c>
      <c r="G26">
        <v>3</v>
      </c>
      <c r="H26">
        <v>1</v>
      </c>
      <c r="I26" t="s">
        <v>36</v>
      </c>
      <c r="J26">
        <v>21.074999999999999</v>
      </c>
      <c r="K26" t="s">
        <v>15</v>
      </c>
      <c r="L26" t="s">
        <v>16</v>
      </c>
    </row>
    <row r="27" spans="1:12">
      <c r="A27">
        <v>26</v>
      </c>
      <c r="B27">
        <v>1</v>
      </c>
      <c r="C27">
        <v>3</v>
      </c>
      <c r="D27" t="s">
        <v>74</v>
      </c>
      <c r="E27" t="s">
        <v>18</v>
      </c>
      <c r="F27">
        <v>38</v>
      </c>
      <c r="G27">
        <v>1</v>
      </c>
      <c r="H27">
        <v>5</v>
      </c>
      <c r="I27" t="s">
        <v>75</v>
      </c>
      <c r="J27">
        <v>31.387499999999999</v>
      </c>
      <c r="K27" t="s">
        <v>15</v>
      </c>
      <c r="L27" t="s">
        <v>16</v>
      </c>
    </row>
    <row r="28" spans="1:12">
      <c r="A28">
        <v>27</v>
      </c>
      <c r="B28">
        <v>0</v>
      </c>
      <c r="C28">
        <v>3</v>
      </c>
      <c r="D28" t="s">
        <v>76</v>
      </c>
      <c r="E28" t="s">
        <v>13</v>
      </c>
      <c r="G28">
        <v>0</v>
      </c>
      <c r="H28">
        <v>0</v>
      </c>
      <c r="I28" t="s">
        <v>77</v>
      </c>
      <c r="J28">
        <v>7.2249999999999996</v>
      </c>
      <c r="K28" t="s">
        <v>15</v>
      </c>
      <c r="L28" t="s">
        <v>21</v>
      </c>
    </row>
    <row r="29" spans="1:12">
      <c r="A29">
        <v>28</v>
      </c>
      <c r="B29">
        <v>0</v>
      </c>
      <c r="C29">
        <v>1</v>
      </c>
      <c r="D29" t="s">
        <v>78</v>
      </c>
      <c r="E29" t="s">
        <v>13</v>
      </c>
      <c r="F29">
        <v>19</v>
      </c>
      <c r="G29">
        <v>3</v>
      </c>
      <c r="H29">
        <v>2</v>
      </c>
      <c r="I29" t="s">
        <v>79</v>
      </c>
      <c r="J29">
        <v>263</v>
      </c>
      <c r="K29" t="s">
        <v>80</v>
      </c>
      <c r="L29" t="s">
        <v>16</v>
      </c>
    </row>
    <row r="30" spans="1:12">
      <c r="A30">
        <v>29</v>
      </c>
      <c r="B30">
        <v>1</v>
      </c>
      <c r="C30">
        <v>3</v>
      </c>
      <c r="D30" t="s">
        <v>81</v>
      </c>
      <c r="E30" t="s">
        <v>18</v>
      </c>
      <c r="G30">
        <v>0</v>
      </c>
      <c r="H30">
        <v>0</v>
      </c>
      <c r="I30" t="s">
        <v>82</v>
      </c>
      <c r="J30">
        <v>7.8792</v>
      </c>
      <c r="K30" t="s">
        <v>15</v>
      </c>
      <c r="L30" t="s">
        <v>31</v>
      </c>
    </row>
    <row r="31" spans="1:12">
      <c r="A31">
        <v>30</v>
      </c>
      <c r="B31">
        <v>0</v>
      </c>
      <c r="C31">
        <v>3</v>
      </c>
      <c r="D31" t="s">
        <v>83</v>
      </c>
      <c r="E31" t="s">
        <v>13</v>
      </c>
      <c r="G31">
        <v>0</v>
      </c>
      <c r="H31">
        <v>0</v>
      </c>
      <c r="I31" t="s">
        <v>84</v>
      </c>
      <c r="J31">
        <v>7.8958000000000004</v>
      </c>
      <c r="K31" t="s">
        <v>15</v>
      </c>
      <c r="L31" t="s">
        <v>16</v>
      </c>
    </row>
    <row r="32" spans="1:12">
      <c r="A32">
        <v>31</v>
      </c>
      <c r="B32">
        <v>0</v>
      </c>
      <c r="C32">
        <v>1</v>
      </c>
      <c r="D32" t="s">
        <v>85</v>
      </c>
      <c r="E32" t="s">
        <v>13</v>
      </c>
      <c r="F32">
        <v>40</v>
      </c>
      <c r="G32">
        <v>0</v>
      </c>
      <c r="H32">
        <v>0</v>
      </c>
      <c r="I32" t="s">
        <v>86</v>
      </c>
      <c r="J32">
        <v>27.720800000000001</v>
      </c>
      <c r="K32" t="s">
        <v>15</v>
      </c>
      <c r="L32" t="s">
        <v>21</v>
      </c>
    </row>
    <row r="33" spans="1:12">
      <c r="A33">
        <v>32</v>
      </c>
      <c r="B33">
        <v>1</v>
      </c>
      <c r="C33">
        <v>1</v>
      </c>
      <c r="D33" t="s">
        <v>87</v>
      </c>
      <c r="E33" t="s">
        <v>18</v>
      </c>
      <c r="G33">
        <v>1</v>
      </c>
      <c r="H33">
        <v>0</v>
      </c>
      <c r="I33" t="s">
        <v>88</v>
      </c>
      <c r="J33">
        <v>146.52080000000001</v>
      </c>
      <c r="K33" t="s">
        <v>89</v>
      </c>
      <c r="L33" t="s">
        <v>21</v>
      </c>
    </row>
    <row r="34" spans="1:12">
      <c r="A34">
        <v>33</v>
      </c>
      <c r="B34">
        <v>1</v>
      </c>
      <c r="C34">
        <v>3</v>
      </c>
      <c r="D34" t="s">
        <v>90</v>
      </c>
      <c r="E34" t="s">
        <v>18</v>
      </c>
      <c r="G34">
        <v>0</v>
      </c>
      <c r="H34">
        <v>0</v>
      </c>
      <c r="I34" t="s">
        <v>91</v>
      </c>
      <c r="J34">
        <v>7.75</v>
      </c>
      <c r="K34" t="s">
        <v>15</v>
      </c>
      <c r="L34" t="s">
        <v>31</v>
      </c>
    </row>
    <row r="35" spans="1:12">
      <c r="A35">
        <v>34</v>
      </c>
      <c r="B35">
        <v>0</v>
      </c>
      <c r="C35">
        <v>2</v>
      </c>
      <c r="D35" t="s">
        <v>92</v>
      </c>
      <c r="E35" t="s">
        <v>13</v>
      </c>
      <c r="F35">
        <v>66</v>
      </c>
      <c r="G35">
        <v>0</v>
      </c>
      <c r="H35">
        <v>0</v>
      </c>
      <c r="I35" t="s">
        <v>93</v>
      </c>
      <c r="J35">
        <v>10.5</v>
      </c>
      <c r="K35" t="s">
        <v>15</v>
      </c>
      <c r="L35" t="s">
        <v>16</v>
      </c>
    </row>
    <row r="36" spans="1:12">
      <c r="A36">
        <v>35</v>
      </c>
      <c r="B36">
        <v>0</v>
      </c>
      <c r="C36">
        <v>1</v>
      </c>
      <c r="D36" t="s">
        <v>94</v>
      </c>
      <c r="E36" t="s">
        <v>13</v>
      </c>
      <c r="F36">
        <v>28</v>
      </c>
      <c r="G36">
        <v>1</v>
      </c>
      <c r="H36">
        <v>0</v>
      </c>
      <c r="I36" t="s">
        <v>95</v>
      </c>
      <c r="J36">
        <v>82.1708</v>
      </c>
      <c r="K36" t="s">
        <v>15</v>
      </c>
      <c r="L36" t="s">
        <v>21</v>
      </c>
    </row>
    <row r="37" spans="1:12">
      <c r="A37">
        <v>36</v>
      </c>
      <c r="B37">
        <v>0</v>
      </c>
      <c r="C37">
        <v>1</v>
      </c>
      <c r="D37" t="s">
        <v>96</v>
      </c>
      <c r="E37" t="s">
        <v>13</v>
      </c>
      <c r="F37">
        <v>42</v>
      </c>
      <c r="G37">
        <v>1</v>
      </c>
      <c r="H37">
        <v>0</v>
      </c>
      <c r="I37" t="s">
        <v>97</v>
      </c>
      <c r="J37">
        <v>52</v>
      </c>
      <c r="K37" t="s">
        <v>15</v>
      </c>
      <c r="L37" t="s">
        <v>16</v>
      </c>
    </row>
    <row r="38" spans="1:12">
      <c r="A38">
        <v>37</v>
      </c>
      <c r="B38">
        <v>1</v>
      </c>
      <c r="C38">
        <v>3</v>
      </c>
      <c r="D38" t="s">
        <v>98</v>
      </c>
      <c r="E38" t="s">
        <v>13</v>
      </c>
      <c r="G38">
        <v>0</v>
      </c>
      <c r="H38">
        <v>0</v>
      </c>
      <c r="I38" t="s">
        <v>99</v>
      </c>
      <c r="J38">
        <v>7.2291999999999996</v>
      </c>
      <c r="K38" t="s">
        <v>15</v>
      </c>
      <c r="L38" t="s">
        <v>21</v>
      </c>
    </row>
    <row r="39" spans="1:12">
      <c r="A39">
        <v>38</v>
      </c>
      <c r="B39">
        <v>0</v>
      </c>
      <c r="C39">
        <v>3</v>
      </c>
      <c r="D39" t="s">
        <v>100</v>
      </c>
      <c r="E39" t="s">
        <v>13</v>
      </c>
      <c r="F39">
        <v>21</v>
      </c>
      <c r="G39">
        <v>0</v>
      </c>
      <c r="H39">
        <v>0</v>
      </c>
      <c r="I39" t="s">
        <v>101</v>
      </c>
      <c r="J39">
        <v>8.0500000000000007</v>
      </c>
      <c r="K39" t="s">
        <v>15</v>
      </c>
      <c r="L39" t="s">
        <v>16</v>
      </c>
    </row>
    <row r="40" spans="1:12">
      <c r="A40">
        <v>39</v>
      </c>
      <c r="B40">
        <v>0</v>
      </c>
      <c r="C40">
        <v>3</v>
      </c>
      <c r="D40" t="s">
        <v>102</v>
      </c>
      <c r="E40" t="s">
        <v>18</v>
      </c>
      <c r="F40">
        <v>18</v>
      </c>
      <c r="G40">
        <v>2</v>
      </c>
      <c r="H40">
        <v>0</v>
      </c>
      <c r="I40" t="s">
        <v>103</v>
      </c>
      <c r="J40">
        <v>18</v>
      </c>
      <c r="K40" t="s">
        <v>15</v>
      </c>
      <c r="L40" t="s">
        <v>16</v>
      </c>
    </row>
    <row r="41" spans="1:12">
      <c r="A41">
        <v>40</v>
      </c>
      <c r="B41">
        <v>1</v>
      </c>
      <c r="C41">
        <v>3</v>
      </c>
      <c r="D41" t="s">
        <v>104</v>
      </c>
      <c r="E41" t="s">
        <v>18</v>
      </c>
      <c r="F41">
        <v>14</v>
      </c>
      <c r="G41">
        <v>1</v>
      </c>
      <c r="H41">
        <v>0</v>
      </c>
      <c r="I41" t="s">
        <v>105</v>
      </c>
      <c r="J41">
        <v>11.2417</v>
      </c>
      <c r="K41" t="s">
        <v>15</v>
      </c>
      <c r="L41" t="s">
        <v>21</v>
      </c>
    </row>
    <row r="42" spans="1:12">
      <c r="A42">
        <v>41</v>
      </c>
      <c r="B42">
        <v>0</v>
      </c>
      <c r="C42">
        <v>3</v>
      </c>
      <c r="D42" t="s">
        <v>106</v>
      </c>
      <c r="E42" t="s">
        <v>18</v>
      </c>
      <c r="F42">
        <v>40</v>
      </c>
      <c r="G42">
        <v>1</v>
      </c>
      <c r="H42">
        <v>0</v>
      </c>
      <c r="I42" t="s">
        <v>107</v>
      </c>
      <c r="J42">
        <v>9.4749999999999996</v>
      </c>
      <c r="K42" t="s">
        <v>15</v>
      </c>
      <c r="L42" t="s">
        <v>16</v>
      </c>
    </row>
    <row r="43" spans="1:12">
      <c r="A43">
        <v>42</v>
      </c>
      <c r="B43">
        <v>0</v>
      </c>
      <c r="C43">
        <v>2</v>
      </c>
      <c r="D43" t="s">
        <v>108</v>
      </c>
      <c r="E43" t="s">
        <v>18</v>
      </c>
      <c r="F43">
        <v>27</v>
      </c>
      <c r="G43">
        <v>1</v>
      </c>
      <c r="H43">
        <v>0</v>
      </c>
      <c r="I43" t="s">
        <v>109</v>
      </c>
      <c r="J43">
        <v>21</v>
      </c>
      <c r="K43" t="s">
        <v>15</v>
      </c>
      <c r="L43" t="s">
        <v>16</v>
      </c>
    </row>
    <row r="44" spans="1:12">
      <c r="A44">
        <v>43</v>
      </c>
      <c r="B44">
        <v>0</v>
      </c>
      <c r="C44">
        <v>3</v>
      </c>
      <c r="D44" t="s">
        <v>110</v>
      </c>
      <c r="E44" t="s">
        <v>13</v>
      </c>
      <c r="G44">
        <v>0</v>
      </c>
      <c r="H44">
        <v>0</v>
      </c>
      <c r="I44" t="s">
        <v>111</v>
      </c>
      <c r="J44">
        <v>7.8958000000000004</v>
      </c>
      <c r="K44" t="s">
        <v>15</v>
      </c>
      <c r="L44" t="s">
        <v>21</v>
      </c>
    </row>
    <row r="45" spans="1:12">
      <c r="A45">
        <v>44</v>
      </c>
      <c r="B45">
        <v>1</v>
      </c>
      <c r="C45">
        <v>2</v>
      </c>
      <c r="D45" t="s">
        <v>112</v>
      </c>
      <c r="E45" t="s">
        <v>18</v>
      </c>
      <c r="F45">
        <v>3</v>
      </c>
      <c r="G45">
        <v>1</v>
      </c>
      <c r="H45">
        <v>2</v>
      </c>
      <c r="I45" t="s">
        <v>113</v>
      </c>
      <c r="J45">
        <v>41.5792</v>
      </c>
      <c r="K45" t="s">
        <v>15</v>
      </c>
      <c r="L45" t="s">
        <v>21</v>
      </c>
    </row>
    <row r="46" spans="1:12">
      <c r="A46">
        <v>45</v>
      </c>
      <c r="B46">
        <v>1</v>
      </c>
      <c r="C46">
        <v>3</v>
      </c>
      <c r="D46" t="s">
        <v>114</v>
      </c>
      <c r="E46" t="s">
        <v>18</v>
      </c>
      <c r="F46">
        <v>19</v>
      </c>
      <c r="G46">
        <v>0</v>
      </c>
      <c r="H46">
        <v>0</v>
      </c>
      <c r="I46" t="s">
        <v>115</v>
      </c>
      <c r="J46">
        <v>7.8792</v>
      </c>
      <c r="K46" t="s">
        <v>15</v>
      </c>
      <c r="L46" t="s">
        <v>31</v>
      </c>
    </row>
    <row r="47" spans="1:12">
      <c r="A47">
        <v>46</v>
      </c>
      <c r="B47">
        <v>0</v>
      </c>
      <c r="C47">
        <v>3</v>
      </c>
      <c r="D47" t="s">
        <v>116</v>
      </c>
      <c r="E47" t="s">
        <v>13</v>
      </c>
      <c r="G47">
        <v>0</v>
      </c>
      <c r="H47">
        <v>0</v>
      </c>
      <c r="I47" t="s">
        <v>117</v>
      </c>
      <c r="J47">
        <v>8.0500000000000007</v>
      </c>
      <c r="K47" t="s">
        <v>15</v>
      </c>
      <c r="L47" t="s">
        <v>16</v>
      </c>
    </row>
    <row r="48" spans="1:12">
      <c r="A48">
        <v>47</v>
      </c>
      <c r="B48">
        <v>0</v>
      </c>
      <c r="C48">
        <v>3</v>
      </c>
      <c r="D48" t="s">
        <v>118</v>
      </c>
      <c r="E48" t="s">
        <v>13</v>
      </c>
      <c r="G48">
        <v>1</v>
      </c>
      <c r="H48">
        <v>0</v>
      </c>
      <c r="I48" t="s">
        <v>119</v>
      </c>
      <c r="J48">
        <v>15.5</v>
      </c>
      <c r="K48" t="s">
        <v>15</v>
      </c>
      <c r="L48" t="s">
        <v>31</v>
      </c>
    </row>
    <row r="49" spans="1:12">
      <c r="A49">
        <v>48</v>
      </c>
      <c r="B49">
        <v>1</v>
      </c>
      <c r="C49">
        <v>3</v>
      </c>
      <c r="D49" t="s">
        <v>120</v>
      </c>
      <c r="E49" t="s">
        <v>18</v>
      </c>
      <c r="G49">
        <v>0</v>
      </c>
      <c r="H49">
        <v>0</v>
      </c>
      <c r="I49" t="s">
        <v>121</v>
      </c>
      <c r="J49">
        <v>7.75</v>
      </c>
      <c r="K49" t="s">
        <v>15</v>
      </c>
      <c r="L49" t="s">
        <v>31</v>
      </c>
    </row>
    <row r="50" spans="1:12">
      <c r="A50">
        <v>49</v>
      </c>
      <c r="B50">
        <v>0</v>
      </c>
      <c r="C50">
        <v>3</v>
      </c>
      <c r="D50" t="s">
        <v>122</v>
      </c>
      <c r="E50" t="s">
        <v>13</v>
      </c>
      <c r="G50">
        <v>2</v>
      </c>
      <c r="H50">
        <v>0</v>
      </c>
      <c r="I50" t="s">
        <v>123</v>
      </c>
      <c r="J50">
        <v>21.679200000000002</v>
      </c>
      <c r="K50" t="s">
        <v>15</v>
      </c>
      <c r="L50" t="s">
        <v>21</v>
      </c>
    </row>
    <row r="51" spans="1:12">
      <c r="A51">
        <v>50</v>
      </c>
      <c r="B51">
        <v>0</v>
      </c>
      <c r="C51">
        <v>3</v>
      </c>
      <c r="D51" t="s">
        <v>124</v>
      </c>
      <c r="E51" t="s">
        <v>18</v>
      </c>
      <c r="F51">
        <v>18</v>
      </c>
      <c r="G51">
        <v>1</v>
      </c>
      <c r="H51">
        <v>0</v>
      </c>
      <c r="I51" t="s">
        <v>125</v>
      </c>
      <c r="J51">
        <v>17.8</v>
      </c>
      <c r="K51" t="s">
        <v>15</v>
      </c>
      <c r="L51" t="s">
        <v>16</v>
      </c>
    </row>
    <row r="52" spans="1:12">
      <c r="A52">
        <v>51</v>
      </c>
      <c r="B52">
        <v>0</v>
      </c>
      <c r="C52">
        <v>3</v>
      </c>
      <c r="D52" t="s">
        <v>126</v>
      </c>
      <c r="E52" t="s">
        <v>13</v>
      </c>
      <c r="F52">
        <v>7</v>
      </c>
      <c r="G52">
        <v>4</v>
      </c>
      <c r="H52">
        <v>1</v>
      </c>
      <c r="I52" t="s">
        <v>127</v>
      </c>
      <c r="J52">
        <v>39.6875</v>
      </c>
      <c r="K52" t="s">
        <v>15</v>
      </c>
      <c r="L52" t="s">
        <v>16</v>
      </c>
    </row>
    <row r="53" spans="1:12">
      <c r="A53">
        <v>52</v>
      </c>
      <c r="B53">
        <v>0</v>
      </c>
      <c r="C53">
        <v>3</v>
      </c>
      <c r="D53" t="s">
        <v>128</v>
      </c>
      <c r="E53" t="s">
        <v>13</v>
      </c>
      <c r="F53">
        <v>21</v>
      </c>
      <c r="G53">
        <v>0</v>
      </c>
      <c r="H53">
        <v>0</v>
      </c>
      <c r="I53" t="s">
        <v>129</v>
      </c>
      <c r="J53">
        <v>7.8</v>
      </c>
      <c r="K53" t="s">
        <v>15</v>
      </c>
      <c r="L53" t="s">
        <v>16</v>
      </c>
    </row>
    <row r="54" spans="1:12">
      <c r="A54">
        <v>53</v>
      </c>
      <c r="B54">
        <v>1</v>
      </c>
      <c r="C54">
        <v>1</v>
      </c>
      <c r="D54" t="s">
        <v>130</v>
      </c>
      <c r="E54" t="s">
        <v>18</v>
      </c>
      <c r="F54">
        <v>49</v>
      </c>
      <c r="G54">
        <v>1</v>
      </c>
      <c r="H54">
        <v>0</v>
      </c>
      <c r="I54" t="s">
        <v>131</v>
      </c>
      <c r="J54">
        <v>76.729200000000006</v>
      </c>
      <c r="K54" t="s">
        <v>132</v>
      </c>
      <c r="L54" t="s">
        <v>21</v>
      </c>
    </row>
    <row r="55" spans="1:12">
      <c r="A55">
        <v>54</v>
      </c>
      <c r="B55">
        <v>1</v>
      </c>
      <c r="C55">
        <v>2</v>
      </c>
      <c r="D55" t="s">
        <v>133</v>
      </c>
      <c r="E55" t="s">
        <v>18</v>
      </c>
      <c r="F55">
        <v>29</v>
      </c>
      <c r="G55">
        <v>1</v>
      </c>
      <c r="H55">
        <v>0</v>
      </c>
      <c r="I55" t="s">
        <v>134</v>
      </c>
      <c r="J55">
        <v>26</v>
      </c>
      <c r="K55" t="s">
        <v>15</v>
      </c>
      <c r="L55" t="s">
        <v>16</v>
      </c>
    </row>
    <row r="56" spans="1:12">
      <c r="A56">
        <v>55</v>
      </c>
      <c r="B56">
        <v>0</v>
      </c>
      <c r="C56">
        <v>1</v>
      </c>
      <c r="D56" t="s">
        <v>135</v>
      </c>
      <c r="E56" t="s">
        <v>13</v>
      </c>
      <c r="F56">
        <v>65</v>
      </c>
      <c r="G56">
        <v>0</v>
      </c>
      <c r="H56">
        <v>1</v>
      </c>
      <c r="I56" t="s">
        <v>136</v>
      </c>
      <c r="J56">
        <v>61.979199999999999</v>
      </c>
      <c r="K56" t="s">
        <v>137</v>
      </c>
      <c r="L56" t="s">
        <v>21</v>
      </c>
    </row>
    <row r="57" spans="1:12">
      <c r="A57">
        <v>56</v>
      </c>
      <c r="B57">
        <v>1</v>
      </c>
      <c r="C57">
        <v>1</v>
      </c>
      <c r="D57" t="s">
        <v>138</v>
      </c>
      <c r="E57" t="s">
        <v>13</v>
      </c>
      <c r="G57">
        <v>0</v>
      </c>
      <c r="H57">
        <v>0</v>
      </c>
      <c r="I57" t="s">
        <v>139</v>
      </c>
      <c r="J57">
        <v>35.5</v>
      </c>
      <c r="K57" t="s">
        <v>140</v>
      </c>
      <c r="L57" t="s">
        <v>16</v>
      </c>
    </row>
    <row r="58" spans="1:12">
      <c r="A58">
        <v>57</v>
      </c>
      <c r="B58">
        <v>1</v>
      </c>
      <c r="C58">
        <v>2</v>
      </c>
      <c r="D58" t="s">
        <v>141</v>
      </c>
      <c r="E58" t="s">
        <v>18</v>
      </c>
      <c r="F58">
        <v>21</v>
      </c>
      <c r="G58">
        <v>0</v>
      </c>
      <c r="H58">
        <v>0</v>
      </c>
      <c r="I58" t="s">
        <v>142</v>
      </c>
      <c r="J58">
        <v>10.5</v>
      </c>
      <c r="K58" t="s">
        <v>15</v>
      </c>
      <c r="L58" t="s">
        <v>16</v>
      </c>
    </row>
    <row r="59" spans="1:12">
      <c r="A59">
        <v>58</v>
      </c>
      <c r="B59">
        <v>0</v>
      </c>
      <c r="C59">
        <v>3</v>
      </c>
      <c r="D59" t="s">
        <v>143</v>
      </c>
      <c r="E59" t="s">
        <v>13</v>
      </c>
      <c r="F59">
        <v>28.5</v>
      </c>
      <c r="G59">
        <v>0</v>
      </c>
      <c r="H59">
        <v>0</v>
      </c>
      <c r="I59" t="s">
        <v>144</v>
      </c>
      <c r="J59">
        <v>7.2291999999999996</v>
      </c>
      <c r="K59" t="s">
        <v>15</v>
      </c>
      <c r="L59" t="s">
        <v>21</v>
      </c>
    </row>
    <row r="60" spans="1:12">
      <c r="A60">
        <v>59</v>
      </c>
      <c r="B60">
        <v>1</v>
      </c>
      <c r="C60">
        <v>2</v>
      </c>
      <c r="D60" t="s">
        <v>145</v>
      </c>
      <c r="E60" t="s">
        <v>18</v>
      </c>
      <c r="F60">
        <v>5</v>
      </c>
      <c r="G60">
        <v>1</v>
      </c>
      <c r="H60">
        <v>2</v>
      </c>
      <c r="I60" t="s">
        <v>146</v>
      </c>
      <c r="J60">
        <v>27.75</v>
      </c>
      <c r="K60" t="s">
        <v>15</v>
      </c>
      <c r="L60" t="s">
        <v>16</v>
      </c>
    </row>
    <row r="61" spans="1:12">
      <c r="A61">
        <v>60</v>
      </c>
      <c r="B61">
        <v>0</v>
      </c>
      <c r="C61">
        <v>3</v>
      </c>
      <c r="D61" t="s">
        <v>147</v>
      </c>
      <c r="E61" t="s">
        <v>13</v>
      </c>
      <c r="F61">
        <v>11</v>
      </c>
      <c r="G61">
        <v>5</v>
      </c>
      <c r="H61">
        <v>2</v>
      </c>
      <c r="I61" t="s">
        <v>148</v>
      </c>
      <c r="J61">
        <v>46.9</v>
      </c>
      <c r="K61" t="s">
        <v>15</v>
      </c>
      <c r="L61" t="s">
        <v>16</v>
      </c>
    </row>
    <row r="62" spans="1:12">
      <c r="A62">
        <v>61</v>
      </c>
      <c r="B62">
        <v>0</v>
      </c>
      <c r="C62">
        <v>3</v>
      </c>
      <c r="D62" t="s">
        <v>149</v>
      </c>
      <c r="E62" t="s">
        <v>13</v>
      </c>
      <c r="F62">
        <v>22</v>
      </c>
      <c r="G62">
        <v>0</v>
      </c>
      <c r="H62">
        <v>0</v>
      </c>
      <c r="I62" t="s">
        <v>150</v>
      </c>
      <c r="J62">
        <v>7.2291999999999996</v>
      </c>
      <c r="K62" t="s">
        <v>15</v>
      </c>
      <c r="L62" t="s">
        <v>21</v>
      </c>
    </row>
    <row r="63" spans="1:12">
      <c r="A63">
        <v>62</v>
      </c>
      <c r="B63">
        <v>1</v>
      </c>
      <c r="C63">
        <v>1</v>
      </c>
      <c r="D63" t="s">
        <v>151</v>
      </c>
      <c r="E63" t="s">
        <v>18</v>
      </c>
      <c r="F63">
        <v>38</v>
      </c>
      <c r="G63">
        <v>0</v>
      </c>
      <c r="H63">
        <v>0</v>
      </c>
      <c r="I63" t="s">
        <v>152</v>
      </c>
      <c r="J63">
        <v>80</v>
      </c>
      <c r="K63" t="s">
        <v>153</v>
      </c>
      <c r="L63" t="s">
        <v>15</v>
      </c>
    </row>
    <row r="64" spans="1:12">
      <c r="A64">
        <v>63</v>
      </c>
      <c r="B64">
        <v>0</v>
      </c>
      <c r="C64">
        <v>1</v>
      </c>
      <c r="D64" t="s">
        <v>154</v>
      </c>
      <c r="E64" t="s">
        <v>13</v>
      </c>
      <c r="F64">
        <v>45</v>
      </c>
      <c r="G64">
        <v>1</v>
      </c>
      <c r="H64">
        <v>0</v>
      </c>
      <c r="I64" t="s">
        <v>155</v>
      </c>
      <c r="J64">
        <v>83.474999999999994</v>
      </c>
      <c r="K64" t="s">
        <v>156</v>
      </c>
      <c r="L64" t="s">
        <v>16</v>
      </c>
    </row>
    <row r="65" spans="1:12">
      <c r="A65">
        <v>64</v>
      </c>
      <c r="B65">
        <v>0</v>
      </c>
      <c r="C65">
        <v>3</v>
      </c>
      <c r="D65" t="s">
        <v>157</v>
      </c>
      <c r="E65" t="s">
        <v>13</v>
      </c>
      <c r="F65">
        <v>4</v>
      </c>
      <c r="G65">
        <v>3</v>
      </c>
      <c r="H65">
        <v>2</v>
      </c>
      <c r="I65" t="s">
        <v>158</v>
      </c>
      <c r="J65">
        <v>27.9</v>
      </c>
      <c r="K65" t="s">
        <v>15</v>
      </c>
      <c r="L65" t="s">
        <v>16</v>
      </c>
    </row>
    <row r="66" spans="1:12">
      <c r="A66">
        <v>65</v>
      </c>
      <c r="B66">
        <v>0</v>
      </c>
      <c r="C66">
        <v>1</v>
      </c>
      <c r="D66" t="s">
        <v>159</v>
      </c>
      <c r="E66" t="s">
        <v>13</v>
      </c>
      <c r="G66">
        <v>0</v>
      </c>
      <c r="H66">
        <v>0</v>
      </c>
      <c r="I66" t="s">
        <v>160</v>
      </c>
      <c r="J66">
        <v>27.720800000000001</v>
      </c>
      <c r="K66" t="s">
        <v>15</v>
      </c>
      <c r="L66" t="s">
        <v>21</v>
      </c>
    </row>
    <row r="67" spans="1:12">
      <c r="A67">
        <v>66</v>
      </c>
      <c r="B67">
        <v>1</v>
      </c>
      <c r="C67">
        <v>3</v>
      </c>
      <c r="D67" t="s">
        <v>161</v>
      </c>
      <c r="E67" t="s">
        <v>13</v>
      </c>
      <c r="G67">
        <v>1</v>
      </c>
      <c r="H67">
        <v>1</v>
      </c>
      <c r="I67" t="s">
        <v>162</v>
      </c>
      <c r="J67">
        <v>15.245799999999999</v>
      </c>
      <c r="K67" t="s">
        <v>15</v>
      </c>
      <c r="L67" t="s">
        <v>21</v>
      </c>
    </row>
    <row r="68" spans="1:12">
      <c r="A68">
        <v>67</v>
      </c>
      <c r="B68">
        <v>1</v>
      </c>
      <c r="C68">
        <v>2</v>
      </c>
      <c r="D68" t="s">
        <v>163</v>
      </c>
      <c r="E68" t="s">
        <v>18</v>
      </c>
      <c r="F68">
        <v>29</v>
      </c>
      <c r="G68">
        <v>0</v>
      </c>
      <c r="H68">
        <v>0</v>
      </c>
      <c r="I68" t="s">
        <v>164</v>
      </c>
      <c r="J68">
        <v>10.5</v>
      </c>
      <c r="K68" t="s">
        <v>165</v>
      </c>
      <c r="L68" t="s">
        <v>16</v>
      </c>
    </row>
    <row r="69" spans="1:12">
      <c r="A69">
        <v>68</v>
      </c>
      <c r="B69">
        <v>0</v>
      </c>
      <c r="C69">
        <v>3</v>
      </c>
      <c r="D69" t="s">
        <v>166</v>
      </c>
      <c r="E69" t="s">
        <v>13</v>
      </c>
      <c r="F69">
        <v>19</v>
      </c>
      <c r="G69">
        <v>0</v>
      </c>
      <c r="H69">
        <v>0</v>
      </c>
      <c r="I69" t="s">
        <v>167</v>
      </c>
      <c r="J69">
        <v>8.1583000000000006</v>
      </c>
      <c r="K69" t="s">
        <v>15</v>
      </c>
      <c r="L69" t="s">
        <v>16</v>
      </c>
    </row>
    <row r="70" spans="1:12">
      <c r="A70">
        <v>69</v>
      </c>
      <c r="B70">
        <v>1</v>
      </c>
      <c r="C70">
        <v>3</v>
      </c>
      <c r="D70" t="s">
        <v>168</v>
      </c>
      <c r="E70" t="s">
        <v>18</v>
      </c>
      <c r="F70">
        <v>17</v>
      </c>
      <c r="G70">
        <v>4</v>
      </c>
      <c r="H70">
        <v>2</v>
      </c>
      <c r="I70" t="s">
        <v>169</v>
      </c>
      <c r="J70">
        <v>7.9249999999999998</v>
      </c>
      <c r="K70" t="s">
        <v>15</v>
      </c>
      <c r="L70" t="s">
        <v>16</v>
      </c>
    </row>
    <row r="71" spans="1:12">
      <c r="A71">
        <v>70</v>
      </c>
      <c r="B71">
        <v>0</v>
      </c>
      <c r="C71">
        <v>3</v>
      </c>
      <c r="D71" t="s">
        <v>170</v>
      </c>
      <c r="E71" t="s">
        <v>13</v>
      </c>
      <c r="F71">
        <v>26</v>
      </c>
      <c r="G71">
        <v>2</v>
      </c>
      <c r="H71">
        <v>0</v>
      </c>
      <c r="I71" t="s">
        <v>171</v>
      </c>
      <c r="J71">
        <v>8.6624999999999996</v>
      </c>
      <c r="K71" t="s">
        <v>15</v>
      </c>
      <c r="L71" t="s">
        <v>16</v>
      </c>
    </row>
    <row r="72" spans="1:12">
      <c r="A72">
        <v>71</v>
      </c>
      <c r="B72">
        <v>0</v>
      </c>
      <c r="C72">
        <v>2</v>
      </c>
      <c r="D72" t="s">
        <v>172</v>
      </c>
      <c r="E72" t="s">
        <v>13</v>
      </c>
      <c r="F72">
        <v>32</v>
      </c>
      <c r="G72">
        <v>0</v>
      </c>
      <c r="H72">
        <v>0</v>
      </c>
      <c r="I72" t="s">
        <v>173</v>
      </c>
      <c r="J72">
        <v>10.5</v>
      </c>
      <c r="K72" t="s">
        <v>15</v>
      </c>
      <c r="L72" t="s">
        <v>16</v>
      </c>
    </row>
    <row r="73" spans="1:12">
      <c r="A73">
        <v>72</v>
      </c>
      <c r="B73">
        <v>0</v>
      </c>
      <c r="C73">
        <v>3</v>
      </c>
      <c r="D73" t="s">
        <v>174</v>
      </c>
      <c r="E73" t="s">
        <v>18</v>
      </c>
      <c r="F73">
        <v>16</v>
      </c>
      <c r="G73">
        <v>5</v>
      </c>
      <c r="H73">
        <v>2</v>
      </c>
      <c r="I73" t="s">
        <v>148</v>
      </c>
      <c r="J73">
        <v>46.9</v>
      </c>
      <c r="K73" t="s">
        <v>15</v>
      </c>
      <c r="L73" t="s">
        <v>16</v>
      </c>
    </row>
    <row r="74" spans="1:12">
      <c r="A74">
        <v>73</v>
      </c>
      <c r="B74">
        <v>0</v>
      </c>
      <c r="C74">
        <v>2</v>
      </c>
      <c r="D74" t="s">
        <v>175</v>
      </c>
      <c r="E74" t="s">
        <v>13</v>
      </c>
      <c r="F74">
        <v>21</v>
      </c>
      <c r="G74">
        <v>0</v>
      </c>
      <c r="H74">
        <v>0</v>
      </c>
      <c r="I74" t="s">
        <v>176</v>
      </c>
      <c r="J74">
        <v>73.5</v>
      </c>
      <c r="K74" t="s">
        <v>15</v>
      </c>
      <c r="L74" t="s">
        <v>16</v>
      </c>
    </row>
    <row r="75" spans="1:12">
      <c r="A75">
        <v>74</v>
      </c>
      <c r="B75">
        <v>0</v>
      </c>
      <c r="C75">
        <v>3</v>
      </c>
      <c r="D75" t="s">
        <v>177</v>
      </c>
      <c r="E75" t="s">
        <v>13</v>
      </c>
      <c r="F75">
        <v>26</v>
      </c>
      <c r="G75">
        <v>1</v>
      </c>
      <c r="H75">
        <v>0</v>
      </c>
      <c r="I75" t="s">
        <v>178</v>
      </c>
      <c r="J75">
        <v>14.4542</v>
      </c>
      <c r="K75" t="s">
        <v>15</v>
      </c>
      <c r="L75" t="s">
        <v>21</v>
      </c>
    </row>
    <row r="76" spans="1:12">
      <c r="A76">
        <v>75</v>
      </c>
      <c r="B76">
        <v>1</v>
      </c>
      <c r="C76">
        <v>3</v>
      </c>
      <c r="D76" t="s">
        <v>179</v>
      </c>
      <c r="E76" t="s">
        <v>13</v>
      </c>
      <c r="F76">
        <v>32</v>
      </c>
      <c r="G76">
        <v>0</v>
      </c>
      <c r="H76">
        <v>0</v>
      </c>
      <c r="I76" t="s">
        <v>180</v>
      </c>
      <c r="J76">
        <v>56.495800000000003</v>
      </c>
      <c r="K76" t="s">
        <v>15</v>
      </c>
      <c r="L76" t="s">
        <v>16</v>
      </c>
    </row>
    <row r="77" spans="1:12">
      <c r="A77">
        <v>76</v>
      </c>
      <c r="B77">
        <v>0</v>
      </c>
      <c r="C77">
        <v>3</v>
      </c>
      <c r="D77" t="s">
        <v>181</v>
      </c>
      <c r="E77" t="s">
        <v>13</v>
      </c>
      <c r="F77">
        <v>25</v>
      </c>
      <c r="G77">
        <v>0</v>
      </c>
      <c r="H77">
        <v>0</v>
      </c>
      <c r="I77" t="s">
        <v>182</v>
      </c>
      <c r="J77">
        <v>7.65</v>
      </c>
      <c r="K77" t="s">
        <v>183</v>
      </c>
      <c r="L77" t="s">
        <v>16</v>
      </c>
    </row>
    <row r="78" spans="1:12">
      <c r="A78">
        <v>77</v>
      </c>
      <c r="B78">
        <v>0</v>
      </c>
      <c r="C78">
        <v>3</v>
      </c>
      <c r="D78" t="s">
        <v>184</v>
      </c>
      <c r="E78" t="s">
        <v>13</v>
      </c>
      <c r="G78">
        <v>0</v>
      </c>
      <c r="H78">
        <v>0</v>
      </c>
      <c r="I78" t="s">
        <v>185</v>
      </c>
      <c r="J78">
        <v>7.8958000000000004</v>
      </c>
      <c r="K78" t="s">
        <v>15</v>
      </c>
      <c r="L78" t="s">
        <v>16</v>
      </c>
    </row>
    <row r="79" spans="1:12">
      <c r="A79">
        <v>78</v>
      </c>
      <c r="B79">
        <v>0</v>
      </c>
      <c r="C79">
        <v>3</v>
      </c>
      <c r="D79" t="s">
        <v>186</v>
      </c>
      <c r="E79" t="s">
        <v>13</v>
      </c>
      <c r="G79">
        <v>0</v>
      </c>
      <c r="H79">
        <v>0</v>
      </c>
      <c r="I79" t="s">
        <v>187</v>
      </c>
      <c r="J79">
        <v>8.0500000000000007</v>
      </c>
      <c r="K79" t="s">
        <v>15</v>
      </c>
      <c r="L79" t="s">
        <v>16</v>
      </c>
    </row>
    <row r="80" spans="1:12">
      <c r="A80">
        <v>79</v>
      </c>
      <c r="B80">
        <v>1</v>
      </c>
      <c r="C80">
        <v>2</v>
      </c>
      <c r="D80" t="s">
        <v>188</v>
      </c>
      <c r="E80" t="s">
        <v>13</v>
      </c>
      <c r="F80">
        <v>0.83</v>
      </c>
      <c r="G80">
        <v>0</v>
      </c>
      <c r="H80">
        <v>2</v>
      </c>
      <c r="I80" t="s">
        <v>189</v>
      </c>
      <c r="J80">
        <v>29</v>
      </c>
      <c r="K80" t="s">
        <v>15</v>
      </c>
      <c r="L80" t="s">
        <v>16</v>
      </c>
    </row>
    <row r="81" spans="1:12">
      <c r="A81">
        <v>80</v>
      </c>
      <c r="B81">
        <v>1</v>
      </c>
      <c r="C81">
        <v>3</v>
      </c>
      <c r="D81" t="s">
        <v>190</v>
      </c>
      <c r="E81" t="s">
        <v>18</v>
      </c>
      <c r="F81">
        <v>30</v>
      </c>
      <c r="G81">
        <v>0</v>
      </c>
      <c r="H81">
        <v>0</v>
      </c>
      <c r="I81" t="s">
        <v>191</v>
      </c>
      <c r="J81">
        <v>12.475</v>
      </c>
      <c r="K81" t="s">
        <v>15</v>
      </c>
      <c r="L81" t="s">
        <v>16</v>
      </c>
    </row>
    <row r="82" spans="1:12">
      <c r="A82">
        <v>81</v>
      </c>
      <c r="B82">
        <v>0</v>
      </c>
      <c r="C82">
        <v>3</v>
      </c>
      <c r="D82" t="s">
        <v>192</v>
      </c>
      <c r="E82" t="s">
        <v>13</v>
      </c>
      <c r="F82">
        <v>22</v>
      </c>
      <c r="G82">
        <v>0</v>
      </c>
      <c r="H82">
        <v>0</v>
      </c>
      <c r="I82" t="s">
        <v>193</v>
      </c>
      <c r="J82">
        <v>9</v>
      </c>
      <c r="K82" t="s">
        <v>15</v>
      </c>
      <c r="L82" t="s">
        <v>16</v>
      </c>
    </row>
    <row r="83" spans="1:12">
      <c r="A83">
        <v>82</v>
      </c>
      <c r="B83">
        <v>1</v>
      </c>
      <c r="C83">
        <v>3</v>
      </c>
      <c r="D83" t="s">
        <v>194</v>
      </c>
      <c r="E83" t="s">
        <v>13</v>
      </c>
      <c r="F83">
        <v>29</v>
      </c>
      <c r="G83">
        <v>0</v>
      </c>
      <c r="H83">
        <v>0</v>
      </c>
      <c r="I83" t="s">
        <v>195</v>
      </c>
      <c r="J83">
        <v>9.5</v>
      </c>
      <c r="K83" t="s">
        <v>15</v>
      </c>
      <c r="L83" t="s">
        <v>16</v>
      </c>
    </row>
    <row r="84" spans="1:12">
      <c r="A84">
        <v>83</v>
      </c>
      <c r="B84">
        <v>1</v>
      </c>
      <c r="C84">
        <v>3</v>
      </c>
      <c r="D84" t="s">
        <v>196</v>
      </c>
      <c r="E84" t="s">
        <v>18</v>
      </c>
      <c r="G84">
        <v>0</v>
      </c>
      <c r="H84">
        <v>0</v>
      </c>
      <c r="I84" t="s">
        <v>197</v>
      </c>
      <c r="J84">
        <v>7.7874999999999996</v>
      </c>
      <c r="K84" t="s">
        <v>15</v>
      </c>
      <c r="L84" t="s">
        <v>31</v>
      </c>
    </row>
    <row r="85" spans="1:12">
      <c r="A85">
        <v>84</v>
      </c>
      <c r="B85">
        <v>0</v>
      </c>
      <c r="C85">
        <v>1</v>
      </c>
      <c r="D85" t="s">
        <v>198</v>
      </c>
      <c r="E85" t="s">
        <v>13</v>
      </c>
      <c r="F85">
        <v>28</v>
      </c>
      <c r="G85">
        <v>0</v>
      </c>
      <c r="H85">
        <v>0</v>
      </c>
      <c r="I85" t="s">
        <v>199</v>
      </c>
      <c r="J85">
        <v>47.1</v>
      </c>
      <c r="K85" t="s">
        <v>15</v>
      </c>
      <c r="L85" t="s">
        <v>16</v>
      </c>
    </row>
    <row r="86" spans="1:12">
      <c r="A86">
        <v>85</v>
      </c>
      <c r="B86">
        <v>1</v>
      </c>
      <c r="C86">
        <v>2</v>
      </c>
      <c r="D86" t="s">
        <v>200</v>
      </c>
      <c r="E86" t="s">
        <v>18</v>
      </c>
      <c r="F86">
        <v>17</v>
      </c>
      <c r="G86">
        <v>0</v>
      </c>
      <c r="H86">
        <v>0</v>
      </c>
      <c r="I86" t="s">
        <v>201</v>
      </c>
      <c r="J86">
        <v>10.5</v>
      </c>
      <c r="K86" t="s">
        <v>15</v>
      </c>
      <c r="L86" t="s">
        <v>16</v>
      </c>
    </row>
    <row r="87" spans="1:12">
      <c r="A87">
        <v>86</v>
      </c>
      <c r="B87">
        <v>1</v>
      </c>
      <c r="C87">
        <v>3</v>
      </c>
      <c r="D87" t="s">
        <v>202</v>
      </c>
      <c r="E87" t="s">
        <v>18</v>
      </c>
      <c r="F87">
        <v>33</v>
      </c>
      <c r="G87">
        <v>3</v>
      </c>
      <c r="H87">
        <v>0</v>
      </c>
      <c r="I87" t="s">
        <v>203</v>
      </c>
      <c r="J87">
        <v>15.85</v>
      </c>
      <c r="K87" t="s">
        <v>15</v>
      </c>
      <c r="L87" t="s">
        <v>16</v>
      </c>
    </row>
    <row r="88" spans="1:12">
      <c r="A88">
        <v>87</v>
      </c>
      <c r="B88">
        <v>0</v>
      </c>
      <c r="C88">
        <v>3</v>
      </c>
      <c r="D88" t="s">
        <v>204</v>
      </c>
      <c r="E88" t="s">
        <v>13</v>
      </c>
      <c r="F88">
        <v>16</v>
      </c>
      <c r="G88">
        <v>1</v>
      </c>
      <c r="H88">
        <v>3</v>
      </c>
      <c r="I88" t="s">
        <v>205</v>
      </c>
      <c r="J88">
        <v>34.375</v>
      </c>
      <c r="K88" t="s">
        <v>15</v>
      </c>
      <c r="L88" t="s">
        <v>16</v>
      </c>
    </row>
    <row r="89" spans="1:12">
      <c r="A89">
        <v>88</v>
      </c>
      <c r="B89">
        <v>0</v>
      </c>
      <c r="C89">
        <v>3</v>
      </c>
      <c r="D89" t="s">
        <v>206</v>
      </c>
      <c r="E89" t="s">
        <v>13</v>
      </c>
      <c r="G89">
        <v>0</v>
      </c>
      <c r="H89">
        <v>0</v>
      </c>
      <c r="I89" t="s">
        <v>207</v>
      </c>
      <c r="J89">
        <v>8.0500000000000007</v>
      </c>
      <c r="K89" t="s">
        <v>15</v>
      </c>
      <c r="L89" t="s">
        <v>16</v>
      </c>
    </row>
    <row r="90" spans="1:12">
      <c r="A90">
        <v>89</v>
      </c>
      <c r="B90">
        <v>1</v>
      </c>
      <c r="C90">
        <v>1</v>
      </c>
      <c r="D90" t="s">
        <v>208</v>
      </c>
      <c r="E90" t="s">
        <v>18</v>
      </c>
      <c r="F90">
        <v>23</v>
      </c>
      <c r="G90">
        <v>3</v>
      </c>
      <c r="H90">
        <v>2</v>
      </c>
      <c r="I90" t="s">
        <v>79</v>
      </c>
      <c r="J90">
        <v>263</v>
      </c>
      <c r="K90" t="s">
        <v>80</v>
      </c>
      <c r="L90" t="s">
        <v>16</v>
      </c>
    </row>
    <row r="91" spans="1:12">
      <c r="A91">
        <v>90</v>
      </c>
      <c r="B91">
        <v>0</v>
      </c>
      <c r="C91">
        <v>3</v>
      </c>
      <c r="D91" t="s">
        <v>209</v>
      </c>
      <c r="E91" t="s">
        <v>13</v>
      </c>
      <c r="F91">
        <v>24</v>
      </c>
      <c r="G91">
        <v>0</v>
      </c>
      <c r="H91">
        <v>0</v>
      </c>
      <c r="I91" t="s">
        <v>210</v>
      </c>
      <c r="J91">
        <v>8.0500000000000007</v>
      </c>
      <c r="K91" t="s">
        <v>15</v>
      </c>
      <c r="L91" t="s">
        <v>16</v>
      </c>
    </row>
    <row r="92" spans="1:12">
      <c r="A92">
        <v>91</v>
      </c>
      <c r="B92">
        <v>0</v>
      </c>
      <c r="C92">
        <v>3</v>
      </c>
      <c r="D92" t="s">
        <v>211</v>
      </c>
      <c r="E92" t="s">
        <v>13</v>
      </c>
      <c r="F92">
        <v>29</v>
      </c>
      <c r="G92">
        <v>0</v>
      </c>
      <c r="H92">
        <v>0</v>
      </c>
      <c r="I92" t="s">
        <v>212</v>
      </c>
      <c r="J92">
        <v>8.0500000000000007</v>
      </c>
      <c r="K92" t="s">
        <v>15</v>
      </c>
      <c r="L92" t="s">
        <v>16</v>
      </c>
    </row>
    <row r="93" spans="1:12">
      <c r="A93">
        <v>92</v>
      </c>
      <c r="B93">
        <v>0</v>
      </c>
      <c r="C93">
        <v>3</v>
      </c>
      <c r="D93" t="s">
        <v>213</v>
      </c>
      <c r="E93" t="s">
        <v>13</v>
      </c>
      <c r="F93">
        <v>20</v>
      </c>
      <c r="G93">
        <v>0</v>
      </c>
      <c r="H93">
        <v>0</v>
      </c>
      <c r="I93" t="s">
        <v>214</v>
      </c>
      <c r="J93">
        <v>7.8541999999999996</v>
      </c>
      <c r="K93" t="s">
        <v>15</v>
      </c>
      <c r="L93" t="s">
        <v>16</v>
      </c>
    </row>
    <row r="94" spans="1:12">
      <c r="A94">
        <v>93</v>
      </c>
      <c r="B94">
        <v>0</v>
      </c>
      <c r="C94">
        <v>1</v>
      </c>
      <c r="D94" t="s">
        <v>215</v>
      </c>
      <c r="E94" t="s">
        <v>13</v>
      </c>
      <c r="F94">
        <v>46</v>
      </c>
      <c r="G94">
        <v>1</v>
      </c>
      <c r="H94">
        <v>0</v>
      </c>
      <c r="I94" t="s">
        <v>216</v>
      </c>
      <c r="J94">
        <v>61.174999999999997</v>
      </c>
      <c r="K94" t="s">
        <v>217</v>
      </c>
      <c r="L94" t="s">
        <v>16</v>
      </c>
    </row>
    <row r="95" spans="1:12">
      <c r="A95">
        <v>94</v>
      </c>
      <c r="B95">
        <v>0</v>
      </c>
      <c r="C95">
        <v>3</v>
      </c>
      <c r="D95" t="s">
        <v>218</v>
      </c>
      <c r="E95" t="s">
        <v>13</v>
      </c>
      <c r="F95">
        <v>26</v>
      </c>
      <c r="G95">
        <v>1</v>
      </c>
      <c r="H95">
        <v>2</v>
      </c>
      <c r="I95" t="s">
        <v>219</v>
      </c>
      <c r="J95">
        <v>20.574999999999999</v>
      </c>
      <c r="K95" t="s">
        <v>15</v>
      </c>
      <c r="L95" t="s">
        <v>16</v>
      </c>
    </row>
    <row r="96" spans="1:12">
      <c r="A96">
        <v>95</v>
      </c>
      <c r="B96">
        <v>0</v>
      </c>
      <c r="C96">
        <v>3</v>
      </c>
      <c r="D96" t="s">
        <v>220</v>
      </c>
      <c r="E96" t="s">
        <v>13</v>
      </c>
      <c r="F96">
        <v>59</v>
      </c>
      <c r="G96">
        <v>0</v>
      </c>
      <c r="H96">
        <v>0</v>
      </c>
      <c r="I96" t="s">
        <v>221</v>
      </c>
      <c r="J96">
        <v>7.25</v>
      </c>
      <c r="K96" t="s">
        <v>15</v>
      </c>
      <c r="L96" t="s">
        <v>16</v>
      </c>
    </row>
    <row r="97" spans="1:12">
      <c r="A97">
        <v>96</v>
      </c>
      <c r="B97">
        <v>0</v>
      </c>
      <c r="C97">
        <v>3</v>
      </c>
      <c r="D97" t="s">
        <v>222</v>
      </c>
      <c r="E97" t="s">
        <v>13</v>
      </c>
      <c r="G97">
        <v>0</v>
      </c>
      <c r="H97">
        <v>0</v>
      </c>
      <c r="I97" t="s">
        <v>223</v>
      </c>
      <c r="J97">
        <v>8.0500000000000007</v>
      </c>
      <c r="K97" t="s">
        <v>15</v>
      </c>
      <c r="L97" t="s">
        <v>16</v>
      </c>
    </row>
    <row r="98" spans="1:12">
      <c r="A98">
        <v>97</v>
      </c>
      <c r="B98">
        <v>0</v>
      </c>
      <c r="C98">
        <v>1</v>
      </c>
      <c r="D98" t="s">
        <v>224</v>
      </c>
      <c r="E98" t="s">
        <v>13</v>
      </c>
      <c r="F98">
        <v>71</v>
      </c>
      <c r="G98">
        <v>0</v>
      </c>
      <c r="H98">
        <v>0</v>
      </c>
      <c r="I98" t="s">
        <v>225</v>
      </c>
      <c r="J98">
        <v>34.654200000000003</v>
      </c>
      <c r="K98" t="s">
        <v>226</v>
      </c>
      <c r="L98" t="s">
        <v>21</v>
      </c>
    </row>
    <row r="99" spans="1:12">
      <c r="A99">
        <v>98</v>
      </c>
      <c r="B99">
        <v>1</v>
      </c>
      <c r="C99">
        <v>1</v>
      </c>
      <c r="D99" t="s">
        <v>227</v>
      </c>
      <c r="E99" t="s">
        <v>13</v>
      </c>
      <c r="F99">
        <v>23</v>
      </c>
      <c r="G99">
        <v>0</v>
      </c>
      <c r="H99">
        <v>1</v>
      </c>
      <c r="I99" t="s">
        <v>228</v>
      </c>
      <c r="J99">
        <v>63.3583</v>
      </c>
      <c r="K99" t="s">
        <v>229</v>
      </c>
      <c r="L99" t="s">
        <v>21</v>
      </c>
    </row>
    <row r="100" spans="1:12">
      <c r="A100">
        <v>99</v>
      </c>
      <c r="B100">
        <v>1</v>
      </c>
      <c r="C100">
        <v>2</v>
      </c>
      <c r="D100" t="s">
        <v>230</v>
      </c>
      <c r="E100" t="s">
        <v>18</v>
      </c>
      <c r="F100">
        <v>34</v>
      </c>
      <c r="G100">
        <v>0</v>
      </c>
      <c r="H100">
        <v>1</v>
      </c>
      <c r="I100" t="s">
        <v>231</v>
      </c>
      <c r="J100">
        <v>23</v>
      </c>
      <c r="K100" t="s">
        <v>15</v>
      </c>
      <c r="L100" t="s">
        <v>16</v>
      </c>
    </row>
    <row r="101" spans="1:12">
      <c r="A101">
        <v>100</v>
      </c>
      <c r="B101">
        <v>0</v>
      </c>
      <c r="C101">
        <v>2</v>
      </c>
      <c r="D101" t="s">
        <v>232</v>
      </c>
      <c r="E101" t="s">
        <v>13</v>
      </c>
      <c r="F101">
        <v>34</v>
      </c>
      <c r="G101">
        <v>1</v>
      </c>
      <c r="H101">
        <v>0</v>
      </c>
      <c r="I101" t="s">
        <v>233</v>
      </c>
      <c r="J101">
        <v>26</v>
      </c>
      <c r="K101" t="s">
        <v>15</v>
      </c>
      <c r="L101" t="s">
        <v>16</v>
      </c>
    </row>
    <row r="102" spans="1:12">
      <c r="A102">
        <v>101</v>
      </c>
      <c r="B102">
        <v>0</v>
      </c>
      <c r="C102">
        <v>3</v>
      </c>
      <c r="D102" t="s">
        <v>234</v>
      </c>
      <c r="E102" t="s">
        <v>18</v>
      </c>
      <c r="F102">
        <v>28</v>
      </c>
      <c r="G102">
        <v>0</v>
      </c>
      <c r="H102">
        <v>0</v>
      </c>
      <c r="I102" t="s">
        <v>235</v>
      </c>
      <c r="J102">
        <v>7.8958000000000004</v>
      </c>
      <c r="K102" t="s">
        <v>15</v>
      </c>
      <c r="L102" t="s">
        <v>16</v>
      </c>
    </row>
    <row r="103" spans="1:12">
      <c r="A103">
        <v>102</v>
      </c>
      <c r="B103">
        <v>0</v>
      </c>
      <c r="C103">
        <v>3</v>
      </c>
      <c r="D103" t="s">
        <v>236</v>
      </c>
      <c r="E103" t="s">
        <v>13</v>
      </c>
      <c r="G103">
        <v>0</v>
      </c>
      <c r="H103">
        <v>0</v>
      </c>
      <c r="I103" t="s">
        <v>237</v>
      </c>
      <c r="J103">
        <v>7.8958000000000004</v>
      </c>
      <c r="K103" t="s">
        <v>15</v>
      </c>
      <c r="L103" t="s">
        <v>16</v>
      </c>
    </row>
    <row r="104" spans="1:12">
      <c r="A104">
        <v>103</v>
      </c>
      <c r="B104">
        <v>0</v>
      </c>
      <c r="C104">
        <v>1</v>
      </c>
      <c r="D104" t="s">
        <v>238</v>
      </c>
      <c r="E104" t="s">
        <v>13</v>
      </c>
      <c r="F104">
        <v>21</v>
      </c>
      <c r="G104">
        <v>0</v>
      </c>
      <c r="H104">
        <v>1</v>
      </c>
      <c r="I104" t="s">
        <v>239</v>
      </c>
      <c r="J104">
        <v>77.287499999999994</v>
      </c>
      <c r="K104" t="s">
        <v>240</v>
      </c>
      <c r="L104" t="s">
        <v>16</v>
      </c>
    </row>
    <row r="105" spans="1:12">
      <c r="A105">
        <v>104</v>
      </c>
      <c r="B105">
        <v>0</v>
      </c>
      <c r="C105">
        <v>3</v>
      </c>
      <c r="D105" t="s">
        <v>241</v>
      </c>
      <c r="E105" t="s">
        <v>13</v>
      </c>
      <c r="F105">
        <v>33</v>
      </c>
      <c r="G105">
        <v>0</v>
      </c>
      <c r="H105">
        <v>0</v>
      </c>
      <c r="I105" t="s">
        <v>242</v>
      </c>
      <c r="J105">
        <v>8.6541999999999994</v>
      </c>
      <c r="K105" t="s">
        <v>15</v>
      </c>
      <c r="L105" t="s">
        <v>16</v>
      </c>
    </row>
    <row r="106" spans="1:12">
      <c r="A106">
        <v>105</v>
      </c>
      <c r="B106">
        <v>0</v>
      </c>
      <c r="C106">
        <v>3</v>
      </c>
      <c r="D106" t="s">
        <v>243</v>
      </c>
      <c r="E106" t="s">
        <v>13</v>
      </c>
      <c r="F106">
        <v>37</v>
      </c>
      <c r="G106">
        <v>2</v>
      </c>
      <c r="H106">
        <v>0</v>
      </c>
      <c r="I106" t="s">
        <v>244</v>
      </c>
      <c r="J106">
        <v>7.9249999999999998</v>
      </c>
      <c r="K106" t="s">
        <v>15</v>
      </c>
      <c r="L106" t="s">
        <v>16</v>
      </c>
    </row>
    <row r="107" spans="1:12">
      <c r="A107">
        <v>106</v>
      </c>
      <c r="B107">
        <v>0</v>
      </c>
      <c r="C107">
        <v>3</v>
      </c>
      <c r="D107" t="s">
        <v>245</v>
      </c>
      <c r="E107" t="s">
        <v>13</v>
      </c>
      <c r="F107">
        <v>28</v>
      </c>
      <c r="G107">
        <v>0</v>
      </c>
      <c r="H107">
        <v>0</v>
      </c>
      <c r="I107" t="s">
        <v>246</v>
      </c>
      <c r="J107">
        <v>7.8958000000000004</v>
      </c>
      <c r="K107" t="s">
        <v>15</v>
      </c>
      <c r="L107" t="s">
        <v>16</v>
      </c>
    </row>
    <row r="108" spans="1:12">
      <c r="A108">
        <v>107</v>
      </c>
      <c r="B108">
        <v>1</v>
      </c>
      <c r="C108">
        <v>3</v>
      </c>
      <c r="D108" t="s">
        <v>247</v>
      </c>
      <c r="E108" t="s">
        <v>18</v>
      </c>
      <c r="F108">
        <v>21</v>
      </c>
      <c r="G108">
        <v>0</v>
      </c>
      <c r="H108">
        <v>0</v>
      </c>
      <c r="I108" t="s">
        <v>248</v>
      </c>
      <c r="J108">
        <v>7.65</v>
      </c>
      <c r="K108" t="s">
        <v>15</v>
      </c>
      <c r="L108" t="s">
        <v>16</v>
      </c>
    </row>
    <row r="109" spans="1:12">
      <c r="A109">
        <v>108</v>
      </c>
      <c r="B109">
        <v>1</v>
      </c>
      <c r="C109">
        <v>3</v>
      </c>
      <c r="D109" t="s">
        <v>249</v>
      </c>
      <c r="E109" t="s">
        <v>13</v>
      </c>
      <c r="G109">
        <v>0</v>
      </c>
      <c r="H109">
        <v>0</v>
      </c>
      <c r="I109" t="s">
        <v>250</v>
      </c>
      <c r="J109">
        <v>7.7750000000000004</v>
      </c>
      <c r="K109" t="s">
        <v>15</v>
      </c>
      <c r="L109" t="s">
        <v>16</v>
      </c>
    </row>
    <row r="110" spans="1:12">
      <c r="A110">
        <v>109</v>
      </c>
      <c r="B110">
        <v>0</v>
      </c>
      <c r="C110">
        <v>3</v>
      </c>
      <c r="D110" t="s">
        <v>251</v>
      </c>
      <c r="E110" t="s">
        <v>13</v>
      </c>
      <c r="F110">
        <v>38</v>
      </c>
      <c r="G110">
        <v>0</v>
      </c>
      <c r="H110">
        <v>0</v>
      </c>
      <c r="I110" t="s">
        <v>252</v>
      </c>
      <c r="J110">
        <v>7.8958000000000004</v>
      </c>
      <c r="K110" t="s">
        <v>15</v>
      </c>
      <c r="L110" t="s">
        <v>16</v>
      </c>
    </row>
    <row r="111" spans="1:12">
      <c r="A111">
        <v>110</v>
      </c>
      <c r="B111">
        <v>1</v>
      </c>
      <c r="C111">
        <v>3</v>
      </c>
      <c r="D111" t="s">
        <v>253</v>
      </c>
      <c r="E111" t="s">
        <v>18</v>
      </c>
      <c r="G111">
        <v>1</v>
      </c>
      <c r="H111">
        <v>0</v>
      </c>
      <c r="I111" t="s">
        <v>254</v>
      </c>
      <c r="J111">
        <v>24.15</v>
      </c>
      <c r="K111" t="s">
        <v>15</v>
      </c>
      <c r="L111" t="s">
        <v>31</v>
      </c>
    </row>
    <row r="112" spans="1:12">
      <c r="A112">
        <v>111</v>
      </c>
      <c r="B112">
        <v>0</v>
      </c>
      <c r="C112">
        <v>1</v>
      </c>
      <c r="D112" t="s">
        <v>255</v>
      </c>
      <c r="E112" t="s">
        <v>13</v>
      </c>
      <c r="F112">
        <v>47</v>
      </c>
      <c r="G112">
        <v>0</v>
      </c>
      <c r="H112">
        <v>0</v>
      </c>
      <c r="I112" t="s">
        <v>256</v>
      </c>
      <c r="J112">
        <v>52</v>
      </c>
      <c r="K112" t="s">
        <v>257</v>
      </c>
      <c r="L112" t="s">
        <v>16</v>
      </c>
    </row>
    <row r="113" spans="1:12">
      <c r="A113">
        <v>112</v>
      </c>
      <c r="B113">
        <v>0</v>
      </c>
      <c r="C113">
        <v>3</v>
      </c>
      <c r="D113" t="s">
        <v>258</v>
      </c>
      <c r="E113" t="s">
        <v>18</v>
      </c>
      <c r="F113">
        <v>14.5</v>
      </c>
      <c r="G113">
        <v>1</v>
      </c>
      <c r="H113">
        <v>0</v>
      </c>
      <c r="I113" t="s">
        <v>259</v>
      </c>
      <c r="J113">
        <v>14.4542</v>
      </c>
      <c r="K113" t="s">
        <v>15</v>
      </c>
      <c r="L113" t="s">
        <v>21</v>
      </c>
    </row>
    <row r="114" spans="1:12">
      <c r="A114">
        <v>113</v>
      </c>
      <c r="B114">
        <v>0</v>
      </c>
      <c r="C114">
        <v>3</v>
      </c>
      <c r="D114" t="s">
        <v>260</v>
      </c>
      <c r="E114" t="s">
        <v>13</v>
      </c>
      <c r="F114">
        <v>22</v>
      </c>
      <c r="G114">
        <v>0</v>
      </c>
      <c r="H114">
        <v>0</v>
      </c>
      <c r="I114" t="s">
        <v>261</v>
      </c>
      <c r="J114">
        <v>8.0500000000000007</v>
      </c>
      <c r="K114" t="s">
        <v>15</v>
      </c>
      <c r="L114" t="s">
        <v>16</v>
      </c>
    </row>
    <row r="115" spans="1:12">
      <c r="A115">
        <v>114</v>
      </c>
      <c r="B115">
        <v>0</v>
      </c>
      <c r="C115">
        <v>3</v>
      </c>
      <c r="D115" t="s">
        <v>262</v>
      </c>
      <c r="E115" t="s">
        <v>18</v>
      </c>
      <c r="F115">
        <v>20</v>
      </c>
      <c r="G115">
        <v>1</v>
      </c>
      <c r="H115">
        <v>0</v>
      </c>
      <c r="I115" t="s">
        <v>263</v>
      </c>
      <c r="J115">
        <v>9.8249999999999993</v>
      </c>
      <c r="K115" t="s">
        <v>15</v>
      </c>
      <c r="L115" t="s">
        <v>16</v>
      </c>
    </row>
    <row r="116" spans="1:12">
      <c r="A116">
        <v>115</v>
      </c>
      <c r="B116">
        <v>0</v>
      </c>
      <c r="C116">
        <v>3</v>
      </c>
      <c r="D116" t="s">
        <v>264</v>
      </c>
      <c r="E116" t="s">
        <v>18</v>
      </c>
      <c r="F116">
        <v>17</v>
      </c>
      <c r="G116">
        <v>0</v>
      </c>
      <c r="H116">
        <v>0</v>
      </c>
      <c r="I116" t="s">
        <v>265</v>
      </c>
      <c r="J116">
        <v>14.458299999999999</v>
      </c>
      <c r="K116" t="s">
        <v>15</v>
      </c>
      <c r="L116" t="s">
        <v>21</v>
      </c>
    </row>
    <row r="117" spans="1:12">
      <c r="A117">
        <v>116</v>
      </c>
      <c r="B117">
        <v>0</v>
      </c>
      <c r="C117">
        <v>3</v>
      </c>
      <c r="D117" t="s">
        <v>266</v>
      </c>
      <c r="E117" t="s">
        <v>13</v>
      </c>
      <c r="F117">
        <v>21</v>
      </c>
      <c r="G117">
        <v>0</v>
      </c>
      <c r="H117">
        <v>0</v>
      </c>
      <c r="I117" t="s">
        <v>267</v>
      </c>
      <c r="J117">
        <v>7.9249999999999998</v>
      </c>
      <c r="K117" t="s">
        <v>15</v>
      </c>
      <c r="L117" t="s">
        <v>16</v>
      </c>
    </row>
    <row r="118" spans="1:12">
      <c r="A118">
        <v>117</v>
      </c>
      <c r="B118">
        <v>0</v>
      </c>
      <c r="C118">
        <v>3</v>
      </c>
      <c r="D118" t="s">
        <v>268</v>
      </c>
      <c r="E118" t="s">
        <v>13</v>
      </c>
      <c r="F118">
        <v>70.5</v>
      </c>
      <c r="G118">
        <v>0</v>
      </c>
      <c r="H118">
        <v>0</v>
      </c>
      <c r="I118" t="s">
        <v>269</v>
      </c>
      <c r="J118">
        <v>7.75</v>
      </c>
      <c r="K118" t="s">
        <v>15</v>
      </c>
      <c r="L118" t="s">
        <v>31</v>
      </c>
    </row>
    <row r="119" spans="1:12">
      <c r="A119">
        <v>118</v>
      </c>
      <c r="B119">
        <v>0</v>
      </c>
      <c r="C119">
        <v>2</v>
      </c>
      <c r="D119" t="s">
        <v>270</v>
      </c>
      <c r="E119" t="s">
        <v>13</v>
      </c>
      <c r="F119">
        <v>29</v>
      </c>
      <c r="G119">
        <v>1</v>
      </c>
      <c r="H119">
        <v>0</v>
      </c>
      <c r="I119" t="s">
        <v>109</v>
      </c>
      <c r="J119">
        <v>21</v>
      </c>
      <c r="K119" t="s">
        <v>15</v>
      </c>
      <c r="L119" t="s">
        <v>16</v>
      </c>
    </row>
    <row r="120" spans="1:12">
      <c r="A120">
        <v>119</v>
      </c>
      <c r="B120">
        <v>0</v>
      </c>
      <c r="C120">
        <v>1</v>
      </c>
      <c r="D120" t="s">
        <v>271</v>
      </c>
      <c r="E120" t="s">
        <v>13</v>
      </c>
      <c r="F120">
        <v>24</v>
      </c>
      <c r="G120">
        <v>0</v>
      </c>
      <c r="H120">
        <v>1</v>
      </c>
      <c r="I120" t="s">
        <v>272</v>
      </c>
      <c r="J120">
        <v>247.52080000000001</v>
      </c>
      <c r="K120" t="s">
        <v>273</v>
      </c>
      <c r="L120" t="s">
        <v>21</v>
      </c>
    </row>
    <row r="121" spans="1:12">
      <c r="A121">
        <v>120</v>
      </c>
      <c r="B121">
        <v>0</v>
      </c>
      <c r="C121">
        <v>3</v>
      </c>
      <c r="D121" t="s">
        <v>274</v>
      </c>
      <c r="E121" t="s">
        <v>18</v>
      </c>
      <c r="F121">
        <v>2</v>
      </c>
      <c r="G121">
        <v>4</v>
      </c>
      <c r="H121">
        <v>2</v>
      </c>
      <c r="I121" t="s">
        <v>50</v>
      </c>
      <c r="J121">
        <v>31.274999999999999</v>
      </c>
      <c r="K121" t="s">
        <v>15</v>
      </c>
      <c r="L121" t="s">
        <v>16</v>
      </c>
    </row>
    <row r="122" spans="1:12">
      <c r="A122">
        <v>121</v>
      </c>
      <c r="B122">
        <v>0</v>
      </c>
      <c r="C122">
        <v>2</v>
      </c>
      <c r="D122" t="s">
        <v>275</v>
      </c>
      <c r="E122" t="s">
        <v>13</v>
      </c>
      <c r="F122">
        <v>21</v>
      </c>
      <c r="G122">
        <v>2</v>
      </c>
      <c r="H122">
        <v>0</v>
      </c>
      <c r="I122" t="s">
        <v>176</v>
      </c>
      <c r="J122">
        <v>73.5</v>
      </c>
      <c r="K122" t="s">
        <v>15</v>
      </c>
      <c r="L122" t="s">
        <v>16</v>
      </c>
    </row>
    <row r="123" spans="1:12">
      <c r="A123">
        <v>122</v>
      </c>
      <c r="B123">
        <v>0</v>
      </c>
      <c r="C123">
        <v>3</v>
      </c>
      <c r="D123" t="s">
        <v>276</v>
      </c>
      <c r="E123" t="s">
        <v>13</v>
      </c>
      <c r="G123">
        <v>0</v>
      </c>
      <c r="H123">
        <v>0</v>
      </c>
      <c r="I123" t="s">
        <v>277</v>
      </c>
      <c r="J123">
        <v>8.0500000000000007</v>
      </c>
      <c r="K123" t="s">
        <v>15</v>
      </c>
      <c r="L123" t="s">
        <v>16</v>
      </c>
    </row>
    <row r="124" spans="1:12">
      <c r="A124">
        <v>123</v>
      </c>
      <c r="B124">
        <v>0</v>
      </c>
      <c r="C124">
        <v>2</v>
      </c>
      <c r="D124" t="s">
        <v>278</v>
      </c>
      <c r="E124" t="s">
        <v>13</v>
      </c>
      <c r="F124">
        <v>32.5</v>
      </c>
      <c r="G124">
        <v>1</v>
      </c>
      <c r="H124">
        <v>0</v>
      </c>
      <c r="I124" t="s">
        <v>40</v>
      </c>
      <c r="J124">
        <v>30.070799999999998</v>
      </c>
      <c r="K124" t="s">
        <v>15</v>
      </c>
      <c r="L124" t="s">
        <v>21</v>
      </c>
    </row>
    <row r="125" spans="1:12">
      <c r="A125">
        <v>124</v>
      </c>
      <c r="B125">
        <v>1</v>
      </c>
      <c r="C125">
        <v>2</v>
      </c>
      <c r="D125" t="s">
        <v>279</v>
      </c>
      <c r="E125" t="s">
        <v>18</v>
      </c>
      <c r="F125">
        <v>32.5</v>
      </c>
      <c r="G125">
        <v>0</v>
      </c>
      <c r="H125">
        <v>0</v>
      </c>
      <c r="I125" t="s">
        <v>280</v>
      </c>
      <c r="J125">
        <v>13</v>
      </c>
      <c r="K125" t="s">
        <v>281</v>
      </c>
      <c r="L125" t="s">
        <v>16</v>
      </c>
    </row>
    <row r="126" spans="1:12">
      <c r="A126">
        <v>125</v>
      </c>
      <c r="B126">
        <v>0</v>
      </c>
      <c r="C126">
        <v>1</v>
      </c>
      <c r="D126" t="s">
        <v>282</v>
      </c>
      <c r="E126" t="s">
        <v>13</v>
      </c>
      <c r="F126">
        <v>54</v>
      </c>
      <c r="G126">
        <v>0</v>
      </c>
      <c r="H126">
        <v>1</v>
      </c>
      <c r="I126" t="s">
        <v>239</v>
      </c>
      <c r="J126">
        <v>77.287499999999994</v>
      </c>
      <c r="K126" t="s">
        <v>240</v>
      </c>
      <c r="L126" t="s">
        <v>16</v>
      </c>
    </row>
    <row r="127" spans="1:12">
      <c r="A127">
        <v>126</v>
      </c>
      <c r="B127">
        <v>1</v>
      </c>
      <c r="C127">
        <v>3</v>
      </c>
      <c r="D127" t="s">
        <v>283</v>
      </c>
      <c r="E127" t="s">
        <v>13</v>
      </c>
      <c r="F127">
        <v>12</v>
      </c>
      <c r="G127">
        <v>1</v>
      </c>
      <c r="H127">
        <v>0</v>
      </c>
      <c r="I127" t="s">
        <v>105</v>
      </c>
      <c r="J127">
        <v>11.2417</v>
      </c>
      <c r="K127" t="s">
        <v>15</v>
      </c>
      <c r="L127" t="s">
        <v>21</v>
      </c>
    </row>
    <row r="128" spans="1:12">
      <c r="A128">
        <v>127</v>
      </c>
      <c r="B128">
        <v>0</v>
      </c>
      <c r="C128">
        <v>3</v>
      </c>
      <c r="D128" t="s">
        <v>284</v>
      </c>
      <c r="E128" t="s">
        <v>13</v>
      </c>
      <c r="G128">
        <v>0</v>
      </c>
      <c r="H128">
        <v>0</v>
      </c>
      <c r="I128" t="s">
        <v>285</v>
      </c>
      <c r="J128">
        <v>7.75</v>
      </c>
      <c r="K128" t="s">
        <v>15</v>
      </c>
      <c r="L128" t="s">
        <v>31</v>
      </c>
    </row>
    <row r="129" spans="1:12">
      <c r="A129">
        <v>128</v>
      </c>
      <c r="B129">
        <v>1</v>
      </c>
      <c r="C129">
        <v>3</v>
      </c>
      <c r="D129" t="s">
        <v>286</v>
      </c>
      <c r="E129" t="s">
        <v>13</v>
      </c>
      <c r="F129">
        <v>24</v>
      </c>
      <c r="G129">
        <v>0</v>
      </c>
      <c r="H129">
        <v>0</v>
      </c>
      <c r="I129" t="s">
        <v>287</v>
      </c>
      <c r="J129">
        <v>7.1417000000000002</v>
      </c>
      <c r="K129" t="s">
        <v>15</v>
      </c>
      <c r="L129" t="s">
        <v>16</v>
      </c>
    </row>
    <row r="130" spans="1:12">
      <c r="A130">
        <v>129</v>
      </c>
      <c r="B130">
        <v>1</v>
      </c>
      <c r="C130">
        <v>3</v>
      </c>
      <c r="D130" t="s">
        <v>288</v>
      </c>
      <c r="E130" t="s">
        <v>18</v>
      </c>
      <c r="G130">
        <v>1</v>
      </c>
      <c r="H130">
        <v>1</v>
      </c>
      <c r="I130" t="s">
        <v>289</v>
      </c>
      <c r="J130">
        <v>22.3583</v>
      </c>
      <c r="K130" t="s">
        <v>290</v>
      </c>
      <c r="L130" t="s">
        <v>21</v>
      </c>
    </row>
    <row r="131" spans="1:12">
      <c r="A131">
        <v>130</v>
      </c>
      <c r="B131">
        <v>0</v>
      </c>
      <c r="C131">
        <v>3</v>
      </c>
      <c r="D131" t="s">
        <v>291</v>
      </c>
      <c r="E131" t="s">
        <v>13</v>
      </c>
      <c r="F131">
        <v>45</v>
      </c>
      <c r="G131">
        <v>0</v>
      </c>
      <c r="H131">
        <v>0</v>
      </c>
      <c r="I131" t="s">
        <v>292</v>
      </c>
      <c r="J131">
        <v>6.9749999999999996</v>
      </c>
      <c r="K131" t="s">
        <v>15</v>
      </c>
      <c r="L131" t="s">
        <v>16</v>
      </c>
    </row>
    <row r="132" spans="1:12">
      <c r="A132">
        <v>131</v>
      </c>
      <c r="B132">
        <v>0</v>
      </c>
      <c r="C132">
        <v>3</v>
      </c>
      <c r="D132" t="s">
        <v>293</v>
      </c>
      <c r="E132" t="s">
        <v>13</v>
      </c>
      <c r="F132">
        <v>33</v>
      </c>
      <c r="G132">
        <v>0</v>
      </c>
      <c r="H132">
        <v>0</v>
      </c>
      <c r="I132" t="s">
        <v>294</v>
      </c>
      <c r="J132">
        <v>7.8958000000000004</v>
      </c>
      <c r="K132" t="s">
        <v>15</v>
      </c>
      <c r="L132" t="s">
        <v>21</v>
      </c>
    </row>
    <row r="133" spans="1:12">
      <c r="A133">
        <v>132</v>
      </c>
      <c r="B133">
        <v>0</v>
      </c>
      <c r="C133">
        <v>3</v>
      </c>
      <c r="D133" t="s">
        <v>295</v>
      </c>
      <c r="E133" t="s">
        <v>13</v>
      </c>
      <c r="F133">
        <v>20</v>
      </c>
      <c r="G133">
        <v>0</v>
      </c>
      <c r="H133">
        <v>0</v>
      </c>
      <c r="I133" t="s">
        <v>296</v>
      </c>
      <c r="J133">
        <v>7.05</v>
      </c>
      <c r="K133" t="s">
        <v>15</v>
      </c>
      <c r="L133" t="s">
        <v>16</v>
      </c>
    </row>
    <row r="134" spans="1:12">
      <c r="A134">
        <v>133</v>
      </c>
      <c r="B134">
        <v>0</v>
      </c>
      <c r="C134">
        <v>3</v>
      </c>
      <c r="D134" t="s">
        <v>297</v>
      </c>
      <c r="E134" t="s">
        <v>18</v>
      </c>
      <c r="F134">
        <v>47</v>
      </c>
      <c r="G134">
        <v>1</v>
      </c>
      <c r="H134">
        <v>0</v>
      </c>
      <c r="I134" t="s">
        <v>298</v>
      </c>
      <c r="J134">
        <v>14.5</v>
      </c>
      <c r="K134" t="s">
        <v>15</v>
      </c>
      <c r="L134" t="s">
        <v>16</v>
      </c>
    </row>
    <row r="135" spans="1:12">
      <c r="A135">
        <v>134</v>
      </c>
      <c r="B135">
        <v>1</v>
      </c>
      <c r="C135">
        <v>2</v>
      </c>
      <c r="D135" t="s">
        <v>299</v>
      </c>
      <c r="E135" t="s">
        <v>18</v>
      </c>
      <c r="F135">
        <v>29</v>
      </c>
      <c r="G135">
        <v>1</v>
      </c>
      <c r="H135">
        <v>0</v>
      </c>
      <c r="I135" t="s">
        <v>300</v>
      </c>
      <c r="J135">
        <v>26</v>
      </c>
      <c r="K135" t="s">
        <v>15</v>
      </c>
      <c r="L135" t="s">
        <v>16</v>
      </c>
    </row>
    <row r="136" spans="1:12">
      <c r="A136">
        <v>135</v>
      </c>
      <c r="B136">
        <v>0</v>
      </c>
      <c r="C136">
        <v>2</v>
      </c>
      <c r="D136" t="s">
        <v>301</v>
      </c>
      <c r="E136" t="s">
        <v>13</v>
      </c>
      <c r="F136">
        <v>25</v>
      </c>
      <c r="G136">
        <v>0</v>
      </c>
      <c r="H136">
        <v>0</v>
      </c>
      <c r="I136" t="s">
        <v>302</v>
      </c>
      <c r="J136">
        <v>13</v>
      </c>
      <c r="K136" t="s">
        <v>15</v>
      </c>
      <c r="L136" t="s">
        <v>16</v>
      </c>
    </row>
    <row r="137" spans="1:12">
      <c r="A137">
        <v>136</v>
      </c>
      <c r="B137">
        <v>0</v>
      </c>
      <c r="C137">
        <v>2</v>
      </c>
      <c r="D137" t="s">
        <v>303</v>
      </c>
      <c r="E137" t="s">
        <v>13</v>
      </c>
      <c r="F137">
        <v>23</v>
      </c>
      <c r="G137">
        <v>0</v>
      </c>
      <c r="H137">
        <v>0</v>
      </c>
      <c r="I137" t="s">
        <v>304</v>
      </c>
      <c r="J137">
        <v>15.0458</v>
      </c>
      <c r="K137" t="s">
        <v>15</v>
      </c>
      <c r="L137" t="s">
        <v>21</v>
      </c>
    </row>
    <row r="138" spans="1:12">
      <c r="A138">
        <v>137</v>
      </c>
      <c r="B138">
        <v>1</v>
      </c>
      <c r="C138">
        <v>1</v>
      </c>
      <c r="D138" t="s">
        <v>305</v>
      </c>
      <c r="E138" t="s">
        <v>18</v>
      </c>
      <c r="F138">
        <v>19</v>
      </c>
      <c r="G138">
        <v>0</v>
      </c>
      <c r="H138">
        <v>2</v>
      </c>
      <c r="I138" t="s">
        <v>306</v>
      </c>
      <c r="J138">
        <v>26.283300000000001</v>
      </c>
      <c r="K138" t="s">
        <v>307</v>
      </c>
      <c r="L138" t="s">
        <v>16</v>
      </c>
    </row>
    <row r="139" spans="1:12">
      <c r="A139">
        <v>138</v>
      </c>
      <c r="B139">
        <v>0</v>
      </c>
      <c r="C139">
        <v>1</v>
      </c>
      <c r="D139" t="s">
        <v>308</v>
      </c>
      <c r="E139" t="s">
        <v>13</v>
      </c>
      <c r="F139">
        <v>37</v>
      </c>
      <c r="G139">
        <v>1</v>
      </c>
      <c r="H139">
        <v>0</v>
      </c>
      <c r="I139" t="s">
        <v>25</v>
      </c>
      <c r="J139">
        <v>53.1</v>
      </c>
      <c r="K139" t="s">
        <v>26</v>
      </c>
      <c r="L139" t="s">
        <v>16</v>
      </c>
    </row>
    <row r="140" spans="1:12">
      <c r="A140">
        <v>139</v>
      </c>
      <c r="B140">
        <v>0</v>
      </c>
      <c r="C140">
        <v>3</v>
      </c>
      <c r="D140" t="s">
        <v>309</v>
      </c>
      <c r="E140" t="s">
        <v>13</v>
      </c>
      <c r="F140">
        <v>16</v>
      </c>
      <c r="G140">
        <v>0</v>
      </c>
      <c r="H140">
        <v>0</v>
      </c>
      <c r="I140" t="s">
        <v>310</v>
      </c>
      <c r="J140">
        <v>9.2166999999999994</v>
      </c>
      <c r="K140" t="s">
        <v>15</v>
      </c>
      <c r="L140" t="s">
        <v>16</v>
      </c>
    </row>
    <row r="141" spans="1:12">
      <c r="A141">
        <v>140</v>
      </c>
      <c r="B141">
        <v>0</v>
      </c>
      <c r="C141">
        <v>1</v>
      </c>
      <c r="D141" t="s">
        <v>311</v>
      </c>
      <c r="E141" t="s">
        <v>13</v>
      </c>
      <c r="F141">
        <v>24</v>
      </c>
      <c r="G141">
        <v>0</v>
      </c>
      <c r="H141">
        <v>0</v>
      </c>
      <c r="I141" t="s">
        <v>312</v>
      </c>
      <c r="J141">
        <v>79.2</v>
      </c>
      <c r="K141" t="s">
        <v>313</v>
      </c>
      <c r="L141" t="s">
        <v>21</v>
      </c>
    </row>
    <row r="142" spans="1:12">
      <c r="A142">
        <v>141</v>
      </c>
      <c r="B142">
        <v>0</v>
      </c>
      <c r="C142">
        <v>3</v>
      </c>
      <c r="D142" t="s">
        <v>314</v>
      </c>
      <c r="E142" t="s">
        <v>18</v>
      </c>
      <c r="G142">
        <v>0</v>
      </c>
      <c r="H142">
        <v>2</v>
      </c>
      <c r="I142" t="s">
        <v>315</v>
      </c>
      <c r="J142">
        <v>15.245799999999999</v>
      </c>
      <c r="K142" t="s">
        <v>15</v>
      </c>
      <c r="L142" t="s">
        <v>21</v>
      </c>
    </row>
    <row r="143" spans="1:12">
      <c r="A143">
        <v>142</v>
      </c>
      <c r="B143">
        <v>1</v>
      </c>
      <c r="C143">
        <v>3</v>
      </c>
      <c r="D143" t="s">
        <v>316</v>
      </c>
      <c r="E143" t="s">
        <v>18</v>
      </c>
      <c r="F143">
        <v>22</v>
      </c>
      <c r="G143">
        <v>0</v>
      </c>
      <c r="H143">
        <v>0</v>
      </c>
      <c r="I143" t="s">
        <v>317</v>
      </c>
      <c r="J143">
        <v>7.75</v>
      </c>
      <c r="K143" t="s">
        <v>15</v>
      </c>
      <c r="L143" t="s">
        <v>16</v>
      </c>
    </row>
    <row r="144" spans="1:12">
      <c r="A144">
        <v>143</v>
      </c>
      <c r="B144">
        <v>1</v>
      </c>
      <c r="C144">
        <v>3</v>
      </c>
      <c r="D144" t="s">
        <v>318</v>
      </c>
      <c r="E144" t="s">
        <v>18</v>
      </c>
      <c r="F144">
        <v>24</v>
      </c>
      <c r="G144">
        <v>1</v>
      </c>
      <c r="H144">
        <v>0</v>
      </c>
      <c r="I144" t="s">
        <v>319</v>
      </c>
      <c r="J144">
        <v>15.85</v>
      </c>
      <c r="K144" t="s">
        <v>15</v>
      </c>
      <c r="L144" t="s">
        <v>16</v>
      </c>
    </row>
    <row r="145" spans="1:12">
      <c r="A145">
        <v>144</v>
      </c>
      <c r="B145">
        <v>0</v>
      </c>
      <c r="C145">
        <v>3</v>
      </c>
      <c r="D145" t="s">
        <v>320</v>
      </c>
      <c r="E145" t="s">
        <v>13</v>
      </c>
      <c r="F145">
        <v>19</v>
      </c>
      <c r="G145">
        <v>0</v>
      </c>
      <c r="H145">
        <v>0</v>
      </c>
      <c r="I145" t="s">
        <v>321</v>
      </c>
      <c r="J145">
        <v>6.75</v>
      </c>
      <c r="K145" t="s">
        <v>15</v>
      </c>
      <c r="L145" t="s">
        <v>31</v>
      </c>
    </row>
    <row r="146" spans="1:12">
      <c r="A146">
        <v>145</v>
      </c>
      <c r="B146">
        <v>0</v>
      </c>
      <c r="C146">
        <v>2</v>
      </c>
      <c r="D146" t="s">
        <v>322</v>
      </c>
      <c r="E146" t="s">
        <v>13</v>
      </c>
      <c r="F146">
        <v>18</v>
      </c>
      <c r="G146">
        <v>0</v>
      </c>
      <c r="H146">
        <v>0</v>
      </c>
      <c r="I146" t="s">
        <v>323</v>
      </c>
      <c r="J146">
        <v>11.5</v>
      </c>
      <c r="K146" t="s">
        <v>15</v>
      </c>
      <c r="L146" t="s">
        <v>16</v>
      </c>
    </row>
    <row r="147" spans="1:12">
      <c r="A147">
        <v>146</v>
      </c>
      <c r="B147">
        <v>0</v>
      </c>
      <c r="C147">
        <v>2</v>
      </c>
      <c r="D147" t="s">
        <v>324</v>
      </c>
      <c r="E147" t="s">
        <v>13</v>
      </c>
      <c r="F147">
        <v>19</v>
      </c>
      <c r="G147">
        <v>1</v>
      </c>
      <c r="H147">
        <v>1</v>
      </c>
      <c r="I147" t="s">
        <v>325</v>
      </c>
      <c r="J147">
        <v>36.75</v>
      </c>
      <c r="K147" t="s">
        <v>15</v>
      </c>
      <c r="L147" t="s">
        <v>16</v>
      </c>
    </row>
    <row r="148" spans="1:12">
      <c r="A148">
        <v>147</v>
      </c>
      <c r="B148">
        <v>1</v>
      </c>
      <c r="C148">
        <v>3</v>
      </c>
      <c r="D148" t="s">
        <v>326</v>
      </c>
      <c r="E148" t="s">
        <v>13</v>
      </c>
      <c r="F148">
        <v>27</v>
      </c>
      <c r="G148">
        <v>0</v>
      </c>
      <c r="H148">
        <v>0</v>
      </c>
      <c r="I148" t="s">
        <v>327</v>
      </c>
      <c r="J148">
        <v>7.7957999999999998</v>
      </c>
      <c r="K148" t="s">
        <v>15</v>
      </c>
      <c r="L148" t="s">
        <v>16</v>
      </c>
    </row>
    <row r="149" spans="1:12">
      <c r="A149">
        <v>148</v>
      </c>
      <c r="B149">
        <v>0</v>
      </c>
      <c r="C149">
        <v>3</v>
      </c>
      <c r="D149" t="s">
        <v>328</v>
      </c>
      <c r="E149" t="s">
        <v>18</v>
      </c>
      <c r="F149">
        <v>9</v>
      </c>
      <c r="G149">
        <v>2</v>
      </c>
      <c r="H149">
        <v>2</v>
      </c>
      <c r="I149" t="s">
        <v>205</v>
      </c>
      <c r="J149">
        <v>34.375</v>
      </c>
      <c r="K149" t="s">
        <v>15</v>
      </c>
      <c r="L149" t="s">
        <v>16</v>
      </c>
    </row>
    <row r="150" spans="1:12">
      <c r="A150">
        <v>149</v>
      </c>
      <c r="B150">
        <v>0</v>
      </c>
      <c r="C150">
        <v>2</v>
      </c>
      <c r="D150" t="s">
        <v>329</v>
      </c>
      <c r="E150" t="s">
        <v>13</v>
      </c>
      <c r="F150">
        <v>36.5</v>
      </c>
      <c r="G150">
        <v>0</v>
      </c>
      <c r="H150">
        <v>2</v>
      </c>
      <c r="I150" t="s">
        <v>330</v>
      </c>
      <c r="J150">
        <v>26</v>
      </c>
      <c r="K150" t="s">
        <v>331</v>
      </c>
      <c r="L150" t="s">
        <v>16</v>
      </c>
    </row>
    <row r="151" spans="1:12">
      <c r="A151">
        <v>150</v>
      </c>
      <c r="B151">
        <v>0</v>
      </c>
      <c r="C151">
        <v>2</v>
      </c>
      <c r="D151" t="s">
        <v>332</v>
      </c>
      <c r="E151" t="s">
        <v>13</v>
      </c>
      <c r="F151">
        <v>42</v>
      </c>
      <c r="G151">
        <v>0</v>
      </c>
      <c r="H151">
        <v>0</v>
      </c>
      <c r="I151" t="s">
        <v>333</v>
      </c>
      <c r="J151">
        <v>13</v>
      </c>
      <c r="K151" t="s">
        <v>15</v>
      </c>
      <c r="L151" t="s">
        <v>16</v>
      </c>
    </row>
    <row r="152" spans="1:12">
      <c r="A152">
        <v>151</v>
      </c>
      <c r="B152">
        <v>0</v>
      </c>
      <c r="C152">
        <v>2</v>
      </c>
      <c r="D152" t="s">
        <v>334</v>
      </c>
      <c r="E152" t="s">
        <v>13</v>
      </c>
      <c r="F152">
        <v>51</v>
      </c>
      <c r="G152">
        <v>0</v>
      </c>
      <c r="H152">
        <v>0</v>
      </c>
      <c r="I152" t="s">
        <v>335</v>
      </c>
      <c r="J152">
        <v>12.525</v>
      </c>
      <c r="K152" t="s">
        <v>15</v>
      </c>
      <c r="L152" t="s">
        <v>16</v>
      </c>
    </row>
    <row r="153" spans="1:12">
      <c r="A153">
        <v>152</v>
      </c>
      <c r="B153">
        <v>1</v>
      </c>
      <c r="C153">
        <v>1</v>
      </c>
      <c r="D153" t="s">
        <v>336</v>
      </c>
      <c r="E153" t="s">
        <v>18</v>
      </c>
      <c r="F153">
        <v>22</v>
      </c>
      <c r="G153">
        <v>1</v>
      </c>
      <c r="H153">
        <v>0</v>
      </c>
      <c r="I153" t="s">
        <v>337</v>
      </c>
      <c r="J153">
        <v>66.599999999999994</v>
      </c>
      <c r="K153" t="s">
        <v>338</v>
      </c>
      <c r="L153" t="s">
        <v>16</v>
      </c>
    </row>
    <row r="154" spans="1:12">
      <c r="A154">
        <v>153</v>
      </c>
      <c r="B154">
        <v>0</v>
      </c>
      <c r="C154">
        <v>3</v>
      </c>
      <c r="D154" t="s">
        <v>339</v>
      </c>
      <c r="E154" t="s">
        <v>13</v>
      </c>
      <c r="F154">
        <v>55.5</v>
      </c>
      <c r="G154">
        <v>0</v>
      </c>
      <c r="H154">
        <v>0</v>
      </c>
      <c r="I154" t="s">
        <v>340</v>
      </c>
      <c r="J154">
        <v>8.0500000000000007</v>
      </c>
      <c r="K154" t="s">
        <v>15</v>
      </c>
      <c r="L154" t="s">
        <v>16</v>
      </c>
    </row>
    <row r="155" spans="1:12">
      <c r="A155">
        <v>154</v>
      </c>
      <c r="B155">
        <v>0</v>
      </c>
      <c r="C155">
        <v>3</v>
      </c>
      <c r="D155" t="s">
        <v>341</v>
      </c>
      <c r="E155" t="s">
        <v>13</v>
      </c>
      <c r="F155">
        <v>40.5</v>
      </c>
      <c r="G155">
        <v>0</v>
      </c>
      <c r="H155">
        <v>2</v>
      </c>
      <c r="I155" t="s">
        <v>342</v>
      </c>
      <c r="J155">
        <v>14.5</v>
      </c>
      <c r="K155" t="s">
        <v>15</v>
      </c>
      <c r="L155" t="s">
        <v>16</v>
      </c>
    </row>
    <row r="156" spans="1:12">
      <c r="A156">
        <v>155</v>
      </c>
      <c r="B156">
        <v>0</v>
      </c>
      <c r="C156">
        <v>3</v>
      </c>
      <c r="D156" t="s">
        <v>343</v>
      </c>
      <c r="E156" t="s">
        <v>13</v>
      </c>
      <c r="G156">
        <v>0</v>
      </c>
      <c r="H156">
        <v>0</v>
      </c>
      <c r="I156" t="s">
        <v>344</v>
      </c>
      <c r="J156">
        <v>7.3125</v>
      </c>
      <c r="K156" t="s">
        <v>15</v>
      </c>
      <c r="L156" t="s">
        <v>16</v>
      </c>
    </row>
    <row r="157" spans="1:12">
      <c r="A157">
        <v>156</v>
      </c>
      <c r="B157">
        <v>0</v>
      </c>
      <c r="C157">
        <v>1</v>
      </c>
      <c r="D157" t="s">
        <v>345</v>
      </c>
      <c r="E157" t="s">
        <v>13</v>
      </c>
      <c r="F157">
        <v>51</v>
      </c>
      <c r="G157">
        <v>0</v>
      </c>
      <c r="H157">
        <v>1</v>
      </c>
      <c r="I157" t="s">
        <v>346</v>
      </c>
      <c r="J157">
        <v>61.379199999999997</v>
      </c>
      <c r="K157" t="s">
        <v>15</v>
      </c>
      <c r="L157" t="s">
        <v>21</v>
      </c>
    </row>
    <row r="158" spans="1:12">
      <c r="A158">
        <v>157</v>
      </c>
      <c r="B158">
        <v>1</v>
      </c>
      <c r="C158">
        <v>3</v>
      </c>
      <c r="D158" t="s">
        <v>347</v>
      </c>
      <c r="E158" t="s">
        <v>18</v>
      </c>
      <c r="F158">
        <v>16</v>
      </c>
      <c r="G158">
        <v>0</v>
      </c>
      <c r="H158">
        <v>0</v>
      </c>
      <c r="I158" t="s">
        <v>348</v>
      </c>
      <c r="J158">
        <v>7.7332999999999998</v>
      </c>
      <c r="K158" t="s">
        <v>15</v>
      </c>
      <c r="L158" t="s">
        <v>31</v>
      </c>
    </row>
    <row r="159" spans="1:12">
      <c r="A159">
        <v>158</v>
      </c>
      <c r="B159">
        <v>0</v>
      </c>
      <c r="C159">
        <v>3</v>
      </c>
      <c r="D159" t="s">
        <v>349</v>
      </c>
      <c r="E159" t="s">
        <v>13</v>
      </c>
      <c r="F159">
        <v>30</v>
      </c>
      <c r="G159">
        <v>0</v>
      </c>
      <c r="H159">
        <v>0</v>
      </c>
      <c r="I159" t="s">
        <v>350</v>
      </c>
      <c r="J159">
        <v>8.0500000000000007</v>
      </c>
      <c r="K159" t="s">
        <v>15</v>
      </c>
      <c r="L159" t="s">
        <v>16</v>
      </c>
    </row>
    <row r="160" spans="1:12">
      <c r="A160">
        <v>159</v>
      </c>
      <c r="B160">
        <v>0</v>
      </c>
      <c r="C160">
        <v>3</v>
      </c>
      <c r="D160" t="s">
        <v>351</v>
      </c>
      <c r="E160" t="s">
        <v>13</v>
      </c>
      <c r="G160">
        <v>0</v>
      </c>
      <c r="H160">
        <v>0</v>
      </c>
      <c r="I160" t="s">
        <v>352</v>
      </c>
      <c r="J160">
        <v>8.6624999999999996</v>
      </c>
      <c r="K160" t="s">
        <v>15</v>
      </c>
      <c r="L160" t="s">
        <v>16</v>
      </c>
    </row>
    <row r="161" spans="1:12">
      <c r="A161">
        <v>160</v>
      </c>
      <c r="B161">
        <v>0</v>
      </c>
      <c r="C161">
        <v>3</v>
      </c>
      <c r="D161" t="s">
        <v>353</v>
      </c>
      <c r="E161" t="s">
        <v>13</v>
      </c>
      <c r="G161">
        <v>8</v>
      </c>
      <c r="H161">
        <v>2</v>
      </c>
      <c r="I161" t="s">
        <v>354</v>
      </c>
      <c r="J161">
        <v>69.55</v>
      </c>
      <c r="K161" t="s">
        <v>15</v>
      </c>
      <c r="L161" t="s">
        <v>16</v>
      </c>
    </row>
    <row r="162" spans="1:12">
      <c r="A162">
        <v>161</v>
      </c>
      <c r="B162">
        <v>0</v>
      </c>
      <c r="C162">
        <v>3</v>
      </c>
      <c r="D162" t="s">
        <v>355</v>
      </c>
      <c r="E162" t="s">
        <v>13</v>
      </c>
      <c r="F162">
        <v>44</v>
      </c>
      <c r="G162">
        <v>0</v>
      </c>
      <c r="H162">
        <v>1</v>
      </c>
      <c r="I162" t="s">
        <v>356</v>
      </c>
      <c r="J162">
        <v>16.100000000000001</v>
      </c>
      <c r="K162" t="s">
        <v>15</v>
      </c>
      <c r="L162" t="s">
        <v>16</v>
      </c>
    </row>
    <row r="163" spans="1:12">
      <c r="A163">
        <v>162</v>
      </c>
      <c r="B163">
        <v>1</v>
      </c>
      <c r="C163">
        <v>2</v>
      </c>
      <c r="D163" t="s">
        <v>357</v>
      </c>
      <c r="E163" t="s">
        <v>18</v>
      </c>
      <c r="F163">
        <v>40</v>
      </c>
      <c r="G163">
        <v>0</v>
      </c>
      <c r="H163">
        <v>0</v>
      </c>
      <c r="I163" t="s">
        <v>358</v>
      </c>
      <c r="J163">
        <v>15.75</v>
      </c>
      <c r="K163" t="s">
        <v>15</v>
      </c>
      <c r="L163" t="s">
        <v>16</v>
      </c>
    </row>
    <row r="164" spans="1:12">
      <c r="A164">
        <v>163</v>
      </c>
      <c r="B164">
        <v>0</v>
      </c>
      <c r="C164">
        <v>3</v>
      </c>
      <c r="D164" t="s">
        <v>359</v>
      </c>
      <c r="E164" t="s">
        <v>13</v>
      </c>
      <c r="F164">
        <v>26</v>
      </c>
      <c r="G164">
        <v>0</v>
      </c>
      <c r="H164">
        <v>0</v>
      </c>
      <c r="I164" t="s">
        <v>360</v>
      </c>
      <c r="J164">
        <v>7.7750000000000004</v>
      </c>
      <c r="K164" t="s">
        <v>15</v>
      </c>
      <c r="L164" t="s">
        <v>16</v>
      </c>
    </row>
    <row r="165" spans="1:12">
      <c r="A165">
        <v>164</v>
      </c>
      <c r="B165">
        <v>0</v>
      </c>
      <c r="C165">
        <v>3</v>
      </c>
      <c r="D165" t="s">
        <v>361</v>
      </c>
      <c r="E165" t="s">
        <v>13</v>
      </c>
      <c r="F165">
        <v>17</v>
      </c>
      <c r="G165">
        <v>0</v>
      </c>
      <c r="H165">
        <v>0</v>
      </c>
      <c r="I165" t="s">
        <v>362</v>
      </c>
      <c r="J165">
        <v>8.6624999999999996</v>
      </c>
      <c r="K165" t="s">
        <v>15</v>
      </c>
      <c r="L165" t="s">
        <v>16</v>
      </c>
    </row>
    <row r="166" spans="1:12">
      <c r="A166">
        <v>165</v>
      </c>
      <c r="B166">
        <v>0</v>
      </c>
      <c r="C166">
        <v>3</v>
      </c>
      <c r="D166" t="s">
        <v>363</v>
      </c>
      <c r="E166" t="s">
        <v>13</v>
      </c>
      <c r="F166">
        <v>1</v>
      </c>
      <c r="G166">
        <v>4</v>
      </c>
      <c r="H166">
        <v>1</v>
      </c>
      <c r="I166" t="s">
        <v>127</v>
      </c>
      <c r="J166">
        <v>39.6875</v>
      </c>
      <c r="K166" t="s">
        <v>15</v>
      </c>
      <c r="L166" t="s">
        <v>16</v>
      </c>
    </row>
    <row r="167" spans="1:12">
      <c r="A167">
        <v>166</v>
      </c>
      <c r="B167">
        <v>1</v>
      </c>
      <c r="C167">
        <v>3</v>
      </c>
      <c r="D167" t="s">
        <v>364</v>
      </c>
      <c r="E167" t="s">
        <v>13</v>
      </c>
      <c r="F167">
        <v>9</v>
      </c>
      <c r="G167">
        <v>0</v>
      </c>
      <c r="H167">
        <v>2</v>
      </c>
      <c r="I167" t="s">
        <v>365</v>
      </c>
      <c r="J167">
        <v>20.524999999999999</v>
      </c>
      <c r="K167" t="s">
        <v>15</v>
      </c>
      <c r="L167" t="s">
        <v>16</v>
      </c>
    </row>
    <row r="168" spans="1:12">
      <c r="A168">
        <v>167</v>
      </c>
      <c r="B168">
        <v>1</v>
      </c>
      <c r="C168">
        <v>1</v>
      </c>
      <c r="D168" t="s">
        <v>366</v>
      </c>
      <c r="E168" t="s">
        <v>18</v>
      </c>
      <c r="G168">
        <v>0</v>
      </c>
      <c r="H168">
        <v>1</v>
      </c>
      <c r="I168" t="s">
        <v>367</v>
      </c>
      <c r="J168">
        <v>55</v>
      </c>
      <c r="K168" t="s">
        <v>368</v>
      </c>
      <c r="L168" t="s">
        <v>16</v>
      </c>
    </row>
    <row r="169" spans="1:12">
      <c r="A169">
        <v>168</v>
      </c>
      <c r="B169">
        <v>0</v>
      </c>
      <c r="C169">
        <v>3</v>
      </c>
      <c r="D169" t="s">
        <v>369</v>
      </c>
      <c r="E169" t="s">
        <v>18</v>
      </c>
      <c r="F169">
        <v>45</v>
      </c>
      <c r="G169">
        <v>1</v>
      </c>
      <c r="H169">
        <v>4</v>
      </c>
      <c r="I169" t="s">
        <v>158</v>
      </c>
      <c r="J169">
        <v>27.9</v>
      </c>
      <c r="K169" t="s">
        <v>15</v>
      </c>
      <c r="L169" t="s">
        <v>16</v>
      </c>
    </row>
    <row r="170" spans="1:12">
      <c r="A170">
        <v>169</v>
      </c>
      <c r="B170">
        <v>0</v>
      </c>
      <c r="C170">
        <v>1</v>
      </c>
      <c r="D170" t="s">
        <v>370</v>
      </c>
      <c r="E170" t="s">
        <v>13</v>
      </c>
      <c r="G170">
        <v>0</v>
      </c>
      <c r="H170">
        <v>0</v>
      </c>
      <c r="I170" t="s">
        <v>371</v>
      </c>
      <c r="J170">
        <v>25.925000000000001</v>
      </c>
      <c r="K170" t="s">
        <v>15</v>
      </c>
      <c r="L170" t="s">
        <v>16</v>
      </c>
    </row>
    <row r="171" spans="1:12">
      <c r="A171">
        <v>170</v>
      </c>
      <c r="B171">
        <v>0</v>
      </c>
      <c r="C171">
        <v>3</v>
      </c>
      <c r="D171" t="s">
        <v>372</v>
      </c>
      <c r="E171" t="s">
        <v>13</v>
      </c>
      <c r="F171">
        <v>28</v>
      </c>
      <c r="G171">
        <v>0</v>
      </c>
      <c r="H171">
        <v>0</v>
      </c>
      <c r="I171" t="s">
        <v>180</v>
      </c>
      <c r="J171">
        <v>56.495800000000003</v>
      </c>
      <c r="K171" t="s">
        <v>15</v>
      </c>
      <c r="L171" t="s">
        <v>16</v>
      </c>
    </row>
    <row r="172" spans="1:12">
      <c r="A172">
        <v>171</v>
      </c>
      <c r="B172">
        <v>0</v>
      </c>
      <c r="C172">
        <v>1</v>
      </c>
      <c r="D172" t="s">
        <v>373</v>
      </c>
      <c r="E172" t="s">
        <v>13</v>
      </c>
      <c r="F172">
        <v>61</v>
      </c>
      <c r="G172">
        <v>0</v>
      </c>
      <c r="H172">
        <v>0</v>
      </c>
      <c r="I172" t="s">
        <v>374</v>
      </c>
      <c r="J172">
        <v>33.5</v>
      </c>
      <c r="K172" t="s">
        <v>375</v>
      </c>
      <c r="L172" t="s">
        <v>16</v>
      </c>
    </row>
    <row r="173" spans="1:12">
      <c r="A173">
        <v>172</v>
      </c>
      <c r="B173">
        <v>0</v>
      </c>
      <c r="C173">
        <v>3</v>
      </c>
      <c r="D173" t="s">
        <v>376</v>
      </c>
      <c r="E173" t="s">
        <v>13</v>
      </c>
      <c r="F173">
        <v>4</v>
      </c>
      <c r="G173">
        <v>4</v>
      </c>
      <c r="H173">
        <v>1</v>
      </c>
      <c r="I173" t="s">
        <v>56</v>
      </c>
      <c r="J173">
        <v>29.125</v>
      </c>
      <c r="K173" t="s">
        <v>15</v>
      </c>
      <c r="L173" t="s">
        <v>31</v>
      </c>
    </row>
    <row r="174" spans="1:12">
      <c r="A174">
        <v>173</v>
      </c>
      <c r="B174">
        <v>1</v>
      </c>
      <c r="C174">
        <v>3</v>
      </c>
      <c r="D174" t="s">
        <v>377</v>
      </c>
      <c r="E174" t="s">
        <v>18</v>
      </c>
      <c r="F174">
        <v>1</v>
      </c>
      <c r="G174">
        <v>1</v>
      </c>
      <c r="H174">
        <v>1</v>
      </c>
      <c r="I174" t="s">
        <v>38</v>
      </c>
      <c r="J174">
        <v>11.1333</v>
      </c>
      <c r="K174" t="s">
        <v>15</v>
      </c>
      <c r="L174" t="s">
        <v>16</v>
      </c>
    </row>
    <row r="175" spans="1:12">
      <c r="A175">
        <v>174</v>
      </c>
      <c r="B175">
        <v>0</v>
      </c>
      <c r="C175">
        <v>3</v>
      </c>
      <c r="D175" t="s">
        <v>378</v>
      </c>
      <c r="E175" t="s">
        <v>13</v>
      </c>
      <c r="F175">
        <v>21</v>
      </c>
      <c r="G175">
        <v>0</v>
      </c>
      <c r="H175">
        <v>0</v>
      </c>
      <c r="I175" t="s">
        <v>379</v>
      </c>
      <c r="J175">
        <v>7.9249999999999998</v>
      </c>
      <c r="K175" t="s">
        <v>15</v>
      </c>
      <c r="L175" t="s">
        <v>16</v>
      </c>
    </row>
    <row r="176" spans="1:12">
      <c r="A176">
        <v>175</v>
      </c>
      <c r="B176">
        <v>0</v>
      </c>
      <c r="C176">
        <v>1</v>
      </c>
      <c r="D176" t="s">
        <v>380</v>
      </c>
      <c r="E176" t="s">
        <v>13</v>
      </c>
      <c r="F176">
        <v>56</v>
      </c>
      <c r="G176">
        <v>0</v>
      </c>
      <c r="H176">
        <v>0</v>
      </c>
      <c r="I176" t="s">
        <v>381</v>
      </c>
      <c r="J176">
        <v>30.695799999999998</v>
      </c>
      <c r="K176" t="s">
        <v>382</v>
      </c>
      <c r="L176" t="s">
        <v>21</v>
      </c>
    </row>
    <row r="177" spans="1:12">
      <c r="A177">
        <v>176</v>
      </c>
      <c r="B177">
        <v>0</v>
      </c>
      <c r="C177">
        <v>3</v>
      </c>
      <c r="D177" t="s">
        <v>383</v>
      </c>
      <c r="E177" t="s">
        <v>13</v>
      </c>
      <c r="F177">
        <v>18</v>
      </c>
      <c r="G177">
        <v>1</v>
      </c>
      <c r="H177">
        <v>1</v>
      </c>
      <c r="I177" t="s">
        <v>384</v>
      </c>
      <c r="J177">
        <v>7.8541999999999996</v>
      </c>
      <c r="K177" t="s">
        <v>15</v>
      </c>
      <c r="L177" t="s">
        <v>16</v>
      </c>
    </row>
    <row r="178" spans="1:12">
      <c r="A178">
        <v>177</v>
      </c>
      <c r="B178">
        <v>0</v>
      </c>
      <c r="C178">
        <v>3</v>
      </c>
      <c r="D178" t="s">
        <v>385</v>
      </c>
      <c r="E178" t="s">
        <v>13</v>
      </c>
      <c r="G178">
        <v>3</v>
      </c>
      <c r="H178">
        <v>1</v>
      </c>
      <c r="I178" t="s">
        <v>386</v>
      </c>
      <c r="J178">
        <v>25.466699999999999</v>
      </c>
      <c r="K178" t="s">
        <v>15</v>
      </c>
      <c r="L178" t="s">
        <v>16</v>
      </c>
    </row>
    <row r="179" spans="1:12">
      <c r="A179">
        <v>178</v>
      </c>
      <c r="B179">
        <v>0</v>
      </c>
      <c r="C179">
        <v>1</v>
      </c>
      <c r="D179" t="s">
        <v>387</v>
      </c>
      <c r="E179" t="s">
        <v>18</v>
      </c>
      <c r="F179">
        <v>50</v>
      </c>
      <c r="G179">
        <v>0</v>
      </c>
      <c r="H179">
        <v>0</v>
      </c>
      <c r="I179" t="s">
        <v>388</v>
      </c>
      <c r="J179">
        <v>28.712499999999999</v>
      </c>
      <c r="K179" t="s">
        <v>389</v>
      </c>
      <c r="L179" t="s">
        <v>21</v>
      </c>
    </row>
    <row r="180" spans="1:12">
      <c r="A180">
        <v>179</v>
      </c>
      <c r="B180">
        <v>0</v>
      </c>
      <c r="C180">
        <v>2</v>
      </c>
      <c r="D180" t="s">
        <v>390</v>
      </c>
      <c r="E180" t="s">
        <v>13</v>
      </c>
      <c r="F180">
        <v>30</v>
      </c>
      <c r="G180">
        <v>0</v>
      </c>
      <c r="H180">
        <v>0</v>
      </c>
      <c r="I180" t="s">
        <v>391</v>
      </c>
      <c r="J180">
        <v>13</v>
      </c>
      <c r="K180" t="s">
        <v>15</v>
      </c>
      <c r="L180" t="s">
        <v>16</v>
      </c>
    </row>
    <row r="181" spans="1:12">
      <c r="A181">
        <v>180</v>
      </c>
      <c r="B181">
        <v>0</v>
      </c>
      <c r="C181">
        <v>3</v>
      </c>
      <c r="D181" t="s">
        <v>392</v>
      </c>
      <c r="E181" t="s">
        <v>13</v>
      </c>
      <c r="F181">
        <v>36</v>
      </c>
      <c r="G181">
        <v>0</v>
      </c>
      <c r="H181">
        <v>0</v>
      </c>
      <c r="I181" t="s">
        <v>393</v>
      </c>
      <c r="J181">
        <v>0</v>
      </c>
      <c r="K181" t="s">
        <v>15</v>
      </c>
      <c r="L181" t="s">
        <v>16</v>
      </c>
    </row>
    <row r="182" spans="1:12">
      <c r="A182">
        <v>181</v>
      </c>
      <c r="B182">
        <v>0</v>
      </c>
      <c r="C182">
        <v>3</v>
      </c>
      <c r="D182" t="s">
        <v>394</v>
      </c>
      <c r="E182" t="s">
        <v>18</v>
      </c>
      <c r="G182">
        <v>8</v>
      </c>
      <c r="H182">
        <v>2</v>
      </c>
      <c r="I182" t="s">
        <v>354</v>
      </c>
      <c r="J182">
        <v>69.55</v>
      </c>
      <c r="K182" t="s">
        <v>15</v>
      </c>
      <c r="L182" t="s">
        <v>16</v>
      </c>
    </row>
    <row r="183" spans="1:12">
      <c r="A183">
        <v>182</v>
      </c>
      <c r="B183">
        <v>0</v>
      </c>
      <c r="C183">
        <v>2</v>
      </c>
      <c r="D183" t="s">
        <v>395</v>
      </c>
      <c r="E183" t="s">
        <v>13</v>
      </c>
      <c r="G183">
        <v>0</v>
      </c>
      <c r="H183">
        <v>0</v>
      </c>
      <c r="I183" t="s">
        <v>396</v>
      </c>
      <c r="J183">
        <v>15.05</v>
      </c>
      <c r="K183" t="s">
        <v>15</v>
      </c>
      <c r="L183" t="s">
        <v>21</v>
      </c>
    </row>
    <row r="184" spans="1:12">
      <c r="A184">
        <v>183</v>
      </c>
      <c r="B184">
        <v>0</v>
      </c>
      <c r="C184">
        <v>3</v>
      </c>
      <c r="D184" t="s">
        <v>397</v>
      </c>
      <c r="E184" t="s">
        <v>13</v>
      </c>
      <c r="F184">
        <v>9</v>
      </c>
      <c r="G184">
        <v>4</v>
      </c>
      <c r="H184">
        <v>2</v>
      </c>
      <c r="I184" t="s">
        <v>75</v>
      </c>
      <c r="J184">
        <v>31.387499999999999</v>
      </c>
      <c r="K184" t="s">
        <v>15</v>
      </c>
      <c r="L184" t="s">
        <v>16</v>
      </c>
    </row>
    <row r="185" spans="1:12">
      <c r="A185">
        <v>184</v>
      </c>
      <c r="B185">
        <v>1</v>
      </c>
      <c r="C185">
        <v>2</v>
      </c>
      <c r="D185" t="s">
        <v>398</v>
      </c>
      <c r="E185" t="s">
        <v>13</v>
      </c>
      <c r="F185">
        <v>1</v>
      </c>
      <c r="G185">
        <v>2</v>
      </c>
      <c r="H185">
        <v>1</v>
      </c>
      <c r="I185" t="s">
        <v>399</v>
      </c>
      <c r="J185">
        <v>39</v>
      </c>
      <c r="K185" t="s">
        <v>400</v>
      </c>
      <c r="L185" t="s">
        <v>16</v>
      </c>
    </row>
    <row r="186" spans="1:12">
      <c r="A186">
        <v>185</v>
      </c>
      <c r="B186">
        <v>1</v>
      </c>
      <c r="C186">
        <v>3</v>
      </c>
      <c r="D186" t="s">
        <v>401</v>
      </c>
      <c r="E186" t="s">
        <v>18</v>
      </c>
      <c r="F186">
        <v>4</v>
      </c>
      <c r="G186">
        <v>0</v>
      </c>
      <c r="H186">
        <v>2</v>
      </c>
      <c r="I186" t="s">
        <v>402</v>
      </c>
      <c r="J186">
        <v>22.024999999999999</v>
      </c>
      <c r="K186" t="s">
        <v>15</v>
      </c>
      <c r="L186" t="s">
        <v>16</v>
      </c>
    </row>
    <row r="187" spans="1:12">
      <c r="A187">
        <v>186</v>
      </c>
      <c r="B187">
        <v>0</v>
      </c>
      <c r="C187">
        <v>1</v>
      </c>
      <c r="D187" t="s">
        <v>403</v>
      </c>
      <c r="E187" t="s">
        <v>13</v>
      </c>
      <c r="G187">
        <v>0</v>
      </c>
      <c r="H187">
        <v>0</v>
      </c>
      <c r="I187" t="s">
        <v>404</v>
      </c>
      <c r="J187">
        <v>50</v>
      </c>
      <c r="K187" t="s">
        <v>405</v>
      </c>
      <c r="L187" t="s">
        <v>16</v>
      </c>
    </row>
    <row r="188" spans="1:12">
      <c r="A188">
        <v>187</v>
      </c>
      <c r="B188">
        <v>1</v>
      </c>
      <c r="C188">
        <v>3</v>
      </c>
      <c r="D188" t="s">
        <v>406</v>
      </c>
      <c r="E188" t="s">
        <v>18</v>
      </c>
      <c r="G188">
        <v>1</v>
      </c>
      <c r="H188">
        <v>0</v>
      </c>
      <c r="I188" t="s">
        <v>407</v>
      </c>
      <c r="J188">
        <v>15.5</v>
      </c>
      <c r="K188" t="s">
        <v>15</v>
      </c>
      <c r="L188" t="s">
        <v>31</v>
      </c>
    </row>
    <row r="189" spans="1:12">
      <c r="A189">
        <v>188</v>
      </c>
      <c r="B189">
        <v>1</v>
      </c>
      <c r="C189">
        <v>1</v>
      </c>
      <c r="D189" t="s">
        <v>408</v>
      </c>
      <c r="E189" t="s">
        <v>13</v>
      </c>
      <c r="F189">
        <v>45</v>
      </c>
      <c r="G189">
        <v>0</v>
      </c>
      <c r="H189">
        <v>0</v>
      </c>
      <c r="I189" t="s">
        <v>409</v>
      </c>
      <c r="J189">
        <v>26.55</v>
      </c>
      <c r="K189" t="s">
        <v>15</v>
      </c>
      <c r="L189" t="s">
        <v>16</v>
      </c>
    </row>
    <row r="190" spans="1:12">
      <c r="A190">
        <v>189</v>
      </c>
      <c r="B190">
        <v>0</v>
      </c>
      <c r="C190">
        <v>3</v>
      </c>
      <c r="D190" t="s">
        <v>410</v>
      </c>
      <c r="E190" t="s">
        <v>13</v>
      </c>
      <c r="F190">
        <v>40</v>
      </c>
      <c r="G190">
        <v>1</v>
      </c>
      <c r="H190">
        <v>1</v>
      </c>
      <c r="I190" t="s">
        <v>411</v>
      </c>
      <c r="J190">
        <v>15.5</v>
      </c>
      <c r="K190" t="s">
        <v>15</v>
      </c>
      <c r="L190" t="s">
        <v>31</v>
      </c>
    </row>
    <row r="191" spans="1:12">
      <c r="A191">
        <v>190</v>
      </c>
      <c r="B191">
        <v>0</v>
      </c>
      <c r="C191">
        <v>3</v>
      </c>
      <c r="D191" t="s">
        <v>412</v>
      </c>
      <c r="E191" t="s">
        <v>13</v>
      </c>
      <c r="F191">
        <v>36</v>
      </c>
      <c r="G191">
        <v>0</v>
      </c>
      <c r="H191">
        <v>0</v>
      </c>
      <c r="I191" t="s">
        <v>413</v>
      </c>
      <c r="J191">
        <v>7.8958000000000004</v>
      </c>
      <c r="K191" t="s">
        <v>15</v>
      </c>
      <c r="L191" t="s">
        <v>16</v>
      </c>
    </row>
    <row r="192" spans="1:12">
      <c r="A192">
        <v>191</v>
      </c>
      <c r="B192">
        <v>1</v>
      </c>
      <c r="C192">
        <v>2</v>
      </c>
      <c r="D192" t="s">
        <v>414</v>
      </c>
      <c r="E192" t="s">
        <v>18</v>
      </c>
      <c r="F192">
        <v>32</v>
      </c>
      <c r="G192">
        <v>0</v>
      </c>
      <c r="H192">
        <v>0</v>
      </c>
      <c r="I192" t="s">
        <v>415</v>
      </c>
      <c r="J192">
        <v>13</v>
      </c>
      <c r="K192" t="s">
        <v>15</v>
      </c>
      <c r="L192" t="s">
        <v>16</v>
      </c>
    </row>
    <row r="193" spans="1:12">
      <c r="A193">
        <v>192</v>
      </c>
      <c r="B193">
        <v>0</v>
      </c>
      <c r="C193">
        <v>2</v>
      </c>
      <c r="D193" t="s">
        <v>416</v>
      </c>
      <c r="E193" t="s">
        <v>13</v>
      </c>
      <c r="F193">
        <v>19</v>
      </c>
      <c r="G193">
        <v>0</v>
      </c>
      <c r="H193">
        <v>0</v>
      </c>
      <c r="I193" t="s">
        <v>417</v>
      </c>
      <c r="J193">
        <v>13</v>
      </c>
      <c r="K193" t="s">
        <v>15</v>
      </c>
      <c r="L193" t="s">
        <v>16</v>
      </c>
    </row>
    <row r="194" spans="1:12">
      <c r="A194">
        <v>193</v>
      </c>
      <c r="B194">
        <v>1</v>
      </c>
      <c r="C194">
        <v>3</v>
      </c>
      <c r="D194" t="s">
        <v>418</v>
      </c>
      <c r="E194" t="s">
        <v>18</v>
      </c>
      <c r="F194">
        <v>19</v>
      </c>
      <c r="G194">
        <v>1</v>
      </c>
      <c r="H194">
        <v>0</v>
      </c>
      <c r="I194" t="s">
        <v>419</v>
      </c>
      <c r="J194">
        <v>7.8541999999999996</v>
      </c>
      <c r="K194" t="s">
        <v>15</v>
      </c>
      <c r="L194" t="s">
        <v>16</v>
      </c>
    </row>
    <row r="195" spans="1:12">
      <c r="A195">
        <v>194</v>
      </c>
      <c r="B195">
        <v>1</v>
      </c>
      <c r="C195">
        <v>2</v>
      </c>
      <c r="D195" t="s">
        <v>420</v>
      </c>
      <c r="E195" t="s">
        <v>13</v>
      </c>
      <c r="F195">
        <v>3</v>
      </c>
      <c r="G195">
        <v>1</v>
      </c>
      <c r="H195">
        <v>1</v>
      </c>
      <c r="I195" t="s">
        <v>330</v>
      </c>
      <c r="J195">
        <v>26</v>
      </c>
      <c r="K195" t="s">
        <v>331</v>
      </c>
      <c r="L195" t="s">
        <v>16</v>
      </c>
    </row>
    <row r="196" spans="1:12">
      <c r="A196">
        <v>195</v>
      </c>
      <c r="B196">
        <v>1</v>
      </c>
      <c r="C196">
        <v>1</v>
      </c>
      <c r="D196" t="s">
        <v>421</v>
      </c>
      <c r="E196" t="s">
        <v>18</v>
      </c>
      <c r="F196">
        <v>44</v>
      </c>
      <c r="G196">
        <v>0</v>
      </c>
      <c r="H196">
        <v>0</v>
      </c>
      <c r="I196" t="s">
        <v>422</v>
      </c>
      <c r="J196">
        <v>27.720800000000001</v>
      </c>
      <c r="K196" t="s">
        <v>423</v>
      </c>
      <c r="L196" t="s">
        <v>21</v>
      </c>
    </row>
    <row r="197" spans="1:12">
      <c r="A197">
        <v>196</v>
      </c>
      <c r="B197">
        <v>1</v>
      </c>
      <c r="C197">
        <v>1</v>
      </c>
      <c r="D197" t="s">
        <v>424</v>
      </c>
      <c r="E197" t="s">
        <v>18</v>
      </c>
      <c r="F197">
        <v>58</v>
      </c>
      <c r="G197">
        <v>0</v>
      </c>
      <c r="H197">
        <v>0</v>
      </c>
      <c r="I197" t="s">
        <v>88</v>
      </c>
      <c r="J197">
        <v>146.52080000000001</v>
      </c>
      <c r="K197" t="s">
        <v>425</v>
      </c>
      <c r="L197" t="s">
        <v>21</v>
      </c>
    </row>
    <row r="198" spans="1:12">
      <c r="A198">
        <v>197</v>
      </c>
      <c r="B198">
        <v>0</v>
      </c>
      <c r="C198">
        <v>3</v>
      </c>
      <c r="D198" t="s">
        <v>426</v>
      </c>
      <c r="E198" t="s">
        <v>13</v>
      </c>
      <c r="G198">
        <v>0</v>
      </c>
      <c r="H198">
        <v>0</v>
      </c>
      <c r="I198" t="s">
        <v>427</v>
      </c>
      <c r="J198">
        <v>7.75</v>
      </c>
      <c r="K198" t="s">
        <v>15</v>
      </c>
      <c r="L198" t="s">
        <v>31</v>
      </c>
    </row>
    <row r="199" spans="1:12">
      <c r="A199">
        <v>198</v>
      </c>
      <c r="B199">
        <v>0</v>
      </c>
      <c r="C199">
        <v>3</v>
      </c>
      <c r="D199" t="s">
        <v>428</v>
      </c>
      <c r="E199" t="s">
        <v>13</v>
      </c>
      <c r="F199">
        <v>42</v>
      </c>
      <c r="G199">
        <v>0</v>
      </c>
      <c r="H199">
        <v>1</v>
      </c>
      <c r="I199" t="s">
        <v>429</v>
      </c>
      <c r="J199">
        <v>8.4041999999999994</v>
      </c>
      <c r="K199" t="s">
        <v>15</v>
      </c>
      <c r="L199" t="s">
        <v>16</v>
      </c>
    </row>
    <row r="200" spans="1:12">
      <c r="A200">
        <v>199</v>
      </c>
      <c r="B200">
        <v>1</v>
      </c>
      <c r="C200">
        <v>3</v>
      </c>
      <c r="D200" t="s">
        <v>430</v>
      </c>
      <c r="E200" t="s">
        <v>18</v>
      </c>
      <c r="G200">
        <v>0</v>
      </c>
      <c r="H200">
        <v>0</v>
      </c>
      <c r="I200" t="s">
        <v>431</v>
      </c>
      <c r="J200">
        <v>7.75</v>
      </c>
      <c r="K200" t="s">
        <v>15</v>
      </c>
      <c r="L200" t="s">
        <v>31</v>
      </c>
    </row>
    <row r="201" spans="1:12">
      <c r="A201">
        <v>200</v>
      </c>
      <c r="B201">
        <v>0</v>
      </c>
      <c r="C201">
        <v>2</v>
      </c>
      <c r="D201" t="s">
        <v>432</v>
      </c>
      <c r="E201" t="s">
        <v>18</v>
      </c>
      <c r="F201">
        <v>24</v>
      </c>
      <c r="G201">
        <v>0</v>
      </c>
      <c r="H201">
        <v>0</v>
      </c>
      <c r="I201" t="s">
        <v>433</v>
      </c>
      <c r="J201">
        <v>13</v>
      </c>
      <c r="K201" t="s">
        <v>15</v>
      </c>
      <c r="L201" t="s">
        <v>16</v>
      </c>
    </row>
    <row r="202" spans="1:12">
      <c r="A202">
        <v>201</v>
      </c>
      <c r="B202">
        <v>0</v>
      </c>
      <c r="C202">
        <v>3</v>
      </c>
      <c r="D202" t="s">
        <v>434</v>
      </c>
      <c r="E202" t="s">
        <v>13</v>
      </c>
      <c r="F202">
        <v>28</v>
      </c>
      <c r="G202">
        <v>0</v>
      </c>
      <c r="H202">
        <v>0</v>
      </c>
      <c r="I202" t="s">
        <v>435</v>
      </c>
      <c r="J202">
        <v>9.5</v>
      </c>
      <c r="K202" t="s">
        <v>15</v>
      </c>
      <c r="L202" t="s">
        <v>16</v>
      </c>
    </row>
    <row r="203" spans="1:12">
      <c r="A203">
        <v>202</v>
      </c>
      <c r="B203">
        <v>0</v>
      </c>
      <c r="C203">
        <v>3</v>
      </c>
      <c r="D203" t="s">
        <v>436</v>
      </c>
      <c r="E203" t="s">
        <v>13</v>
      </c>
      <c r="G203">
        <v>8</v>
      </c>
      <c r="H203">
        <v>2</v>
      </c>
      <c r="I203" t="s">
        <v>354</v>
      </c>
      <c r="J203">
        <v>69.55</v>
      </c>
      <c r="K203" t="s">
        <v>15</v>
      </c>
      <c r="L203" t="s">
        <v>16</v>
      </c>
    </row>
    <row r="204" spans="1:12">
      <c r="A204">
        <v>203</v>
      </c>
      <c r="B204">
        <v>0</v>
      </c>
      <c r="C204">
        <v>3</v>
      </c>
      <c r="D204" t="s">
        <v>437</v>
      </c>
      <c r="E204" t="s">
        <v>13</v>
      </c>
      <c r="F204">
        <v>34</v>
      </c>
      <c r="G204">
        <v>0</v>
      </c>
      <c r="H204">
        <v>0</v>
      </c>
      <c r="I204" t="s">
        <v>438</v>
      </c>
      <c r="J204">
        <v>6.4958</v>
      </c>
      <c r="K204" t="s">
        <v>15</v>
      </c>
      <c r="L204" t="s">
        <v>16</v>
      </c>
    </row>
    <row r="205" spans="1:12">
      <c r="A205">
        <v>204</v>
      </c>
      <c r="B205">
        <v>0</v>
      </c>
      <c r="C205">
        <v>3</v>
      </c>
      <c r="D205" t="s">
        <v>439</v>
      </c>
      <c r="E205" t="s">
        <v>13</v>
      </c>
      <c r="F205">
        <v>45.5</v>
      </c>
      <c r="G205">
        <v>0</v>
      </c>
      <c r="H205">
        <v>0</v>
      </c>
      <c r="I205" t="s">
        <v>440</v>
      </c>
      <c r="J205">
        <v>7.2249999999999996</v>
      </c>
      <c r="K205" t="s">
        <v>15</v>
      </c>
      <c r="L205" t="s">
        <v>21</v>
      </c>
    </row>
    <row r="206" spans="1:12">
      <c r="A206">
        <v>205</v>
      </c>
      <c r="B206">
        <v>1</v>
      </c>
      <c r="C206">
        <v>3</v>
      </c>
      <c r="D206" t="s">
        <v>441</v>
      </c>
      <c r="E206" t="s">
        <v>13</v>
      </c>
      <c r="F206">
        <v>18</v>
      </c>
      <c r="G206">
        <v>0</v>
      </c>
      <c r="H206">
        <v>0</v>
      </c>
      <c r="I206" t="s">
        <v>442</v>
      </c>
      <c r="J206">
        <v>8.0500000000000007</v>
      </c>
      <c r="K206" t="s">
        <v>15</v>
      </c>
      <c r="L206" t="s">
        <v>16</v>
      </c>
    </row>
    <row r="207" spans="1:12">
      <c r="A207">
        <v>206</v>
      </c>
      <c r="B207">
        <v>0</v>
      </c>
      <c r="C207">
        <v>3</v>
      </c>
      <c r="D207" t="s">
        <v>443</v>
      </c>
      <c r="E207" t="s">
        <v>18</v>
      </c>
      <c r="F207">
        <v>2</v>
      </c>
      <c r="G207">
        <v>0</v>
      </c>
      <c r="H207">
        <v>1</v>
      </c>
      <c r="I207" t="s">
        <v>444</v>
      </c>
      <c r="J207">
        <v>10.4625</v>
      </c>
      <c r="K207" t="s">
        <v>43</v>
      </c>
      <c r="L207" t="s">
        <v>16</v>
      </c>
    </row>
    <row r="208" spans="1:12">
      <c r="A208">
        <v>207</v>
      </c>
      <c r="B208">
        <v>0</v>
      </c>
      <c r="C208">
        <v>3</v>
      </c>
      <c r="D208" t="s">
        <v>445</v>
      </c>
      <c r="E208" t="s">
        <v>13</v>
      </c>
      <c r="F208">
        <v>32</v>
      </c>
      <c r="G208">
        <v>1</v>
      </c>
      <c r="H208">
        <v>0</v>
      </c>
      <c r="I208" t="s">
        <v>203</v>
      </c>
      <c r="J208">
        <v>15.85</v>
      </c>
      <c r="K208" t="s">
        <v>15</v>
      </c>
      <c r="L208" t="s">
        <v>16</v>
      </c>
    </row>
    <row r="209" spans="1:12">
      <c r="A209">
        <v>208</v>
      </c>
      <c r="B209">
        <v>1</v>
      </c>
      <c r="C209">
        <v>3</v>
      </c>
      <c r="D209" t="s">
        <v>446</v>
      </c>
      <c r="E209" t="s">
        <v>13</v>
      </c>
      <c r="F209">
        <v>26</v>
      </c>
      <c r="G209">
        <v>0</v>
      </c>
      <c r="H209">
        <v>0</v>
      </c>
      <c r="I209" t="s">
        <v>447</v>
      </c>
      <c r="J209">
        <v>18.787500000000001</v>
      </c>
      <c r="K209" t="s">
        <v>15</v>
      </c>
      <c r="L209" t="s">
        <v>21</v>
      </c>
    </row>
    <row r="210" spans="1:12">
      <c r="A210">
        <v>209</v>
      </c>
      <c r="B210">
        <v>1</v>
      </c>
      <c r="C210">
        <v>3</v>
      </c>
      <c r="D210" t="s">
        <v>448</v>
      </c>
      <c r="E210" t="s">
        <v>18</v>
      </c>
      <c r="F210">
        <v>16</v>
      </c>
      <c r="G210">
        <v>0</v>
      </c>
      <c r="H210">
        <v>0</v>
      </c>
      <c r="I210" t="s">
        <v>449</v>
      </c>
      <c r="J210">
        <v>7.75</v>
      </c>
      <c r="K210" t="s">
        <v>15</v>
      </c>
      <c r="L210" t="s">
        <v>31</v>
      </c>
    </row>
    <row r="211" spans="1:12">
      <c r="A211">
        <v>210</v>
      </c>
      <c r="B211">
        <v>1</v>
      </c>
      <c r="C211">
        <v>1</v>
      </c>
      <c r="D211" t="s">
        <v>450</v>
      </c>
      <c r="E211" t="s">
        <v>13</v>
      </c>
      <c r="F211">
        <v>40</v>
      </c>
      <c r="G211">
        <v>0</v>
      </c>
      <c r="H211">
        <v>0</v>
      </c>
      <c r="I211" t="s">
        <v>451</v>
      </c>
      <c r="J211">
        <v>31</v>
      </c>
      <c r="K211" t="s">
        <v>452</v>
      </c>
      <c r="L211" t="s">
        <v>21</v>
      </c>
    </row>
    <row r="212" spans="1:12">
      <c r="A212">
        <v>211</v>
      </c>
      <c r="B212">
        <v>0</v>
      </c>
      <c r="C212">
        <v>3</v>
      </c>
      <c r="D212" t="s">
        <v>453</v>
      </c>
      <c r="E212" t="s">
        <v>13</v>
      </c>
      <c r="F212">
        <v>24</v>
      </c>
      <c r="G212">
        <v>0</v>
      </c>
      <c r="H212">
        <v>0</v>
      </c>
      <c r="I212" t="s">
        <v>454</v>
      </c>
      <c r="J212">
        <v>7.05</v>
      </c>
      <c r="K212" t="s">
        <v>15</v>
      </c>
      <c r="L212" t="s">
        <v>16</v>
      </c>
    </row>
    <row r="213" spans="1:12">
      <c r="A213">
        <v>212</v>
      </c>
      <c r="B213">
        <v>1</v>
      </c>
      <c r="C213">
        <v>2</v>
      </c>
      <c r="D213" t="s">
        <v>455</v>
      </c>
      <c r="E213" t="s">
        <v>18</v>
      </c>
      <c r="F213">
        <v>35</v>
      </c>
      <c r="G213">
        <v>0</v>
      </c>
      <c r="H213">
        <v>0</v>
      </c>
      <c r="I213" t="s">
        <v>456</v>
      </c>
      <c r="J213">
        <v>21</v>
      </c>
      <c r="K213" t="s">
        <v>15</v>
      </c>
      <c r="L213" t="s">
        <v>16</v>
      </c>
    </row>
    <row r="214" spans="1:12">
      <c r="A214">
        <v>213</v>
      </c>
      <c r="B214">
        <v>0</v>
      </c>
      <c r="C214">
        <v>3</v>
      </c>
      <c r="D214" t="s">
        <v>457</v>
      </c>
      <c r="E214" t="s">
        <v>13</v>
      </c>
      <c r="F214">
        <v>22</v>
      </c>
      <c r="G214">
        <v>0</v>
      </c>
      <c r="H214">
        <v>0</v>
      </c>
      <c r="I214" t="s">
        <v>458</v>
      </c>
      <c r="J214">
        <v>7.25</v>
      </c>
      <c r="K214" t="s">
        <v>15</v>
      </c>
      <c r="L214" t="s">
        <v>16</v>
      </c>
    </row>
    <row r="215" spans="1:12">
      <c r="A215">
        <v>214</v>
      </c>
      <c r="B215">
        <v>0</v>
      </c>
      <c r="C215">
        <v>2</v>
      </c>
      <c r="D215" t="s">
        <v>459</v>
      </c>
      <c r="E215" t="s">
        <v>13</v>
      </c>
      <c r="F215">
        <v>30</v>
      </c>
      <c r="G215">
        <v>0</v>
      </c>
      <c r="H215">
        <v>0</v>
      </c>
      <c r="I215" t="s">
        <v>460</v>
      </c>
      <c r="J215">
        <v>13</v>
      </c>
      <c r="K215" t="s">
        <v>15</v>
      </c>
      <c r="L215" t="s">
        <v>16</v>
      </c>
    </row>
    <row r="216" spans="1:12">
      <c r="A216">
        <v>215</v>
      </c>
      <c r="B216">
        <v>0</v>
      </c>
      <c r="C216">
        <v>3</v>
      </c>
      <c r="D216" t="s">
        <v>461</v>
      </c>
      <c r="E216" t="s">
        <v>13</v>
      </c>
      <c r="G216">
        <v>1</v>
      </c>
      <c r="H216">
        <v>0</v>
      </c>
      <c r="I216" t="s">
        <v>462</v>
      </c>
      <c r="J216">
        <v>7.75</v>
      </c>
      <c r="K216" t="s">
        <v>15</v>
      </c>
      <c r="L216" t="s">
        <v>31</v>
      </c>
    </row>
    <row r="217" spans="1:12">
      <c r="A217">
        <v>216</v>
      </c>
      <c r="B217">
        <v>1</v>
      </c>
      <c r="C217">
        <v>1</v>
      </c>
      <c r="D217" t="s">
        <v>463</v>
      </c>
      <c r="E217" t="s">
        <v>18</v>
      </c>
      <c r="F217">
        <v>31</v>
      </c>
      <c r="G217">
        <v>1</v>
      </c>
      <c r="H217">
        <v>0</v>
      </c>
      <c r="I217" t="s">
        <v>464</v>
      </c>
      <c r="J217">
        <v>113.27500000000001</v>
      </c>
      <c r="K217" t="s">
        <v>465</v>
      </c>
      <c r="L217" t="s">
        <v>21</v>
      </c>
    </row>
    <row r="218" spans="1:12">
      <c r="A218">
        <v>217</v>
      </c>
      <c r="B218">
        <v>1</v>
      </c>
      <c r="C218">
        <v>3</v>
      </c>
      <c r="D218" t="s">
        <v>466</v>
      </c>
      <c r="E218" t="s">
        <v>18</v>
      </c>
      <c r="F218">
        <v>27</v>
      </c>
      <c r="G218">
        <v>0</v>
      </c>
      <c r="H218">
        <v>0</v>
      </c>
      <c r="I218" t="s">
        <v>467</v>
      </c>
      <c r="J218">
        <v>7.9249999999999998</v>
      </c>
      <c r="K218" t="s">
        <v>15</v>
      </c>
      <c r="L218" t="s">
        <v>16</v>
      </c>
    </row>
    <row r="219" spans="1:12">
      <c r="A219">
        <v>218</v>
      </c>
      <c r="B219">
        <v>0</v>
      </c>
      <c r="C219">
        <v>2</v>
      </c>
      <c r="D219" t="s">
        <v>468</v>
      </c>
      <c r="E219" t="s">
        <v>13</v>
      </c>
      <c r="F219">
        <v>42</v>
      </c>
      <c r="G219">
        <v>1</v>
      </c>
      <c r="H219">
        <v>0</v>
      </c>
      <c r="I219" t="s">
        <v>469</v>
      </c>
      <c r="J219">
        <v>27</v>
      </c>
      <c r="K219" t="s">
        <v>15</v>
      </c>
      <c r="L219" t="s">
        <v>16</v>
      </c>
    </row>
    <row r="220" spans="1:12">
      <c r="A220">
        <v>219</v>
      </c>
      <c r="B220">
        <v>1</v>
      </c>
      <c r="C220">
        <v>1</v>
      </c>
      <c r="D220" t="s">
        <v>470</v>
      </c>
      <c r="E220" t="s">
        <v>18</v>
      </c>
      <c r="F220">
        <v>32</v>
      </c>
      <c r="G220">
        <v>0</v>
      </c>
      <c r="H220">
        <v>0</v>
      </c>
      <c r="I220" t="s">
        <v>471</v>
      </c>
      <c r="J220">
        <v>76.291700000000006</v>
      </c>
      <c r="K220" t="s">
        <v>472</v>
      </c>
      <c r="L220" t="s">
        <v>21</v>
      </c>
    </row>
    <row r="221" spans="1:12">
      <c r="A221">
        <v>220</v>
      </c>
      <c r="B221">
        <v>0</v>
      </c>
      <c r="C221">
        <v>2</v>
      </c>
      <c r="D221" t="s">
        <v>473</v>
      </c>
      <c r="E221" t="s">
        <v>13</v>
      </c>
      <c r="F221">
        <v>30</v>
      </c>
      <c r="G221">
        <v>0</v>
      </c>
      <c r="H221">
        <v>0</v>
      </c>
      <c r="I221" t="s">
        <v>474</v>
      </c>
      <c r="J221">
        <v>10.5</v>
      </c>
      <c r="K221" t="s">
        <v>15</v>
      </c>
      <c r="L221" t="s">
        <v>16</v>
      </c>
    </row>
    <row r="222" spans="1:12">
      <c r="A222">
        <v>221</v>
      </c>
      <c r="B222">
        <v>1</v>
      </c>
      <c r="C222">
        <v>3</v>
      </c>
      <c r="D222" t="s">
        <v>475</v>
      </c>
      <c r="E222" t="s">
        <v>13</v>
      </c>
      <c r="F222">
        <v>16</v>
      </c>
      <c r="G222">
        <v>0</v>
      </c>
      <c r="H222">
        <v>0</v>
      </c>
      <c r="I222" t="s">
        <v>476</v>
      </c>
      <c r="J222">
        <v>8.0500000000000007</v>
      </c>
      <c r="K222" t="s">
        <v>15</v>
      </c>
      <c r="L222" t="s">
        <v>16</v>
      </c>
    </row>
    <row r="223" spans="1:12">
      <c r="A223">
        <v>222</v>
      </c>
      <c r="B223">
        <v>0</v>
      </c>
      <c r="C223">
        <v>2</v>
      </c>
      <c r="D223" t="s">
        <v>477</v>
      </c>
      <c r="E223" t="s">
        <v>13</v>
      </c>
      <c r="F223">
        <v>27</v>
      </c>
      <c r="G223">
        <v>0</v>
      </c>
      <c r="H223">
        <v>0</v>
      </c>
      <c r="I223" t="s">
        <v>478</v>
      </c>
      <c r="J223">
        <v>13</v>
      </c>
      <c r="K223" t="s">
        <v>15</v>
      </c>
      <c r="L223" t="s">
        <v>16</v>
      </c>
    </row>
    <row r="224" spans="1:12">
      <c r="A224">
        <v>223</v>
      </c>
      <c r="B224">
        <v>0</v>
      </c>
      <c r="C224">
        <v>3</v>
      </c>
      <c r="D224" t="s">
        <v>479</v>
      </c>
      <c r="E224" t="s">
        <v>13</v>
      </c>
      <c r="F224">
        <v>51</v>
      </c>
      <c r="G224">
        <v>0</v>
      </c>
      <c r="H224">
        <v>0</v>
      </c>
      <c r="I224" t="s">
        <v>480</v>
      </c>
      <c r="J224">
        <v>8.0500000000000007</v>
      </c>
      <c r="K224" t="s">
        <v>15</v>
      </c>
      <c r="L224" t="s">
        <v>16</v>
      </c>
    </row>
    <row r="225" spans="1:12">
      <c r="A225">
        <v>224</v>
      </c>
      <c r="B225">
        <v>0</v>
      </c>
      <c r="C225">
        <v>3</v>
      </c>
      <c r="D225" t="s">
        <v>481</v>
      </c>
      <c r="E225" t="s">
        <v>13</v>
      </c>
      <c r="G225">
        <v>0</v>
      </c>
      <c r="H225">
        <v>0</v>
      </c>
      <c r="I225" t="s">
        <v>482</v>
      </c>
      <c r="J225">
        <v>7.8958000000000004</v>
      </c>
      <c r="K225" t="s">
        <v>15</v>
      </c>
      <c r="L225" t="s">
        <v>16</v>
      </c>
    </row>
    <row r="226" spans="1:12">
      <c r="A226">
        <v>225</v>
      </c>
      <c r="B226">
        <v>1</v>
      </c>
      <c r="C226">
        <v>1</v>
      </c>
      <c r="D226" t="s">
        <v>483</v>
      </c>
      <c r="E226" t="s">
        <v>13</v>
      </c>
      <c r="F226">
        <v>38</v>
      </c>
      <c r="G226">
        <v>1</v>
      </c>
      <c r="H226">
        <v>0</v>
      </c>
      <c r="I226" t="s">
        <v>484</v>
      </c>
      <c r="J226">
        <v>90</v>
      </c>
      <c r="K226" t="s">
        <v>485</v>
      </c>
      <c r="L226" t="s">
        <v>16</v>
      </c>
    </row>
    <row r="227" spans="1:12">
      <c r="A227">
        <v>226</v>
      </c>
      <c r="B227">
        <v>0</v>
      </c>
      <c r="C227">
        <v>3</v>
      </c>
      <c r="D227" t="s">
        <v>486</v>
      </c>
      <c r="E227" t="s">
        <v>13</v>
      </c>
      <c r="F227">
        <v>22</v>
      </c>
      <c r="G227">
        <v>0</v>
      </c>
      <c r="H227">
        <v>0</v>
      </c>
      <c r="I227" t="s">
        <v>487</v>
      </c>
      <c r="J227">
        <v>9.35</v>
      </c>
      <c r="K227" t="s">
        <v>15</v>
      </c>
      <c r="L227" t="s">
        <v>16</v>
      </c>
    </row>
    <row r="228" spans="1:12">
      <c r="A228">
        <v>227</v>
      </c>
      <c r="B228">
        <v>1</v>
      </c>
      <c r="C228">
        <v>2</v>
      </c>
      <c r="D228" t="s">
        <v>488</v>
      </c>
      <c r="E228" t="s">
        <v>13</v>
      </c>
      <c r="F228">
        <v>19</v>
      </c>
      <c r="G228">
        <v>0</v>
      </c>
      <c r="H228">
        <v>0</v>
      </c>
      <c r="I228" t="s">
        <v>489</v>
      </c>
      <c r="J228">
        <v>10.5</v>
      </c>
      <c r="K228" t="s">
        <v>15</v>
      </c>
      <c r="L228" t="s">
        <v>16</v>
      </c>
    </row>
    <row r="229" spans="1:12">
      <c r="A229">
        <v>228</v>
      </c>
      <c r="B229">
        <v>0</v>
      </c>
      <c r="C229">
        <v>3</v>
      </c>
      <c r="D229" t="s">
        <v>490</v>
      </c>
      <c r="E229" t="s">
        <v>13</v>
      </c>
      <c r="F229">
        <v>20.5</v>
      </c>
      <c r="G229">
        <v>0</v>
      </c>
      <c r="H229">
        <v>0</v>
      </c>
      <c r="I229" t="s">
        <v>491</v>
      </c>
      <c r="J229">
        <v>7.25</v>
      </c>
      <c r="K229" t="s">
        <v>15</v>
      </c>
      <c r="L229" t="s">
        <v>16</v>
      </c>
    </row>
    <row r="230" spans="1:12">
      <c r="A230">
        <v>229</v>
      </c>
      <c r="B230">
        <v>0</v>
      </c>
      <c r="C230">
        <v>2</v>
      </c>
      <c r="D230" t="s">
        <v>492</v>
      </c>
      <c r="E230" t="s">
        <v>13</v>
      </c>
      <c r="F230">
        <v>18</v>
      </c>
      <c r="G230">
        <v>0</v>
      </c>
      <c r="H230">
        <v>0</v>
      </c>
      <c r="I230" t="s">
        <v>493</v>
      </c>
      <c r="J230">
        <v>13</v>
      </c>
      <c r="K230" t="s">
        <v>15</v>
      </c>
      <c r="L230" t="s">
        <v>16</v>
      </c>
    </row>
    <row r="231" spans="1:12">
      <c r="A231">
        <v>230</v>
      </c>
      <c r="B231">
        <v>0</v>
      </c>
      <c r="C231">
        <v>3</v>
      </c>
      <c r="D231" t="s">
        <v>494</v>
      </c>
      <c r="E231" t="s">
        <v>18</v>
      </c>
      <c r="G231">
        <v>3</v>
      </c>
      <c r="H231">
        <v>1</v>
      </c>
      <c r="I231" t="s">
        <v>386</v>
      </c>
      <c r="J231">
        <v>25.466699999999999</v>
      </c>
      <c r="K231" t="s">
        <v>15</v>
      </c>
      <c r="L231" t="s">
        <v>16</v>
      </c>
    </row>
    <row r="232" spans="1:12">
      <c r="A232">
        <v>231</v>
      </c>
      <c r="B232">
        <v>1</v>
      </c>
      <c r="C232">
        <v>1</v>
      </c>
      <c r="D232" t="s">
        <v>495</v>
      </c>
      <c r="E232" t="s">
        <v>18</v>
      </c>
      <c r="F232">
        <v>35</v>
      </c>
      <c r="G232">
        <v>1</v>
      </c>
      <c r="H232">
        <v>0</v>
      </c>
      <c r="I232" t="s">
        <v>155</v>
      </c>
      <c r="J232">
        <v>83.474999999999994</v>
      </c>
      <c r="K232" t="s">
        <v>156</v>
      </c>
      <c r="L232" t="s">
        <v>16</v>
      </c>
    </row>
    <row r="233" spans="1:12">
      <c r="A233">
        <v>232</v>
      </c>
      <c r="B233">
        <v>0</v>
      </c>
      <c r="C233">
        <v>3</v>
      </c>
      <c r="D233" t="s">
        <v>496</v>
      </c>
      <c r="E233" t="s">
        <v>13</v>
      </c>
      <c r="F233">
        <v>29</v>
      </c>
      <c r="G233">
        <v>0</v>
      </c>
      <c r="H233">
        <v>0</v>
      </c>
      <c r="I233" t="s">
        <v>497</v>
      </c>
      <c r="J233">
        <v>7.7750000000000004</v>
      </c>
      <c r="K233" t="s">
        <v>15</v>
      </c>
      <c r="L233" t="s">
        <v>16</v>
      </c>
    </row>
    <row r="234" spans="1:12">
      <c r="A234">
        <v>233</v>
      </c>
      <c r="B234">
        <v>0</v>
      </c>
      <c r="C234">
        <v>2</v>
      </c>
      <c r="D234" t="s">
        <v>498</v>
      </c>
      <c r="E234" t="s">
        <v>13</v>
      </c>
      <c r="F234">
        <v>59</v>
      </c>
      <c r="G234">
        <v>0</v>
      </c>
      <c r="H234">
        <v>0</v>
      </c>
      <c r="I234" t="s">
        <v>499</v>
      </c>
      <c r="J234">
        <v>13.5</v>
      </c>
      <c r="K234" t="s">
        <v>15</v>
      </c>
      <c r="L234" t="s">
        <v>16</v>
      </c>
    </row>
    <row r="235" spans="1:12">
      <c r="A235">
        <v>234</v>
      </c>
      <c r="B235">
        <v>1</v>
      </c>
      <c r="C235">
        <v>3</v>
      </c>
      <c r="D235" t="s">
        <v>500</v>
      </c>
      <c r="E235" t="s">
        <v>18</v>
      </c>
      <c r="F235">
        <v>5</v>
      </c>
      <c r="G235">
        <v>4</v>
      </c>
      <c r="H235">
        <v>2</v>
      </c>
      <c r="I235" t="s">
        <v>75</v>
      </c>
      <c r="J235">
        <v>31.387499999999999</v>
      </c>
      <c r="K235" t="s">
        <v>15</v>
      </c>
      <c r="L235" t="s">
        <v>16</v>
      </c>
    </row>
    <row r="236" spans="1:12">
      <c r="A236">
        <v>235</v>
      </c>
      <c r="B236">
        <v>0</v>
      </c>
      <c r="C236">
        <v>2</v>
      </c>
      <c r="D236" t="s">
        <v>501</v>
      </c>
      <c r="E236" t="s">
        <v>13</v>
      </c>
      <c r="F236">
        <v>24</v>
      </c>
      <c r="G236">
        <v>0</v>
      </c>
      <c r="H236">
        <v>0</v>
      </c>
      <c r="I236" t="s">
        <v>502</v>
      </c>
      <c r="J236">
        <v>10.5</v>
      </c>
      <c r="K236" t="s">
        <v>15</v>
      </c>
      <c r="L236" t="s">
        <v>16</v>
      </c>
    </row>
    <row r="237" spans="1:12">
      <c r="A237">
        <v>236</v>
      </c>
      <c r="B237">
        <v>0</v>
      </c>
      <c r="C237">
        <v>3</v>
      </c>
      <c r="D237" t="s">
        <v>503</v>
      </c>
      <c r="E237" t="s">
        <v>18</v>
      </c>
      <c r="G237">
        <v>0</v>
      </c>
      <c r="H237">
        <v>0</v>
      </c>
      <c r="I237" t="s">
        <v>504</v>
      </c>
      <c r="J237">
        <v>7.55</v>
      </c>
      <c r="K237" t="s">
        <v>15</v>
      </c>
      <c r="L237" t="s">
        <v>16</v>
      </c>
    </row>
    <row r="238" spans="1:12">
      <c r="A238">
        <v>237</v>
      </c>
      <c r="B238">
        <v>0</v>
      </c>
      <c r="C238">
        <v>2</v>
      </c>
      <c r="D238" t="s">
        <v>505</v>
      </c>
      <c r="E238" t="s">
        <v>13</v>
      </c>
      <c r="F238">
        <v>44</v>
      </c>
      <c r="G238">
        <v>1</v>
      </c>
      <c r="H238">
        <v>0</v>
      </c>
      <c r="I238" t="s">
        <v>506</v>
      </c>
      <c r="J238">
        <v>26</v>
      </c>
      <c r="K238" t="s">
        <v>15</v>
      </c>
      <c r="L238" t="s">
        <v>16</v>
      </c>
    </row>
    <row r="239" spans="1:12">
      <c r="A239">
        <v>238</v>
      </c>
      <c r="B239">
        <v>1</v>
      </c>
      <c r="C239">
        <v>2</v>
      </c>
      <c r="D239" t="s">
        <v>507</v>
      </c>
      <c r="E239" t="s">
        <v>18</v>
      </c>
      <c r="F239">
        <v>8</v>
      </c>
      <c r="G239">
        <v>0</v>
      </c>
      <c r="H239">
        <v>2</v>
      </c>
      <c r="I239" t="s">
        <v>508</v>
      </c>
      <c r="J239">
        <v>26.25</v>
      </c>
      <c r="K239" t="s">
        <v>15</v>
      </c>
      <c r="L239" t="s">
        <v>16</v>
      </c>
    </row>
    <row r="240" spans="1:12">
      <c r="A240">
        <v>239</v>
      </c>
      <c r="B240">
        <v>0</v>
      </c>
      <c r="C240">
        <v>2</v>
      </c>
      <c r="D240" t="s">
        <v>509</v>
      </c>
      <c r="E240" t="s">
        <v>13</v>
      </c>
      <c r="F240">
        <v>19</v>
      </c>
      <c r="G240">
        <v>0</v>
      </c>
      <c r="H240">
        <v>0</v>
      </c>
      <c r="I240" t="s">
        <v>510</v>
      </c>
      <c r="J240">
        <v>10.5</v>
      </c>
      <c r="K240" t="s">
        <v>15</v>
      </c>
      <c r="L240" t="s">
        <v>16</v>
      </c>
    </row>
    <row r="241" spans="1:12">
      <c r="A241">
        <v>240</v>
      </c>
      <c r="B241">
        <v>0</v>
      </c>
      <c r="C241">
        <v>2</v>
      </c>
      <c r="D241" t="s">
        <v>511</v>
      </c>
      <c r="E241" t="s">
        <v>13</v>
      </c>
      <c r="F241">
        <v>33</v>
      </c>
      <c r="G241">
        <v>0</v>
      </c>
      <c r="H241">
        <v>0</v>
      </c>
      <c r="I241" t="s">
        <v>512</v>
      </c>
      <c r="J241">
        <v>12.275</v>
      </c>
      <c r="K241" t="s">
        <v>15</v>
      </c>
      <c r="L241" t="s">
        <v>16</v>
      </c>
    </row>
    <row r="242" spans="1:12">
      <c r="A242">
        <v>241</v>
      </c>
      <c r="B242">
        <v>0</v>
      </c>
      <c r="C242">
        <v>3</v>
      </c>
      <c r="D242" t="s">
        <v>513</v>
      </c>
      <c r="E242" t="s">
        <v>18</v>
      </c>
      <c r="G242">
        <v>1</v>
      </c>
      <c r="H242">
        <v>0</v>
      </c>
      <c r="I242" t="s">
        <v>259</v>
      </c>
      <c r="J242">
        <v>14.4542</v>
      </c>
      <c r="K242" t="s">
        <v>15</v>
      </c>
      <c r="L242" t="s">
        <v>21</v>
      </c>
    </row>
    <row r="243" spans="1:12">
      <c r="A243">
        <v>242</v>
      </c>
      <c r="B243">
        <v>1</v>
      </c>
      <c r="C243">
        <v>3</v>
      </c>
      <c r="D243" t="s">
        <v>514</v>
      </c>
      <c r="E243" t="s">
        <v>18</v>
      </c>
      <c r="G243">
        <v>1</v>
      </c>
      <c r="H243">
        <v>0</v>
      </c>
      <c r="I243" t="s">
        <v>515</v>
      </c>
      <c r="J243">
        <v>15.5</v>
      </c>
      <c r="K243" t="s">
        <v>15</v>
      </c>
      <c r="L243" t="s">
        <v>31</v>
      </c>
    </row>
    <row r="244" spans="1:12">
      <c r="A244">
        <v>243</v>
      </c>
      <c r="B244">
        <v>0</v>
      </c>
      <c r="C244">
        <v>2</v>
      </c>
      <c r="D244" t="s">
        <v>516</v>
      </c>
      <c r="E244" t="s">
        <v>13</v>
      </c>
      <c r="F244">
        <v>29</v>
      </c>
      <c r="G244">
        <v>0</v>
      </c>
      <c r="H244">
        <v>0</v>
      </c>
      <c r="I244" t="s">
        <v>517</v>
      </c>
      <c r="J244">
        <v>10.5</v>
      </c>
      <c r="K244" t="s">
        <v>15</v>
      </c>
      <c r="L244" t="s">
        <v>16</v>
      </c>
    </row>
    <row r="245" spans="1:12">
      <c r="A245">
        <v>244</v>
      </c>
      <c r="B245">
        <v>0</v>
      </c>
      <c r="C245">
        <v>3</v>
      </c>
      <c r="D245" t="s">
        <v>518</v>
      </c>
      <c r="E245" t="s">
        <v>13</v>
      </c>
      <c r="F245">
        <v>22</v>
      </c>
      <c r="G245">
        <v>0</v>
      </c>
      <c r="H245">
        <v>0</v>
      </c>
      <c r="I245" t="s">
        <v>519</v>
      </c>
      <c r="J245">
        <v>7.125</v>
      </c>
      <c r="K245" t="s">
        <v>15</v>
      </c>
      <c r="L245" t="s">
        <v>16</v>
      </c>
    </row>
    <row r="246" spans="1:12">
      <c r="A246">
        <v>245</v>
      </c>
      <c r="B246">
        <v>0</v>
      </c>
      <c r="C246">
        <v>3</v>
      </c>
      <c r="D246" t="s">
        <v>520</v>
      </c>
      <c r="E246" t="s">
        <v>13</v>
      </c>
      <c r="F246">
        <v>30</v>
      </c>
      <c r="G246">
        <v>0</v>
      </c>
      <c r="H246">
        <v>0</v>
      </c>
      <c r="I246" t="s">
        <v>521</v>
      </c>
      <c r="J246">
        <v>7.2249999999999996</v>
      </c>
      <c r="K246" t="s">
        <v>15</v>
      </c>
      <c r="L246" t="s">
        <v>21</v>
      </c>
    </row>
    <row r="247" spans="1:12">
      <c r="A247">
        <v>246</v>
      </c>
      <c r="B247">
        <v>0</v>
      </c>
      <c r="C247">
        <v>1</v>
      </c>
      <c r="D247" t="s">
        <v>522</v>
      </c>
      <c r="E247" t="s">
        <v>13</v>
      </c>
      <c r="F247">
        <v>44</v>
      </c>
      <c r="G247">
        <v>2</v>
      </c>
      <c r="H247">
        <v>0</v>
      </c>
      <c r="I247" t="s">
        <v>523</v>
      </c>
      <c r="J247">
        <v>90</v>
      </c>
      <c r="K247" t="s">
        <v>524</v>
      </c>
      <c r="L247" t="s">
        <v>31</v>
      </c>
    </row>
    <row r="248" spans="1:12">
      <c r="A248">
        <v>247</v>
      </c>
      <c r="B248">
        <v>0</v>
      </c>
      <c r="C248">
        <v>3</v>
      </c>
      <c r="D248" t="s">
        <v>525</v>
      </c>
      <c r="E248" t="s">
        <v>18</v>
      </c>
      <c r="F248">
        <v>25</v>
      </c>
      <c r="G248">
        <v>0</v>
      </c>
      <c r="H248">
        <v>0</v>
      </c>
      <c r="I248" t="s">
        <v>526</v>
      </c>
      <c r="J248">
        <v>7.7750000000000004</v>
      </c>
      <c r="K248" t="s">
        <v>15</v>
      </c>
      <c r="L248" t="s">
        <v>16</v>
      </c>
    </row>
    <row r="249" spans="1:12">
      <c r="A249">
        <v>248</v>
      </c>
      <c r="B249">
        <v>1</v>
      </c>
      <c r="C249">
        <v>2</v>
      </c>
      <c r="D249" t="s">
        <v>527</v>
      </c>
      <c r="E249" t="s">
        <v>18</v>
      </c>
      <c r="F249">
        <v>24</v>
      </c>
      <c r="G249">
        <v>0</v>
      </c>
      <c r="H249">
        <v>2</v>
      </c>
      <c r="I249" t="s">
        <v>528</v>
      </c>
      <c r="J249">
        <v>14.5</v>
      </c>
      <c r="K249" t="s">
        <v>15</v>
      </c>
      <c r="L249" t="s">
        <v>16</v>
      </c>
    </row>
    <row r="250" spans="1:12">
      <c r="A250">
        <v>249</v>
      </c>
      <c r="B250">
        <v>1</v>
      </c>
      <c r="C250">
        <v>1</v>
      </c>
      <c r="D250" t="s">
        <v>529</v>
      </c>
      <c r="E250" t="s">
        <v>13</v>
      </c>
      <c r="F250">
        <v>37</v>
      </c>
      <c r="G250">
        <v>1</v>
      </c>
      <c r="H250">
        <v>1</v>
      </c>
      <c r="I250" t="s">
        <v>530</v>
      </c>
      <c r="J250">
        <v>52.554200000000002</v>
      </c>
      <c r="K250" t="s">
        <v>531</v>
      </c>
      <c r="L250" t="s">
        <v>16</v>
      </c>
    </row>
    <row r="251" spans="1:12">
      <c r="A251">
        <v>250</v>
      </c>
      <c r="B251">
        <v>0</v>
      </c>
      <c r="C251">
        <v>2</v>
      </c>
      <c r="D251" t="s">
        <v>532</v>
      </c>
      <c r="E251" t="s">
        <v>13</v>
      </c>
      <c r="F251">
        <v>54</v>
      </c>
      <c r="G251">
        <v>1</v>
      </c>
      <c r="H251">
        <v>0</v>
      </c>
      <c r="I251" t="s">
        <v>533</v>
      </c>
      <c r="J251">
        <v>26</v>
      </c>
      <c r="K251" t="s">
        <v>15</v>
      </c>
      <c r="L251" t="s">
        <v>16</v>
      </c>
    </row>
    <row r="252" spans="1:12">
      <c r="A252">
        <v>251</v>
      </c>
      <c r="B252">
        <v>0</v>
      </c>
      <c r="C252">
        <v>3</v>
      </c>
      <c r="D252" t="s">
        <v>534</v>
      </c>
      <c r="E252" t="s">
        <v>13</v>
      </c>
      <c r="G252">
        <v>0</v>
      </c>
      <c r="H252">
        <v>0</v>
      </c>
      <c r="I252" t="s">
        <v>535</v>
      </c>
      <c r="J252">
        <v>7.25</v>
      </c>
      <c r="K252" t="s">
        <v>15</v>
      </c>
      <c r="L252" t="s">
        <v>16</v>
      </c>
    </row>
    <row r="253" spans="1:12">
      <c r="A253">
        <v>252</v>
      </c>
      <c r="B253">
        <v>0</v>
      </c>
      <c r="C253">
        <v>3</v>
      </c>
      <c r="D253" t="s">
        <v>536</v>
      </c>
      <c r="E253" t="s">
        <v>18</v>
      </c>
      <c r="F253">
        <v>29</v>
      </c>
      <c r="G253">
        <v>1</v>
      </c>
      <c r="H253">
        <v>1</v>
      </c>
      <c r="I253" t="s">
        <v>444</v>
      </c>
      <c r="J253">
        <v>10.4625</v>
      </c>
      <c r="K253" t="s">
        <v>43</v>
      </c>
      <c r="L253" t="s">
        <v>16</v>
      </c>
    </row>
    <row r="254" spans="1:12">
      <c r="A254">
        <v>253</v>
      </c>
      <c r="B254">
        <v>0</v>
      </c>
      <c r="C254">
        <v>1</v>
      </c>
      <c r="D254" t="s">
        <v>537</v>
      </c>
      <c r="E254" t="s">
        <v>13</v>
      </c>
      <c r="F254">
        <v>62</v>
      </c>
      <c r="G254">
        <v>0</v>
      </c>
      <c r="H254">
        <v>0</v>
      </c>
      <c r="I254" t="s">
        <v>538</v>
      </c>
      <c r="J254">
        <v>26.55</v>
      </c>
      <c r="K254" t="s">
        <v>539</v>
      </c>
      <c r="L254" t="s">
        <v>16</v>
      </c>
    </row>
    <row r="255" spans="1:12">
      <c r="A255">
        <v>254</v>
      </c>
      <c r="B255">
        <v>0</v>
      </c>
      <c r="C255">
        <v>3</v>
      </c>
      <c r="D255" t="s">
        <v>540</v>
      </c>
      <c r="E255" t="s">
        <v>13</v>
      </c>
      <c r="F255">
        <v>30</v>
      </c>
      <c r="G255">
        <v>1</v>
      </c>
      <c r="H255">
        <v>0</v>
      </c>
      <c r="I255" t="s">
        <v>541</v>
      </c>
      <c r="J255">
        <v>16.100000000000001</v>
      </c>
      <c r="K255" t="s">
        <v>15</v>
      </c>
      <c r="L255" t="s">
        <v>16</v>
      </c>
    </row>
    <row r="256" spans="1:12">
      <c r="A256">
        <v>255</v>
      </c>
      <c r="B256">
        <v>0</v>
      </c>
      <c r="C256">
        <v>3</v>
      </c>
      <c r="D256" t="s">
        <v>542</v>
      </c>
      <c r="E256" t="s">
        <v>18</v>
      </c>
      <c r="F256">
        <v>41</v>
      </c>
      <c r="G256">
        <v>0</v>
      </c>
      <c r="H256">
        <v>2</v>
      </c>
      <c r="I256" t="s">
        <v>543</v>
      </c>
      <c r="J256">
        <v>20.212499999999999</v>
      </c>
      <c r="K256" t="s">
        <v>15</v>
      </c>
      <c r="L256" t="s">
        <v>16</v>
      </c>
    </row>
    <row r="257" spans="1:12">
      <c r="A257">
        <v>256</v>
      </c>
      <c r="B257">
        <v>1</v>
      </c>
      <c r="C257">
        <v>3</v>
      </c>
      <c r="D257" t="s">
        <v>544</v>
      </c>
      <c r="E257" t="s">
        <v>18</v>
      </c>
      <c r="F257">
        <v>29</v>
      </c>
      <c r="G257">
        <v>0</v>
      </c>
      <c r="H257">
        <v>2</v>
      </c>
      <c r="I257" t="s">
        <v>545</v>
      </c>
      <c r="J257">
        <v>15.245799999999999</v>
      </c>
      <c r="K257" t="s">
        <v>15</v>
      </c>
      <c r="L257" t="s">
        <v>21</v>
      </c>
    </row>
    <row r="258" spans="1:12">
      <c r="A258">
        <v>257</v>
      </c>
      <c r="B258">
        <v>1</v>
      </c>
      <c r="C258">
        <v>1</v>
      </c>
      <c r="D258" t="s">
        <v>546</v>
      </c>
      <c r="E258" t="s">
        <v>18</v>
      </c>
      <c r="G258">
        <v>0</v>
      </c>
      <c r="H258">
        <v>0</v>
      </c>
      <c r="I258" t="s">
        <v>547</v>
      </c>
      <c r="J258">
        <v>79.2</v>
      </c>
      <c r="K258" t="s">
        <v>15</v>
      </c>
      <c r="L258" t="s">
        <v>21</v>
      </c>
    </row>
    <row r="259" spans="1:12">
      <c r="A259">
        <v>258</v>
      </c>
      <c r="B259">
        <v>1</v>
      </c>
      <c r="C259">
        <v>1</v>
      </c>
      <c r="D259" t="s">
        <v>548</v>
      </c>
      <c r="E259" t="s">
        <v>18</v>
      </c>
      <c r="F259">
        <v>30</v>
      </c>
      <c r="G259">
        <v>0</v>
      </c>
      <c r="H259">
        <v>0</v>
      </c>
      <c r="I259" t="s">
        <v>549</v>
      </c>
      <c r="J259">
        <v>86.5</v>
      </c>
      <c r="K259" t="s">
        <v>550</v>
      </c>
      <c r="L259" t="s">
        <v>16</v>
      </c>
    </row>
    <row r="260" spans="1:12">
      <c r="A260">
        <v>259</v>
      </c>
      <c r="B260">
        <v>1</v>
      </c>
      <c r="C260">
        <v>1</v>
      </c>
      <c r="D260" t="s">
        <v>551</v>
      </c>
      <c r="E260" t="s">
        <v>18</v>
      </c>
      <c r="F260">
        <v>35</v>
      </c>
      <c r="G260">
        <v>0</v>
      </c>
      <c r="H260">
        <v>0</v>
      </c>
      <c r="I260" t="s">
        <v>552</v>
      </c>
      <c r="J260">
        <v>512.32920000000001</v>
      </c>
      <c r="K260" t="s">
        <v>15</v>
      </c>
      <c r="L260" t="s">
        <v>21</v>
      </c>
    </row>
    <row r="261" spans="1:12">
      <c r="A261">
        <v>260</v>
      </c>
      <c r="B261">
        <v>1</v>
      </c>
      <c r="C261">
        <v>2</v>
      </c>
      <c r="D261" t="s">
        <v>553</v>
      </c>
      <c r="E261" t="s">
        <v>18</v>
      </c>
      <c r="F261">
        <v>50</v>
      </c>
      <c r="G261">
        <v>0</v>
      </c>
      <c r="H261">
        <v>1</v>
      </c>
      <c r="I261" t="s">
        <v>554</v>
      </c>
      <c r="J261">
        <v>26</v>
      </c>
      <c r="K261" t="s">
        <v>15</v>
      </c>
      <c r="L261" t="s">
        <v>16</v>
      </c>
    </row>
    <row r="262" spans="1:12">
      <c r="A262">
        <v>261</v>
      </c>
      <c r="B262">
        <v>0</v>
      </c>
      <c r="C262">
        <v>3</v>
      </c>
      <c r="D262" t="s">
        <v>555</v>
      </c>
      <c r="E262" t="s">
        <v>13</v>
      </c>
      <c r="G262">
        <v>0</v>
      </c>
      <c r="H262">
        <v>0</v>
      </c>
      <c r="I262" t="s">
        <v>556</v>
      </c>
      <c r="J262">
        <v>7.75</v>
      </c>
      <c r="K262" t="s">
        <v>15</v>
      </c>
      <c r="L262" t="s">
        <v>31</v>
      </c>
    </row>
    <row r="263" spans="1:12">
      <c r="A263">
        <v>262</v>
      </c>
      <c r="B263">
        <v>1</v>
      </c>
      <c r="C263">
        <v>3</v>
      </c>
      <c r="D263" t="s">
        <v>557</v>
      </c>
      <c r="E263" t="s">
        <v>13</v>
      </c>
      <c r="F263">
        <v>3</v>
      </c>
      <c r="G263">
        <v>4</v>
      </c>
      <c r="H263">
        <v>2</v>
      </c>
      <c r="I263" t="s">
        <v>75</v>
      </c>
      <c r="J263">
        <v>31.387499999999999</v>
      </c>
      <c r="K263" t="s">
        <v>15</v>
      </c>
      <c r="L263" t="s">
        <v>16</v>
      </c>
    </row>
    <row r="264" spans="1:12">
      <c r="A264">
        <v>263</v>
      </c>
      <c r="B264">
        <v>0</v>
      </c>
      <c r="C264">
        <v>1</v>
      </c>
      <c r="D264" t="s">
        <v>558</v>
      </c>
      <c r="E264" t="s">
        <v>13</v>
      </c>
      <c r="F264">
        <v>52</v>
      </c>
      <c r="G264">
        <v>1</v>
      </c>
      <c r="H264">
        <v>1</v>
      </c>
      <c r="I264" t="s">
        <v>559</v>
      </c>
      <c r="J264">
        <v>79.650000000000006</v>
      </c>
      <c r="K264" t="s">
        <v>560</v>
      </c>
      <c r="L264" t="s">
        <v>16</v>
      </c>
    </row>
    <row r="265" spans="1:12">
      <c r="A265">
        <v>264</v>
      </c>
      <c r="B265">
        <v>0</v>
      </c>
      <c r="C265">
        <v>1</v>
      </c>
      <c r="D265" t="s">
        <v>561</v>
      </c>
      <c r="E265" t="s">
        <v>13</v>
      </c>
      <c r="F265">
        <v>40</v>
      </c>
      <c r="G265">
        <v>0</v>
      </c>
      <c r="H265">
        <v>0</v>
      </c>
      <c r="I265" t="s">
        <v>562</v>
      </c>
      <c r="J265">
        <v>0</v>
      </c>
      <c r="K265" t="s">
        <v>563</v>
      </c>
      <c r="L265" t="s">
        <v>16</v>
      </c>
    </row>
    <row r="266" spans="1:12">
      <c r="A266">
        <v>265</v>
      </c>
      <c r="B266">
        <v>0</v>
      </c>
      <c r="C266">
        <v>3</v>
      </c>
      <c r="D266" t="s">
        <v>564</v>
      </c>
      <c r="E266" t="s">
        <v>18</v>
      </c>
      <c r="G266">
        <v>0</v>
      </c>
      <c r="H266">
        <v>0</v>
      </c>
      <c r="I266" t="s">
        <v>565</v>
      </c>
      <c r="J266">
        <v>7.75</v>
      </c>
      <c r="K266" t="s">
        <v>15</v>
      </c>
      <c r="L266" t="s">
        <v>31</v>
      </c>
    </row>
    <row r="267" spans="1:12">
      <c r="A267">
        <v>266</v>
      </c>
      <c r="B267">
        <v>0</v>
      </c>
      <c r="C267">
        <v>2</v>
      </c>
      <c r="D267" t="s">
        <v>566</v>
      </c>
      <c r="E267" t="s">
        <v>13</v>
      </c>
      <c r="F267">
        <v>36</v>
      </c>
      <c r="G267">
        <v>0</v>
      </c>
      <c r="H267">
        <v>0</v>
      </c>
      <c r="I267" t="s">
        <v>567</v>
      </c>
      <c r="J267">
        <v>10.5</v>
      </c>
      <c r="K267" t="s">
        <v>15</v>
      </c>
      <c r="L267" t="s">
        <v>16</v>
      </c>
    </row>
    <row r="268" spans="1:12">
      <c r="A268">
        <v>267</v>
      </c>
      <c r="B268">
        <v>0</v>
      </c>
      <c r="C268">
        <v>3</v>
      </c>
      <c r="D268" t="s">
        <v>568</v>
      </c>
      <c r="E268" t="s">
        <v>13</v>
      </c>
      <c r="F268">
        <v>16</v>
      </c>
      <c r="G268">
        <v>4</v>
      </c>
      <c r="H268">
        <v>1</v>
      </c>
      <c r="I268" t="s">
        <v>127</v>
      </c>
      <c r="J268">
        <v>39.6875</v>
      </c>
      <c r="K268" t="s">
        <v>15</v>
      </c>
      <c r="L268" t="s">
        <v>16</v>
      </c>
    </row>
    <row r="269" spans="1:12">
      <c r="A269">
        <v>268</v>
      </c>
      <c r="B269">
        <v>1</v>
      </c>
      <c r="C269">
        <v>3</v>
      </c>
      <c r="D269" t="s">
        <v>569</v>
      </c>
      <c r="E269" t="s">
        <v>13</v>
      </c>
      <c r="F269">
        <v>25</v>
      </c>
      <c r="G269">
        <v>1</v>
      </c>
      <c r="H269">
        <v>0</v>
      </c>
      <c r="I269" t="s">
        <v>570</v>
      </c>
      <c r="J269">
        <v>7.7750000000000004</v>
      </c>
      <c r="K269" t="s">
        <v>15</v>
      </c>
      <c r="L269" t="s">
        <v>16</v>
      </c>
    </row>
    <row r="270" spans="1:12">
      <c r="A270">
        <v>269</v>
      </c>
      <c r="B270">
        <v>1</v>
      </c>
      <c r="C270">
        <v>1</v>
      </c>
      <c r="D270" t="s">
        <v>571</v>
      </c>
      <c r="E270" t="s">
        <v>18</v>
      </c>
      <c r="F270">
        <v>58</v>
      </c>
      <c r="G270">
        <v>0</v>
      </c>
      <c r="H270">
        <v>1</v>
      </c>
      <c r="I270" t="s">
        <v>572</v>
      </c>
      <c r="J270">
        <v>153.46250000000001</v>
      </c>
      <c r="K270" t="s">
        <v>573</v>
      </c>
      <c r="L270" t="s">
        <v>16</v>
      </c>
    </row>
    <row r="271" spans="1:12">
      <c r="A271">
        <v>270</v>
      </c>
      <c r="B271">
        <v>1</v>
      </c>
      <c r="C271">
        <v>1</v>
      </c>
      <c r="D271" t="s">
        <v>574</v>
      </c>
      <c r="E271" t="s">
        <v>18</v>
      </c>
      <c r="F271">
        <v>35</v>
      </c>
      <c r="G271">
        <v>0</v>
      </c>
      <c r="H271">
        <v>0</v>
      </c>
      <c r="I271" t="s">
        <v>575</v>
      </c>
      <c r="J271">
        <v>135.63329999999999</v>
      </c>
      <c r="K271" t="s">
        <v>576</v>
      </c>
      <c r="L271" t="s">
        <v>16</v>
      </c>
    </row>
    <row r="272" spans="1:12">
      <c r="A272">
        <v>271</v>
      </c>
      <c r="B272">
        <v>0</v>
      </c>
      <c r="C272">
        <v>1</v>
      </c>
      <c r="D272" t="s">
        <v>577</v>
      </c>
      <c r="E272" t="s">
        <v>13</v>
      </c>
      <c r="G272">
        <v>0</v>
      </c>
      <c r="H272">
        <v>0</v>
      </c>
      <c r="I272" t="s">
        <v>578</v>
      </c>
      <c r="J272">
        <v>31</v>
      </c>
      <c r="K272" t="s">
        <v>15</v>
      </c>
      <c r="L272" t="s">
        <v>16</v>
      </c>
    </row>
    <row r="273" spans="1:12">
      <c r="A273">
        <v>272</v>
      </c>
      <c r="B273">
        <v>1</v>
      </c>
      <c r="C273">
        <v>3</v>
      </c>
      <c r="D273" t="s">
        <v>579</v>
      </c>
      <c r="E273" t="s">
        <v>13</v>
      </c>
      <c r="F273">
        <v>25</v>
      </c>
      <c r="G273">
        <v>0</v>
      </c>
      <c r="H273">
        <v>0</v>
      </c>
      <c r="I273" t="s">
        <v>393</v>
      </c>
      <c r="J273">
        <v>0</v>
      </c>
      <c r="K273" t="s">
        <v>15</v>
      </c>
      <c r="L273" t="s">
        <v>16</v>
      </c>
    </row>
    <row r="274" spans="1:12">
      <c r="A274">
        <v>273</v>
      </c>
      <c r="B274">
        <v>1</v>
      </c>
      <c r="C274">
        <v>2</v>
      </c>
      <c r="D274" t="s">
        <v>580</v>
      </c>
      <c r="E274" t="s">
        <v>18</v>
      </c>
      <c r="F274">
        <v>41</v>
      </c>
      <c r="G274">
        <v>0</v>
      </c>
      <c r="H274">
        <v>1</v>
      </c>
      <c r="I274" t="s">
        <v>581</v>
      </c>
      <c r="J274">
        <v>19.5</v>
      </c>
      <c r="K274" t="s">
        <v>15</v>
      </c>
      <c r="L274" t="s">
        <v>16</v>
      </c>
    </row>
    <row r="275" spans="1:12">
      <c r="A275">
        <v>274</v>
      </c>
      <c r="B275">
        <v>0</v>
      </c>
      <c r="C275">
        <v>1</v>
      </c>
      <c r="D275" t="s">
        <v>582</v>
      </c>
      <c r="E275" t="s">
        <v>13</v>
      </c>
      <c r="F275">
        <v>37</v>
      </c>
      <c r="G275">
        <v>0</v>
      </c>
      <c r="H275">
        <v>1</v>
      </c>
      <c r="I275" t="s">
        <v>583</v>
      </c>
      <c r="J275">
        <v>29.7</v>
      </c>
      <c r="K275" t="s">
        <v>584</v>
      </c>
      <c r="L275" t="s">
        <v>21</v>
      </c>
    </row>
    <row r="276" spans="1:12">
      <c r="A276">
        <v>275</v>
      </c>
      <c r="B276">
        <v>1</v>
      </c>
      <c r="C276">
        <v>3</v>
      </c>
      <c r="D276" t="s">
        <v>585</v>
      </c>
      <c r="E276" t="s">
        <v>18</v>
      </c>
      <c r="G276">
        <v>0</v>
      </c>
      <c r="H276">
        <v>0</v>
      </c>
      <c r="I276" t="s">
        <v>586</v>
      </c>
      <c r="J276">
        <v>7.75</v>
      </c>
      <c r="K276" t="s">
        <v>15</v>
      </c>
      <c r="L276" t="s">
        <v>31</v>
      </c>
    </row>
    <row r="277" spans="1:12">
      <c r="A277">
        <v>276</v>
      </c>
      <c r="B277">
        <v>1</v>
      </c>
      <c r="C277">
        <v>1</v>
      </c>
      <c r="D277" t="s">
        <v>587</v>
      </c>
      <c r="E277" t="s">
        <v>18</v>
      </c>
      <c r="F277">
        <v>63</v>
      </c>
      <c r="G277">
        <v>1</v>
      </c>
      <c r="H277">
        <v>0</v>
      </c>
      <c r="I277" t="s">
        <v>588</v>
      </c>
      <c r="J277">
        <v>77.958299999999994</v>
      </c>
      <c r="K277" t="s">
        <v>589</v>
      </c>
      <c r="L277" t="s">
        <v>16</v>
      </c>
    </row>
    <row r="278" spans="1:12">
      <c r="A278">
        <v>277</v>
      </c>
      <c r="B278">
        <v>0</v>
      </c>
      <c r="C278">
        <v>3</v>
      </c>
      <c r="D278" t="s">
        <v>590</v>
      </c>
      <c r="E278" t="s">
        <v>18</v>
      </c>
      <c r="F278">
        <v>45</v>
      </c>
      <c r="G278">
        <v>0</v>
      </c>
      <c r="H278">
        <v>0</v>
      </c>
      <c r="I278" t="s">
        <v>591</v>
      </c>
      <c r="J278">
        <v>7.75</v>
      </c>
      <c r="K278" t="s">
        <v>15</v>
      </c>
      <c r="L278" t="s">
        <v>16</v>
      </c>
    </row>
    <row r="279" spans="1:12">
      <c r="A279">
        <v>278</v>
      </c>
      <c r="B279">
        <v>0</v>
      </c>
      <c r="C279">
        <v>2</v>
      </c>
      <c r="D279" t="s">
        <v>592</v>
      </c>
      <c r="E279" t="s">
        <v>13</v>
      </c>
      <c r="G279">
        <v>0</v>
      </c>
      <c r="H279">
        <v>0</v>
      </c>
      <c r="I279" t="s">
        <v>593</v>
      </c>
      <c r="J279">
        <v>0</v>
      </c>
      <c r="K279" t="s">
        <v>15</v>
      </c>
      <c r="L279" t="s">
        <v>16</v>
      </c>
    </row>
    <row r="280" spans="1:12">
      <c r="A280">
        <v>279</v>
      </c>
      <c r="B280">
        <v>0</v>
      </c>
      <c r="C280">
        <v>3</v>
      </c>
      <c r="D280" t="s">
        <v>594</v>
      </c>
      <c r="E280" t="s">
        <v>13</v>
      </c>
      <c r="F280">
        <v>7</v>
      </c>
      <c r="G280">
        <v>4</v>
      </c>
      <c r="H280">
        <v>1</v>
      </c>
      <c r="I280" t="s">
        <v>56</v>
      </c>
      <c r="J280">
        <v>29.125</v>
      </c>
      <c r="K280" t="s">
        <v>15</v>
      </c>
      <c r="L280" t="s">
        <v>31</v>
      </c>
    </row>
    <row r="281" spans="1:12">
      <c r="A281">
        <v>280</v>
      </c>
      <c r="B281">
        <v>1</v>
      </c>
      <c r="C281">
        <v>3</v>
      </c>
      <c r="D281" t="s">
        <v>595</v>
      </c>
      <c r="E281" t="s">
        <v>18</v>
      </c>
      <c r="F281">
        <v>35</v>
      </c>
      <c r="G281">
        <v>1</v>
      </c>
      <c r="H281">
        <v>1</v>
      </c>
      <c r="I281" t="s">
        <v>596</v>
      </c>
      <c r="J281">
        <v>20.25</v>
      </c>
      <c r="K281" t="s">
        <v>15</v>
      </c>
      <c r="L281" t="s">
        <v>16</v>
      </c>
    </row>
    <row r="282" spans="1:12">
      <c r="A282">
        <v>281</v>
      </c>
      <c r="B282">
        <v>0</v>
      </c>
      <c r="C282">
        <v>3</v>
      </c>
      <c r="D282" t="s">
        <v>597</v>
      </c>
      <c r="E282" t="s">
        <v>13</v>
      </c>
      <c r="F282">
        <v>65</v>
      </c>
      <c r="G282">
        <v>0</v>
      </c>
      <c r="H282">
        <v>0</v>
      </c>
      <c r="I282" t="s">
        <v>598</v>
      </c>
      <c r="J282">
        <v>7.75</v>
      </c>
      <c r="K282" t="s">
        <v>15</v>
      </c>
      <c r="L282" t="s">
        <v>31</v>
      </c>
    </row>
    <row r="283" spans="1:12">
      <c r="A283">
        <v>282</v>
      </c>
      <c r="B283">
        <v>0</v>
      </c>
      <c r="C283">
        <v>3</v>
      </c>
      <c r="D283" t="s">
        <v>599</v>
      </c>
      <c r="E283" t="s">
        <v>13</v>
      </c>
      <c r="F283">
        <v>28</v>
      </c>
      <c r="G283">
        <v>0</v>
      </c>
      <c r="H283">
        <v>0</v>
      </c>
      <c r="I283" t="s">
        <v>600</v>
      </c>
      <c r="J283">
        <v>7.8541999999999996</v>
      </c>
      <c r="K283" t="s">
        <v>15</v>
      </c>
      <c r="L283" t="s">
        <v>16</v>
      </c>
    </row>
    <row r="284" spans="1:12">
      <c r="A284">
        <v>283</v>
      </c>
      <c r="B284">
        <v>0</v>
      </c>
      <c r="C284">
        <v>3</v>
      </c>
      <c r="D284" t="s">
        <v>601</v>
      </c>
      <c r="E284" t="s">
        <v>13</v>
      </c>
      <c r="F284">
        <v>16</v>
      </c>
      <c r="G284">
        <v>0</v>
      </c>
      <c r="H284">
        <v>0</v>
      </c>
      <c r="I284" t="s">
        <v>602</v>
      </c>
      <c r="J284">
        <v>9.5</v>
      </c>
      <c r="K284" t="s">
        <v>15</v>
      </c>
      <c r="L284" t="s">
        <v>16</v>
      </c>
    </row>
    <row r="285" spans="1:12">
      <c r="A285">
        <v>284</v>
      </c>
      <c r="B285">
        <v>1</v>
      </c>
      <c r="C285">
        <v>3</v>
      </c>
      <c r="D285" t="s">
        <v>603</v>
      </c>
      <c r="E285" t="s">
        <v>13</v>
      </c>
      <c r="F285">
        <v>19</v>
      </c>
      <c r="G285">
        <v>0</v>
      </c>
      <c r="H285">
        <v>0</v>
      </c>
      <c r="I285" t="s">
        <v>604</v>
      </c>
      <c r="J285">
        <v>8.0500000000000007</v>
      </c>
      <c r="K285" t="s">
        <v>15</v>
      </c>
      <c r="L285" t="s">
        <v>16</v>
      </c>
    </row>
    <row r="286" spans="1:12">
      <c r="A286">
        <v>285</v>
      </c>
      <c r="B286">
        <v>0</v>
      </c>
      <c r="C286">
        <v>1</v>
      </c>
      <c r="D286" t="s">
        <v>605</v>
      </c>
      <c r="E286" t="s">
        <v>13</v>
      </c>
      <c r="G286">
        <v>0</v>
      </c>
      <c r="H286">
        <v>0</v>
      </c>
      <c r="I286" t="s">
        <v>606</v>
      </c>
      <c r="J286">
        <v>26</v>
      </c>
      <c r="K286" t="s">
        <v>607</v>
      </c>
      <c r="L286" t="s">
        <v>16</v>
      </c>
    </row>
    <row r="287" spans="1:12">
      <c r="A287">
        <v>286</v>
      </c>
      <c r="B287">
        <v>0</v>
      </c>
      <c r="C287">
        <v>3</v>
      </c>
      <c r="D287" t="s">
        <v>608</v>
      </c>
      <c r="E287" t="s">
        <v>13</v>
      </c>
      <c r="F287">
        <v>33</v>
      </c>
      <c r="G287">
        <v>0</v>
      </c>
      <c r="H287">
        <v>0</v>
      </c>
      <c r="I287" t="s">
        <v>609</v>
      </c>
      <c r="J287">
        <v>8.6624999999999996</v>
      </c>
      <c r="K287" t="s">
        <v>15</v>
      </c>
      <c r="L287" t="s">
        <v>21</v>
      </c>
    </row>
    <row r="288" spans="1:12">
      <c r="A288">
        <v>287</v>
      </c>
      <c r="B288">
        <v>1</v>
      </c>
      <c r="C288">
        <v>3</v>
      </c>
      <c r="D288" t="s">
        <v>610</v>
      </c>
      <c r="E288" t="s">
        <v>13</v>
      </c>
      <c r="F288">
        <v>30</v>
      </c>
      <c r="G288">
        <v>0</v>
      </c>
      <c r="H288">
        <v>0</v>
      </c>
      <c r="I288" t="s">
        <v>611</v>
      </c>
      <c r="J288">
        <v>9.5</v>
      </c>
      <c r="K288" t="s">
        <v>15</v>
      </c>
      <c r="L288" t="s">
        <v>16</v>
      </c>
    </row>
    <row r="289" spans="1:12">
      <c r="A289">
        <v>288</v>
      </c>
      <c r="B289">
        <v>0</v>
      </c>
      <c r="C289">
        <v>3</v>
      </c>
      <c r="D289" t="s">
        <v>612</v>
      </c>
      <c r="E289" t="s">
        <v>13</v>
      </c>
      <c r="F289">
        <v>22</v>
      </c>
      <c r="G289">
        <v>0</v>
      </c>
      <c r="H289">
        <v>0</v>
      </c>
      <c r="I289" t="s">
        <v>613</v>
      </c>
      <c r="J289">
        <v>7.8958000000000004</v>
      </c>
      <c r="K289" t="s">
        <v>15</v>
      </c>
      <c r="L289" t="s">
        <v>16</v>
      </c>
    </row>
    <row r="290" spans="1:12">
      <c r="A290">
        <v>289</v>
      </c>
      <c r="B290">
        <v>1</v>
      </c>
      <c r="C290">
        <v>2</v>
      </c>
      <c r="D290" t="s">
        <v>614</v>
      </c>
      <c r="E290" t="s">
        <v>13</v>
      </c>
      <c r="F290">
        <v>42</v>
      </c>
      <c r="G290">
        <v>0</v>
      </c>
      <c r="H290">
        <v>0</v>
      </c>
      <c r="I290" t="s">
        <v>615</v>
      </c>
      <c r="J290">
        <v>13</v>
      </c>
      <c r="K290" t="s">
        <v>15</v>
      </c>
      <c r="L290" t="s">
        <v>16</v>
      </c>
    </row>
    <row r="291" spans="1:12">
      <c r="A291">
        <v>290</v>
      </c>
      <c r="B291">
        <v>1</v>
      </c>
      <c r="C291">
        <v>3</v>
      </c>
      <c r="D291" t="s">
        <v>616</v>
      </c>
      <c r="E291" t="s">
        <v>18</v>
      </c>
      <c r="F291">
        <v>22</v>
      </c>
      <c r="G291">
        <v>0</v>
      </c>
      <c r="H291">
        <v>0</v>
      </c>
      <c r="I291" t="s">
        <v>617</v>
      </c>
      <c r="J291">
        <v>7.75</v>
      </c>
      <c r="K291" t="s">
        <v>15</v>
      </c>
      <c r="L291" t="s">
        <v>31</v>
      </c>
    </row>
    <row r="292" spans="1:12">
      <c r="A292">
        <v>291</v>
      </c>
      <c r="B292">
        <v>1</v>
      </c>
      <c r="C292">
        <v>1</v>
      </c>
      <c r="D292" t="s">
        <v>618</v>
      </c>
      <c r="E292" t="s">
        <v>18</v>
      </c>
      <c r="F292">
        <v>26</v>
      </c>
      <c r="G292">
        <v>0</v>
      </c>
      <c r="H292">
        <v>0</v>
      </c>
      <c r="I292" t="s">
        <v>619</v>
      </c>
      <c r="J292">
        <v>78.849999999999994</v>
      </c>
      <c r="K292" t="s">
        <v>15</v>
      </c>
      <c r="L292" t="s">
        <v>16</v>
      </c>
    </row>
    <row r="293" spans="1:12">
      <c r="A293">
        <v>292</v>
      </c>
      <c r="B293">
        <v>1</v>
      </c>
      <c r="C293">
        <v>1</v>
      </c>
      <c r="D293" t="s">
        <v>620</v>
      </c>
      <c r="E293" t="s">
        <v>18</v>
      </c>
      <c r="F293">
        <v>19</v>
      </c>
      <c r="G293">
        <v>1</v>
      </c>
      <c r="H293">
        <v>0</v>
      </c>
      <c r="I293" t="s">
        <v>621</v>
      </c>
      <c r="J293">
        <v>91.0792</v>
      </c>
      <c r="K293" t="s">
        <v>622</v>
      </c>
      <c r="L293" t="s">
        <v>21</v>
      </c>
    </row>
    <row r="294" spans="1:12">
      <c r="A294">
        <v>293</v>
      </c>
      <c r="B294">
        <v>0</v>
      </c>
      <c r="C294">
        <v>2</v>
      </c>
      <c r="D294" t="s">
        <v>623</v>
      </c>
      <c r="E294" t="s">
        <v>13</v>
      </c>
      <c r="F294">
        <v>36</v>
      </c>
      <c r="G294">
        <v>0</v>
      </c>
      <c r="H294">
        <v>0</v>
      </c>
      <c r="I294" t="s">
        <v>624</v>
      </c>
      <c r="J294">
        <v>12.875</v>
      </c>
      <c r="K294" t="s">
        <v>625</v>
      </c>
      <c r="L294" t="s">
        <v>21</v>
      </c>
    </row>
    <row r="295" spans="1:12">
      <c r="A295">
        <v>294</v>
      </c>
      <c r="B295">
        <v>0</v>
      </c>
      <c r="C295">
        <v>3</v>
      </c>
      <c r="D295" t="s">
        <v>626</v>
      </c>
      <c r="E295" t="s">
        <v>18</v>
      </c>
      <c r="F295">
        <v>24</v>
      </c>
      <c r="G295">
        <v>0</v>
      </c>
      <c r="H295">
        <v>0</v>
      </c>
      <c r="I295" t="s">
        <v>627</v>
      </c>
      <c r="J295">
        <v>8.85</v>
      </c>
      <c r="K295" t="s">
        <v>15</v>
      </c>
      <c r="L295" t="s">
        <v>16</v>
      </c>
    </row>
    <row r="296" spans="1:12">
      <c r="A296">
        <v>295</v>
      </c>
      <c r="B296">
        <v>0</v>
      </c>
      <c r="C296">
        <v>3</v>
      </c>
      <c r="D296" t="s">
        <v>628</v>
      </c>
      <c r="E296" t="s">
        <v>13</v>
      </c>
      <c r="F296">
        <v>24</v>
      </c>
      <c r="G296">
        <v>0</v>
      </c>
      <c r="H296">
        <v>0</v>
      </c>
      <c r="I296" t="s">
        <v>629</v>
      </c>
      <c r="J296">
        <v>7.8958000000000004</v>
      </c>
      <c r="K296" t="s">
        <v>15</v>
      </c>
      <c r="L296" t="s">
        <v>16</v>
      </c>
    </row>
    <row r="297" spans="1:12">
      <c r="A297">
        <v>296</v>
      </c>
      <c r="B297">
        <v>0</v>
      </c>
      <c r="C297">
        <v>1</v>
      </c>
      <c r="D297" t="s">
        <v>630</v>
      </c>
      <c r="E297" t="s">
        <v>13</v>
      </c>
      <c r="G297">
        <v>0</v>
      </c>
      <c r="H297">
        <v>0</v>
      </c>
      <c r="I297" t="s">
        <v>631</v>
      </c>
      <c r="J297">
        <v>27.720800000000001</v>
      </c>
      <c r="K297" t="s">
        <v>15</v>
      </c>
      <c r="L297" t="s">
        <v>21</v>
      </c>
    </row>
    <row r="298" spans="1:12">
      <c r="A298">
        <v>297</v>
      </c>
      <c r="B298">
        <v>0</v>
      </c>
      <c r="C298">
        <v>3</v>
      </c>
      <c r="D298" t="s">
        <v>632</v>
      </c>
      <c r="E298" t="s">
        <v>13</v>
      </c>
      <c r="F298">
        <v>23.5</v>
      </c>
      <c r="G298">
        <v>0</v>
      </c>
      <c r="H298">
        <v>0</v>
      </c>
      <c r="I298" t="s">
        <v>633</v>
      </c>
      <c r="J298">
        <v>7.2291999999999996</v>
      </c>
      <c r="K298" t="s">
        <v>15</v>
      </c>
      <c r="L298" t="s">
        <v>21</v>
      </c>
    </row>
    <row r="299" spans="1:12">
      <c r="A299">
        <v>298</v>
      </c>
      <c r="B299">
        <v>0</v>
      </c>
      <c r="C299">
        <v>1</v>
      </c>
      <c r="D299" t="s">
        <v>634</v>
      </c>
      <c r="E299" t="s">
        <v>18</v>
      </c>
      <c r="F299">
        <v>2</v>
      </c>
      <c r="G299">
        <v>1</v>
      </c>
      <c r="H299">
        <v>2</v>
      </c>
      <c r="I299" t="s">
        <v>635</v>
      </c>
      <c r="J299">
        <v>151.55000000000001</v>
      </c>
      <c r="K299" t="s">
        <v>636</v>
      </c>
      <c r="L299" t="s">
        <v>16</v>
      </c>
    </row>
    <row r="300" spans="1:12">
      <c r="A300">
        <v>299</v>
      </c>
      <c r="B300">
        <v>1</v>
      </c>
      <c r="C300">
        <v>1</v>
      </c>
      <c r="D300" t="s">
        <v>637</v>
      </c>
      <c r="E300" t="s">
        <v>13</v>
      </c>
      <c r="G300">
        <v>0</v>
      </c>
      <c r="H300">
        <v>0</v>
      </c>
      <c r="I300" t="s">
        <v>638</v>
      </c>
      <c r="J300">
        <v>30.5</v>
      </c>
      <c r="K300" t="s">
        <v>639</v>
      </c>
      <c r="L300" t="s">
        <v>16</v>
      </c>
    </row>
    <row r="301" spans="1:12">
      <c r="A301">
        <v>300</v>
      </c>
      <c r="B301">
        <v>1</v>
      </c>
      <c r="C301">
        <v>1</v>
      </c>
      <c r="D301" t="s">
        <v>640</v>
      </c>
      <c r="E301" t="s">
        <v>18</v>
      </c>
      <c r="F301">
        <v>50</v>
      </c>
      <c r="G301">
        <v>0</v>
      </c>
      <c r="H301">
        <v>1</v>
      </c>
      <c r="I301" t="s">
        <v>272</v>
      </c>
      <c r="J301">
        <v>247.52080000000001</v>
      </c>
      <c r="K301" t="s">
        <v>273</v>
      </c>
      <c r="L301" t="s">
        <v>21</v>
      </c>
    </row>
    <row r="302" spans="1:12">
      <c r="A302">
        <v>301</v>
      </c>
      <c r="B302">
        <v>1</v>
      </c>
      <c r="C302">
        <v>3</v>
      </c>
      <c r="D302" t="s">
        <v>641</v>
      </c>
      <c r="E302" t="s">
        <v>18</v>
      </c>
      <c r="G302">
        <v>0</v>
      </c>
      <c r="H302">
        <v>0</v>
      </c>
      <c r="I302" t="s">
        <v>642</v>
      </c>
      <c r="J302">
        <v>7.75</v>
      </c>
      <c r="K302" t="s">
        <v>15</v>
      </c>
      <c r="L302" t="s">
        <v>31</v>
      </c>
    </row>
    <row r="303" spans="1:12">
      <c r="A303">
        <v>302</v>
      </c>
      <c r="B303">
        <v>1</v>
      </c>
      <c r="C303">
        <v>3</v>
      </c>
      <c r="D303" t="s">
        <v>643</v>
      </c>
      <c r="E303" t="s">
        <v>13</v>
      </c>
      <c r="G303">
        <v>2</v>
      </c>
      <c r="H303">
        <v>0</v>
      </c>
      <c r="I303" t="s">
        <v>644</v>
      </c>
      <c r="J303">
        <v>23.25</v>
      </c>
      <c r="K303" t="s">
        <v>15</v>
      </c>
      <c r="L303" t="s">
        <v>31</v>
      </c>
    </row>
    <row r="304" spans="1:12">
      <c r="A304">
        <v>303</v>
      </c>
      <c r="B304">
        <v>0</v>
      </c>
      <c r="C304">
        <v>3</v>
      </c>
      <c r="D304" t="s">
        <v>645</v>
      </c>
      <c r="E304" t="s">
        <v>13</v>
      </c>
      <c r="F304">
        <v>19</v>
      </c>
      <c r="G304">
        <v>0</v>
      </c>
      <c r="H304">
        <v>0</v>
      </c>
      <c r="I304" t="s">
        <v>393</v>
      </c>
      <c r="J304">
        <v>0</v>
      </c>
      <c r="K304" t="s">
        <v>15</v>
      </c>
      <c r="L304" t="s">
        <v>16</v>
      </c>
    </row>
    <row r="305" spans="1:12">
      <c r="A305">
        <v>304</v>
      </c>
      <c r="B305">
        <v>1</v>
      </c>
      <c r="C305">
        <v>2</v>
      </c>
      <c r="D305" t="s">
        <v>646</v>
      </c>
      <c r="E305" t="s">
        <v>18</v>
      </c>
      <c r="G305">
        <v>0</v>
      </c>
      <c r="H305">
        <v>0</v>
      </c>
      <c r="I305" t="s">
        <v>647</v>
      </c>
      <c r="J305">
        <v>12.35</v>
      </c>
      <c r="K305" t="s">
        <v>281</v>
      </c>
      <c r="L305" t="s">
        <v>31</v>
      </c>
    </row>
    <row r="306" spans="1:12">
      <c r="A306">
        <v>305</v>
      </c>
      <c r="B306">
        <v>0</v>
      </c>
      <c r="C306">
        <v>3</v>
      </c>
      <c r="D306" t="s">
        <v>648</v>
      </c>
      <c r="E306" t="s">
        <v>13</v>
      </c>
      <c r="G306">
        <v>0</v>
      </c>
      <c r="H306">
        <v>0</v>
      </c>
      <c r="I306" t="s">
        <v>649</v>
      </c>
      <c r="J306">
        <v>8.0500000000000007</v>
      </c>
      <c r="K306" t="s">
        <v>15</v>
      </c>
      <c r="L306" t="s">
        <v>16</v>
      </c>
    </row>
    <row r="307" spans="1:12">
      <c r="A307">
        <v>306</v>
      </c>
      <c r="B307">
        <v>1</v>
      </c>
      <c r="C307">
        <v>1</v>
      </c>
      <c r="D307" t="s">
        <v>650</v>
      </c>
      <c r="E307" t="s">
        <v>13</v>
      </c>
      <c r="F307">
        <v>0.92</v>
      </c>
      <c r="G307">
        <v>1</v>
      </c>
      <c r="H307">
        <v>2</v>
      </c>
      <c r="I307" t="s">
        <v>635</v>
      </c>
      <c r="J307">
        <v>151.55000000000001</v>
      </c>
      <c r="K307" t="s">
        <v>636</v>
      </c>
      <c r="L307" t="s">
        <v>16</v>
      </c>
    </row>
    <row r="308" spans="1:12">
      <c r="A308">
        <v>307</v>
      </c>
      <c r="B308">
        <v>1</v>
      </c>
      <c r="C308">
        <v>1</v>
      </c>
      <c r="D308" t="s">
        <v>651</v>
      </c>
      <c r="E308" t="s">
        <v>18</v>
      </c>
      <c r="G308">
        <v>0</v>
      </c>
      <c r="H308">
        <v>0</v>
      </c>
      <c r="I308" t="s">
        <v>652</v>
      </c>
      <c r="J308">
        <v>110.88330000000001</v>
      </c>
      <c r="K308" t="s">
        <v>15</v>
      </c>
      <c r="L308" t="s">
        <v>21</v>
      </c>
    </row>
    <row r="309" spans="1:12">
      <c r="A309">
        <v>308</v>
      </c>
      <c r="B309">
        <v>1</v>
      </c>
      <c r="C309">
        <v>1</v>
      </c>
      <c r="D309" t="s">
        <v>653</v>
      </c>
      <c r="E309" t="s">
        <v>18</v>
      </c>
      <c r="F309">
        <v>17</v>
      </c>
      <c r="G309">
        <v>1</v>
      </c>
      <c r="H309">
        <v>0</v>
      </c>
      <c r="I309" t="s">
        <v>654</v>
      </c>
      <c r="J309">
        <v>108.9</v>
      </c>
      <c r="K309" t="s">
        <v>655</v>
      </c>
      <c r="L309" t="s">
        <v>21</v>
      </c>
    </row>
    <row r="310" spans="1:12">
      <c r="A310">
        <v>309</v>
      </c>
      <c r="B310">
        <v>0</v>
      </c>
      <c r="C310">
        <v>2</v>
      </c>
      <c r="D310" t="s">
        <v>656</v>
      </c>
      <c r="E310" t="s">
        <v>13</v>
      </c>
      <c r="F310">
        <v>30</v>
      </c>
      <c r="G310">
        <v>1</v>
      </c>
      <c r="H310">
        <v>0</v>
      </c>
      <c r="I310" t="s">
        <v>657</v>
      </c>
      <c r="J310">
        <v>24</v>
      </c>
      <c r="K310" t="s">
        <v>15</v>
      </c>
      <c r="L310" t="s">
        <v>21</v>
      </c>
    </row>
    <row r="311" spans="1:12">
      <c r="A311">
        <v>310</v>
      </c>
      <c r="B311">
        <v>1</v>
      </c>
      <c r="C311">
        <v>1</v>
      </c>
      <c r="D311" t="s">
        <v>658</v>
      </c>
      <c r="E311" t="s">
        <v>18</v>
      </c>
      <c r="F311">
        <v>30</v>
      </c>
      <c r="G311">
        <v>0</v>
      </c>
      <c r="H311">
        <v>0</v>
      </c>
      <c r="I311" t="s">
        <v>659</v>
      </c>
      <c r="J311">
        <v>56.929200000000002</v>
      </c>
      <c r="K311" t="s">
        <v>660</v>
      </c>
      <c r="L311" t="s">
        <v>21</v>
      </c>
    </row>
    <row r="312" spans="1:12">
      <c r="A312">
        <v>311</v>
      </c>
      <c r="B312">
        <v>1</v>
      </c>
      <c r="C312">
        <v>1</v>
      </c>
      <c r="D312" t="s">
        <v>661</v>
      </c>
      <c r="E312" t="s">
        <v>18</v>
      </c>
      <c r="F312">
        <v>24</v>
      </c>
      <c r="G312">
        <v>0</v>
      </c>
      <c r="H312">
        <v>0</v>
      </c>
      <c r="I312" t="s">
        <v>662</v>
      </c>
      <c r="J312">
        <v>83.158299999999997</v>
      </c>
      <c r="K312" t="s">
        <v>663</v>
      </c>
      <c r="L312" t="s">
        <v>21</v>
      </c>
    </row>
    <row r="313" spans="1:12">
      <c r="A313">
        <v>312</v>
      </c>
      <c r="B313">
        <v>1</v>
      </c>
      <c r="C313">
        <v>1</v>
      </c>
      <c r="D313" t="s">
        <v>664</v>
      </c>
      <c r="E313" t="s">
        <v>18</v>
      </c>
      <c r="F313">
        <v>18</v>
      </c>
      <c r="G313">
        <v>2</v>
      </c>
      <c r="H313">
        <v>2</v>
      </c>
      <c r="I313" t="s">
        <v>665</v>
      </c>
      <c r="J313">
        <v>262.375</v>
      </c>
      <c r="K313" t="s">
        <v>666</v>
      </c>
      <c r="L313" t="s">
        <v>21</v>
      </c>
    </row>
    <row r="314" spans="1:12">
      <c r="A314">
        <v>313</v>
      </c>
      <c r="B314">
        <v>0</v>
      </c>
      <c r="C314">
        <v>2</v>
      </c>
      <c r="D314" t="s">
        <v>667</v>
      </c>
      <c r="E314" t="s">
        <v>18</v>
      </c>
      <c r="F314">
        <v>26</v>
      </c>
      <c r="G314">
        <v>1</v>
      </c>
      <c r="H314">
        <v>1</v>
      </c>
      <c r="I314" t="s">
        <v>668</v>
      </c>
      <c r="J314">
        <v>26</v>
      </c>
      <c r="K314" t="s">
        <v>15</v>
      </c>
      <c r="L314" t="s">
        <v>16</v>
      </c>
    </row>
    <row r="315" spans="1:12">
      <c r="A315">
        <v>314</v>
      </c>
      <c r="B315">
        <v>0</v>
      </c>
      <c r="C315">
        <v>3</v>
      </c>
      <c r="D315" t="s">
        <v>669</v>
      </c>
      <c r="E315" t="s">
        <v>13</v>
      </c>
      <c r="F315">
        <v>28</v>
      </c>
      <c r="G315">
        <v>0</v>
      </c>
      <c r="H315">
        <v>0</v>
      </c>
      <c r="I315" t="s">
        <v>670</v>
      </c>
      <c r="J315">
        <v>7.8958000000000004</v>
      </c>
      <c r="K315" t="s">
        <v>15</v>
      </c>
      <c r="L315" t="s">
        <v>16</v>
      </c>
    </row>
    <row r="316" spans="1:12">
      <c r="A316">
        <v>315</v>
      </c>
      <c r="B316">
        <v>0</v>
      </c>
      <c r="C316">
        <v>2</v>
      </c>
      <c r="D316" t="s">
        <v>671</v>
      </c>
      <c r="E316" t="s">
        <v>13</v>
      </c>
      <c r="F316">
        <v>43</v>
      </c>
      <c r="G316">
        <v>1</v>
      </c>
      <c r="H316">
        <v>1</v>
      </c>
      <c r="I316" t="s">
        <v>672</v>
      </c>
      <c r="J316">
        <v>26.25</v>
      </c>
      <c r="K316" t="s">
        <v>15</v>
      </c>
      <c r="L316" t="s">
        <v>16</v>
      </c>
    </row>
    <row r="317" spans="1:12">
      <c r="A317">
        <v>316</v>
      </c>
      <c r="B317">
        <v>1</v>
      </c>
      <c r="C317">
        <v>3</v>
      </c>
      <c r="D317" t="s">
        <v>673</v>
      </c>
      <c r="E317" t="s">
        <v>18</v>
      </c>
      <c r="F317">
        <v>26</v>
      </c>
      <c r="G317">
        <v>0</v>
      </c>
      <c r="H317">
        <v>0</v>
      </c>
      <c r="I317" t="s">
        <v>674</v>
      </c>
      <c r="J317">
        <v>7.8541999999999996</v>
      </c>
      <c r="K317" t="s">
        <v>15</v>
      </c>
      <c r="L317" t="s">
        <v>16</v>
      </c>
    </row>
    <row r="318" spans="1:12">
      <c r="A318">
        <v>317</v>
      </c>
      <c r="B318">
        <v>1</v>
      </c>
      <c r="C318">
        <v>2</v>
      </c>
      <c r="D318" t="s">
        <v>675</v>
      </c>
      <c r="E318" t="s">
        <v>18</v>
      </c>
      <c r="F318">
        <v>24</v>
      </c>
      <c r="G318">
        <v>1</v>
      </c>
      <c r="H318">
        <v>0</v>
      </c>
      <c r="I318" t="s">
        <v>233</v>
      </c>
      <c r="J318">
        <v>26</v>
      </c>
      <c r="K318" t="s">
        <v>15</v>
      </c>
      <c r="L318" t="s">
        <v>16</v>
      </c>
    </row>
    <row r="319" spans="1:12">
      <c r="A319">
        <v>318</v>
      </c>
      <c r="B319">
        <v>0</v>
      </c>
      <c r="C319">
        <v>2</v>
      </c>
      <c r="D319" t="s">
        <v>676</v>
      </c>
      <c r="E319" t="s">
        <v>13</v>
      </c>
      <c r="F319">
        <v>54</v>
      </c>
      <c r="G319">
        <v>0</v>
      </c>
      <c r="H319">
        <v>0</v>
      </c>
      <c r="I319" t="s">
        <v>677</v>
      </c>
      <c r="J319">
        <v>14</v>
      </c>
      <c r="K319" t="s">
        <v>15</v>
      </c>
      <c r="L319" t="s">
        <v>16</v>
      </c>
    </row>
    <row r="320" spans="1:12">
      <c r="A320">
        <v>319</v>
      </c>
      <c r="B320">
        <v>1</v>
      </c>
      <c r="C320">
        <v>1</v>
      </c>
      <c r="D320" t="s">
        <v>678</v>
      </c>
      <c r="E320" t="s">
        <v>18</v>
      </c>
      <c r="F320">
        <v>31</v>
      </c>
      <c r="G320">
        <v>0</v>
      </c>
      <c r="H320">
        <v>2</v>
      </c>
      <c r="I320" t="s">
        <v>679</v>
      </c>
      <c r="J320">
        <v>164.86670000000001</v>
      </c>
      <c r="K320" t="s">
        <v>680</v>
      </c>
      <c r="L320" t="s">
        <v>16</v>
      </c>
    </row>
    <row r="321" spans="1:12">
      <c r="A321">
        <v>320</v>
      </c>
      <c r="B321">
        <v>1</v>
      </c>
      <c r="C321">
        <v>1</v>
      </c>
      <c r="D321" t="s">
        <v>681</v>
      </c>
      <c r="E321" t="s">
        <v>18</v>
      </c>
      <c r="F321">
        <v>40</v>
      </c>
      <c r="G321">
        <v>1</v>
      </c>
      <c r="H321">
        <v>1</v>
      </c>
      <c r="I321" t="s">
        <v>682</v>
      </c>
      <c r="J321">
        <v>134.5</v>
      </c>
      <c r="K321" t="s">
        <v>683</v>
      </c>
      <c r="L321" t="s">
        <v>21</v>
      </c>
    </row>
    <row r="322" spans="1:12">
      <c r="A322">
        <v>321</v>
      </c>
      <c r="B322">
        <v>0</v>
      </c>
      <c r="C322">
        <v>3</v>
      </c>
      <c r="D322" t="s">
        <v>684</v>
      </c>
      <c r="E322" t="s">
        <v>13</v>
      </c>
      <c r="F322">
        <v>22</v>
      </c>
      <c r="G322">
        <v>0</v>
      </c>
      <c r="H322">
        <v>0</v>
      </c>
      <c r="I322" t="s">
        <v>685</v>
      </c>
      <c r="J322">
        <v>7.25</v>
      </c>
      <c r="K322" t="s">
        <v>15</v>
      </c>
      <c r="L322" t="s">
        <v>16</v>
      </c>
    </row>
    <row r="323" spans="1:12">
      <c r="A323">
        <v>322</v>
      </c>
      <c r="B323">
        <v>0</v>
      </c>
      <c r="C323">
        <v>3</v>
      </c>
      <c r="D323" t="s">
        <v>686</v>
      </c>
      <c r="E323" t="s">
        <v>13</v>
      </c>
      <c r="F323">
        <v>27</v>
      </c>
      <c r="G323">
        <v>0</v>
      </c>
      <c r="H323">
        <v>0</v>
      </c>
      <c r="I323" t="s">
        <v>687</v>
      </c>
      <c r="J323">
        <v>7.8958000000000004</v>
      </c>
      <c r="K323" t="s">
        <v>15</v>
      </c>
      <c r="L323" t="s">
        <v>16</v>
      </c>
    </row>
    <row r="324" spans="1:12">
      <c r="A324">
        <v>323</v>
      </c>
      <c r="B324">
        <v>1</v>
      </c>
      <c r="C324">
        <v>2</v>
      </c>
      <c r="D324" t="s">
        <v>688</v>
      </c>
      <c r="E324" t="s">
        <v>18</v>
      </c>
      <c r="F324">
        <v>30</v>
      </c>
      <c r="G324">
        <v>0</v>
      </c>
      <c r="H324">
        <v>0</v>
      </c>
      <c r="I324" t="s">
        <v>689</v>
      </c>
      <c r="J324">
        <v>12.35</v>
      </c>
      <c r="K324" t="s">
        <v>15</v>
      </c>
      <c r="L324" t="s">
        <v>31</v>
      </c>
    </row>
    <row r="325" spans="1:12">
      <c r="A325">
        <v>324</v>
      </c>
      <c r="B325">
        <v>1</v>
      </c>
      <c r="C325">
        <v>2</v>
      </c>
      <c r="D325" t="s">
        <v>690</v>
      </c>
      <c r="E325" t="s">
        <v>18</v>
      </c>
      <c r="F325">
        <v>22</v>
      </c>
      <c r="G325">
        <v>1</v>
      </c>
      <c r="H325">
        <v>1</v>
      </c>
      <c r="I325" t="s">
        <v>189</v>
      </c>
      <c r="J325">
        <v>29</v>
      </c>
      <c r="K325" t="s">
        <v>15</v>
      </c>
      <c r="L325" t="s">
        <v>16</v>
      </c>
    </row>
    <row r="326" spans="1:12">
      <c r="A326">
        <v>325</v>
      </c>
      <c r="B326">
        <v>0</v>
      </c>
      <c r="C326">
        <v>3</v>
      </c>
      <c r="D326" t="s">
        <v>691</v>
      </c>
      <c r="E326" t="s">
        <v>13</v>
      </c>
      <c r="G326">
        <v>8</v>
      </c>
      <c r="H326">
        <v>2</v>
      </c>
      <c r="I326" t="s">
        <v>354</v>
      </c>
      <c r="J326">
        <v>69.55</v>
      </c>
      <c r="K326" t="s">
        <v>15</v>
      </c>
      <c r="L326" t="s">
        <v>16</v>
      </c>
    </row>
    <row r="327" spans="1:12">
      <c r="A327">
        <v>326</v>
      </c>
      <c r="B327">
        <v>1</v>
      </c>
      <c r="C327">
        <v>1</v>
      </c>
      <c r="D327" t="s">
        <v>692</v>
      </c>
      <c r="E327" t="s">
        <v>18</v>
      </c>
      <c r="F327">
        <v>36</v>
      </c>
      <c r="G327">
        <v>0</v>
      </c>
      <c r="H327">
        <v>0</v>
      </c>
      <c r="I327" t="s">
        <v>575</v>
      </c>
      <c r="J327">
        <v>135.63329999999999</v>
      </c>
      <c r="K327" t="s">
        <v>693</v>
      </c>
      <c r="L327" t="s">
        <v>21</v>
      </c>
    </row>
    <row r="328" spans="1:12">
      <c r="A328">
        <v>327</v>
      </c>
      <c r="B328">
        <v>0</v>
      </c>
      <c r="C328">
        <v>3</v>
      </c>
      <c r="D328" t="s">
        <v>694</v>
      </c>
      <c r="E328" t="s">
        <v>13</v>
      </c>
      <c r="F328">
        <v>61</v>
      </c>
      <c r="G328">
        <v>0</v>
      </c>
      <c r="H328">
        <v>0</v>
      </c>
      <c r="I328" t="s">
        <v>695</v>
      </c>
      <c r="J328">
        <v>6.2374999999999998</v>
      </c>
      <c r="K328" t="s">
        <v>15</v>
      </c>
      <c r="L328" t="s">
        <v>16</v>
      </c>
    </row>
    <row r="329" spans="1:12">
      <c r="A329">
        <v>328</v>
      </c>
      <c r="B329">
        <v>1</v>
      </c>
      <c r="C329">
        <v>2</v>
      </c>
      <c r="D329" t="s">
        <v>696</v>
      </c>
      <c r="E329" t="s">
        <v>18</v>
      </c>
      <c r="F329">
        <v>36</v>
      </c>
      <c r="G329">
        <v>0</v>
      </c>
      <c r="H329">
        <v>0</v>
      </c>
      <c r="I329" t="s">
        <v>697</v>
      </c>
      <c r="J329">
        <v>13</v>
      </c>
      <c r="K329" t="s">
        <v>625</v>
      </c>
      <c r="L329" t="s">
        <v>16</v>
      </c>
    </row>
    <row r="330" spans="1:12">
      <c r="A330">
        <v>329</v>
      </c>
      <c r="B330">
        <v>1</v>
      </c>
      <c r="C330">
        <v>3</v>
      </c>
      <c r="D330" t="s">
        <v>698</v>
      </c>
      <c r="E330" t="s">
        <v>18</v>
      </c>
      <c r="F330">
        <v>31</v>
      </c>
      <c r="G330">
        <v>1</v>
      </c>
      <c r="H330">
        <v>1</v>
      </c>
      <c r="I330" t="s">
        <v>365</v>
      </c>
      <c r="J330">
        <v>20.524999999999999</v>
      </c>
      <c r="K330" t="s">
        <v>15</v>
      </c>
      <c r="L330" t="s">
        <v>16</v>
      </c>
    </row>
    <row r="331" spans="1:12">
      <c r="A331">
        <v>330</v>
      </c>
      <c r="B331">
        <v>1</v>
      </c>
      <c r="C331">
        <v>1</v>
      </c>
      <c r="D331" t="s">
        <v>699</v>
      </c>
      <c r="E331" t="s">
        <v>18</v>
      </c>
      <c r="F331">
        <v>16</v>
      </c>
      <c r="G331">
        <v>0</v>
      </c>
      <c r="H331">
        <v>1</v>
      </c>
      <c r="I331" t="s">
        <v>700</v>
      </c>
      <c r="J331">
        <v>57.979199999999999</v>
      </c>
      <c r="K331" t="s">
        <v>701</v>
      </c>
      <c r="L331" t="s">
        <v>21</v>
      </c>
    </row>
    <row r="332" spans="1:12">
      <c r="A332">
        <v>331</v>
      </c>
      <c r="B332">
        <v>1</v>
      </c>
      <c r="C332">
        <v>3</v>
      </c>
      <c r="D332" t="s">
        <v>702</v>
      </c>
      <c r="E332" t="s">
        <v>18</v>
      </c>
      <c r="G332">
        <v>2</v>
      </c>
      <c r="H332">
        <v>0</v>
      </c>
      <c r="I332" t="s">
        <v>644</v>
      </c>
      <c r="J332">
        <v>23.25</v>
      </c>
      <c r="K332" t="s">
        <v>15</v>
      </c>
      <c r="L332" t="s">
        <v>31</v>
      </c>
    </row>
    <row r="333" spans="1:12">
      <c r="A333">
        <v>332</v>
      </c>
      <c r="B333">
        <v>0</v>
      </c>
      <c r="C333">
        <v>1</v>
      </c>
      <c r="D333" t="s">
        <v>703</v>
      </c>
      <c r="E333" t="s">
        <v>13</v>
      </c>
      <c r="F333">
        <v>45.5</v>
      </c>
      <c r="G333">
        <v>0</v>
      </c>
      <c r="H333">
        <v>0</v>
      </c>
      <c r="I333" t="s">
        <v>704</v>
      </c>
      <c r="J333">
        <v>28.5</v>
      </c>
      <c r="K333" t="s">
        <v>705</v>
      </c>
      <c r="L333" t="s">
        <v>16</v>
      </c>
    </row>
    <row r="334" spans="1:12">
      <c r="A334">
        <v>333</v>
      </c>
      <c r="B334">
        <v>0</v>
      </c>
      <c r="C334">
        <v>1</v>
      </c>
      <c r="D334" t="s">
        <v>706</v>
      </c>
      <c r="E334" t="s">
        <v>13</v>
      </c>
      <c r="F334">
        <v>38</v>
      </c>
      <c r="G334">
        <v>0</v>
      </c>
      <c r="H334">
        <v>1</v>
      </c>
      <c r="I334" t="s">
        <v>572</v>
      </c>
      <c r="J334">
        <v>153.46250000000001</v>
      </c>
      <c r="K334" t="s">
        <v>707</v>
      </c>
      <c r="L334" t="s">
        <v>16</v>
      </c>
    </row>
    <row r="335" spans="1:12">
      <c r="A335">
        <v>334</v>
      </c>
      <c r="B335">
        <v>0</v>
      </c>
      <c r="C335">
        <v>3</v>
      </c>
      <c r="D335" t="s">
        <v>708</v>
      </c>
      <c r="E335" t="s">
        <v>13</v>
      </c>
      <c r="F335">
        <v>16</v>
      </c>
      <c r="G335">
        <v>2</v>
      </c>
      <c r="H335">
        <v>0</v>
      </c>
      <c r="I335" t="s">
        <v>103</v>
      </c>
      <c r="J335">
        <v>18</v>
      </c>
      <c r="K335" t="s">
        <v>15</v>
      </c>
      <c r="L335" t="s">
        <v>16</v>
      </c>
    </row>
    <row r="336" spans="1:12">
      <c r="A336">
        <v>335</v>
      </c>
      <c r="B336">
        <v>1</v>
      </c>
      <c r="C336">
        <v>1</v>
      </c>
      <c r="D336" t="s">
        <v>709</v>
      </c>
      <c r="E336" t="s">
        <v>18</v>
      </c>
      <c r="G336">
        <v>1</v>
      </c>
      <c r="H336">
        <v>0</v>
      </c>
      <c r="I336" t="s">
        <v>710</v>
      </c>
      <c r="J336">
        <v>133.65</v>
      </c>
      <c r="K336" t="s">
        <v>15</v>
      </c>
      <c r="L336" t="s">
        <v>16</v>
      </c>
    </row>
    <row r="337" spans="1:12">
      <c r="A337">
        <v>336</v>
      </c>
      <c r="B337">
        <v>0</v>
      </c>
      <c r="C337">
        <v>3</v>
      </c>
      <c r="D337" t="s">
        <v>711</v>
      </c>
      <c r="E337" t="s">
        <v>13</v>
      </c>
      <c r="G337">
        <v>0</v>
      </c>
      <c r="H337">
        <v>0</v>
      </c>
      <c r="I337" t="s">
        <v>712</v>
      </c>
      <c r="J337">
        <v>7.8958000000000004</v>
      </c>
      <c r="K337" t="s">
        <v>15</v>
      </c>
      <c r="L337" t="s">
        <v>16</v>
      </c>
    </row>
    <row r="338" spans="1:12">
      <c r="A338">
        <v>337</v>
      </c>
      <c r="B338">
        <v>0</v>
      </c>
      <c r="C338">
        <v>1</v>
      </c>
      <c r="D338" t="s">
        <v>713</v>
      </c>
      <c r="E338" t="s">
        <v>13</v>
      </c>
      <c r="F338">
        <v>29</v>
      </c>
      <c r="G338">
        <v>1</v>
      </c>
      <c r="H338">
        <v>0</v>
      </c>
      <c r="I338" t="s">
        <v>337</v>
      </c>
      <c r="J338">
        <v>66.599999999999994</v>
      </c>
      <c r="K338" t="s">
        <v>338</v>
      </c>
      <c r="L338" t="s">
        <v>16</v>
      </c>
    </row>
    <row r="339" spans="1:12">
      <c r="A339">
        <v>338</v>
      </c>
      <c r="B339">
        <v>1</v>
      </c>
      <c r="C339">
        <v>1</v>
      </c>
      <c r="D339" t="s">
        <v>714</v>
      </c>
      <c r="E339" t="s">
        <v>18</v>
      </c>
      <c r="F339">
        <v>41</v>
      </c>
      <c r="G339">
        <v>0</v>
      </c>
      <c r="H339">
        <v>0</v>
      </c>
      <c r="I339" t="s">
        <v>682</v>
      </c>
      <c r="J339">
        <v>134.5</v>
      </c>
      <c r="K339" t="s">
        <v>715</v>
      </c>
      <c r="L339" t="s">
        <v>21</v>
      </c>
    </row>
    <row r="340" spans="1:12">
      <c r="A340">
        <v>339</v>
      </c>
      <c r="B340">
        <v>1</v>
      </c>
      <c r="C340">
        <v>3</v>
      </c>
      <c r="D340" t="s">
        <v>716</v>
      </c>
      <c r="E340" t="s">
        <v>13</v>
      </c>
      <c r="F340">
        <v>45</v>
      </c>
      <c r="G340">
        <v>0</v>
      </c>
      <c r="H340">
        <v>0</v>
      </c>
      <c r="I340" t="s">
        <v>717</v>
      </c>
      <c r="J340">
        <v>8.0500000000000007</v>
      </c>
      <c r="K340" t="s">
        <v>15</v>
      </c>
      <c r="L340" t="s">
        <v>16</v>
      </c>
    </row>
    <row r="341" spans="1:12">
      <c r="A341">
        <v>340</v>
      </c>
      <c r="B341">
        <v>0</v>
      </c>
      <c r="C341">
        <v>1</v>
      </c>
      <c r="D341" t="s">
        <v>718</v>
      </c>
      <c r="E341" t="s">
        <v>13</v>
      </c>
      <c r="F341">
        <v>45</v>
      </c>
      <c r="G341">
        <v>0</v>
      </c>
      <c r="H341">
        <v>0</v>
      </c>
      <c r="I341" t="s">
        <v>719</v>
      </c>
      <c r="J341">
        <v>35.5</v>
      </c>
      <c r="K341" t="s">
        <v>720</v>
      </c>
      <c r="L341" t="s">
        <v>16</v>
      </c>
    </row>
    <row r="342" spans="1:12">
      <c r="A342">
        <v>341</v>
      </c>
      <c r="B342">
        <v>1</v>
      </c>
      <c r="C342">
        <v>2</v>
      </c>
      <c r="D342" t="s">
        <v>721</v>
      </c>
      <c r="E342" t="s">
        <v>13</v>
      </c>
      <c r="F342">
        <v>2</v>
      </c>
      <c r="G342">
        <v>1</v>
      </c>
      <c r="H342">
        <v>1</v>
      </c>
      <c r="I342" t="s">
        <v>330</v>
      </c>
      <c r="J342">
        <v>26</v>
      </c>
      <c r="K342" t="s">
        <v>331</v>
      </c>
      <c r="L342" t="s">
        <v>16</v>
      </c>
    </row>
    <row r="343" spans="1:12">
      <c r="A343">
        <v>342</v>
      </c>
      <c r="B343">
        <v>1</v>
      </c>
      <c r="C343">
        <v>1</v>
      </c>
      <c r="D343" t="s">
        <v>722</v>
      </c>
      <c r="E343" t="s">
        <v>18</v>
      </c>
      <c r="F343">
        <v>24</v>
      </c>
      <c r="G343">
        <v>3</v>
      </c>
      <c r="H343">
        <v>2</v>
      </c>
      <c r="I343" t="s">
        <v>79</v>
      </c>
      <c r="J343">
        <v>263</v>
      </c>
      <c r="K343" t="s">
        <v>80</v>
      </c>
      <c r="L343" t="s">
        <v>16</v>
      </c>
    </row>
    <row r="344" spans="1:12">
      <c r="A344">
        <v>343</v>
      </c>
      <c r="B344">
        <v>0</v>
      </c>
      <c r="C344">
        <v>2</v>
      </c>
      <c r="D344" t="s">
        <v>723</v>
      </c>
      <c r="E344" t="s">
        <v>13</v>
      </c>
      <c r="F344">
        <v>28</v>
      </c>
      <c r="G344">
        <v>0</v>
      </c>
      <c r="H344">
        <v>0</v>
      </c>
      <c r="I344" t="s">
        <v>724</v>
      </c>
      <c r="J344">
        <v>13</v>
      </c>
      <c r="K344" t="s">
        <v>15</v>
      </c>
      <c r="L344" t="s">
        <v>16</v>
      </c>
    </row>
    <row r="345" spans="1:12">
      <c r="A345">
        <v>344</v>
      </c>
      <c r="B345">
        <v>0</v>
      </c>
      <c r="C345">
        <v>2</v>
      </c>
      <c r="D345" t="s">
        <v>725</v>
      </c>
      <c r="E345" t="s">
        <v>13</v>
      </c>
      <c r="F345">
        <v>25</v>
      </c>
      <c r="G345">
        <v>0</v>
      </c>
      <c r="H345">
        <v>0</v>
      </c>
      <c r="I345" t="s">
        <v>726</v>
      </c>
      <c r="J345">
        <v>13</v>
      </c>
      <c r="K345" t="s">
        <v>15</v>
      </c>
      <c r="L345" t="s">
        <v>16</v>
      </c>
    </row>
    <row r="346" spans="1:12">
      <c r="A346">
        <v>345</v>
      </c>
      <c r="B346">
        <v>0</v>
      </c>
      <c r="C346">
        <v>2</v>
      </c>
      <c r="D346" t="s">
        <v>727</v>
      </c>
      <c r="E346" t="s">
        <v>13</v>
      </c>
      <c r="F346">
        <v>36</v>
      </c>
      <c r="G346">
        <v>0</v>
      </c>
      <c r="H346">
        <v>0</v>
      </c>
      <c r="I346" t="s">
        <v>728</v>
      </c>
      <c r="J346">
        <v>13</v>
      </c>
      <c r="K346" t="s">
        <v>15</v>
      </c>
      <c r="L346" t="s">
        <v>16</v>
      </c>
    </row>
    <row r="347" spans="1:12">
      <c r="A347">
        <v>346</v>
      </c>
      <c r="B347">
        <v>1</v>
      </c>
      <c r="C347">
        <v>2</v>
      </c>
      <c r="D347" t="s">
        <v>729</v>
      </c>
      <c r="E347" t="s">
        <v>18</v>
      </c>
      <c r="F347">
        <v>24</v>
      </c>
      <c r="G347">
        <v>0</v>
      </c>
      <c r="H347">
        <v>0</v>
      </c>
      <c r="I347" t="s">
        <v>730</v>
      </c>
      <c r="J347">
        <v>13</v>
      </c>
      <c r="K347" t="s">
        <v>165</v>
      </c>
      <c r="L347" t="s">
        <v>16</v>
      </c>
    </row>
    <row r="348" spans="1:12">
      <c r="A348">
        <v>347</v>
      </c>
      <c r="B348">
        <v>1</v>
      </c>
      <c r="C348">
        <v>2</v>
      </c>
      <c r="D348" t="s">
        <v>731</v>
      </c>
      <c r="E348" t="s">
        <v>18</v>
      </c>
      <c r="F348">
        <v>40</v>
      </c>
      <c r="G348">
        <v>0</v>
      </c>
      <c r="H348">
        <v>0</v>
      </c>
      <c r="I348" t="s">
        <v>732</v>
      </c>
      <c r="J348">
        <v>13</v>
      </c>
      <c r="K348" t="s">
        <v>15</v>
      </c>
      <c r="L348" t="s">
        <v>16</v>
      </c>
    </row>
    <row r="349" spans="1:12">
      <c r="A349">
        <v>348</v>
      </c>
      <c r="B349">
        <v>1</v>
      </c>
      <c r="C349">
        <v>3</v>
      </c>
      <c r="D349" t="s">
        <v>733</v>
      </c>
      <c r="E349" t="s">
        <v>18</v>
      </c>
      <c r="G349">
        <v>1</v>
      </c>
      <c r="H349">
        <v>0</v>
      </c>
      <c r="I349" t="s">
        <v>734</v>
      </c>
      <c r="J349">
        <v>16.100000000000001</v>
      </c>
      <c r="K349" t="s">
        <v>15</v>
      </c>
      <c r="L349" t="s">
        <v>16</v>
      </c>
    </row>
    <row r="350" spans="1:12">
      <c r="A350">
        <v>349</v>
      </c>
      <c r="B350">
        <v>1</v>
      </c>
      <c r="C350">
        <v>3</v>
      </c>
      <c r="D350" t="s">
        <v>735</v>
      </c>
      <c r="E350" t="s">
        <v>13</v>
      </c>
      <c r="F350">
        <v>3</v>
      </c>
      <c r="G350">
        <v>1</v>
      </c>
      <c r="H350">
        <v>1</v>
      </c>
      <c r="I350" t="s">
        <v>736</v>
      </c>
      <c r="J350">
        <v>15.9</v>
      </c>
      <c r="K350" t="s">
        <v>15</v>
      </c>
      <c r="L350" t="s">
        <v>16</v>
      </c>
    </row>
    <row r="351" spans="1:12">
      <c r="A351">
        <v>350</v>
      </c>
      <c r="B351">
        <v>0</v>
      </c>
      <c r="C351">
        <v>3</v>
      </c>
      <c r="D351" t="s">
        <v>737</v>
      </c>
      <c r="E351" t="s">
        <v>13</v>
      </c>
      <c r="F351">
        <v>42</v>
      </c>
      <c r="G351">
        <v>0</v>
      </c>
      <c r="H351">
        <v>0</v>
      </c>
      <c r="I351" t="s">
        <v>738</v>
      </c>
      <c r="J351">
        <v>8.6624999999999996</v>
      </c>
      <c r="K351" t="s">
        <v>15</v>
      </c>
      <c r="L351" t="s">
        <v>16</v>
      </c>
    </row>
    <row r="352" spans="1:12">
      <c r="A352">
        <v>351</v>
      </c>
      <c r="B352">
        <v>0</v>
      </c>
      <c r="C352">
        <v>3</v>
      </c>
      <c r="D352" t="s">
        <v>739</v>
      </c>
      <c r="E352" t="s">
        <v>13</v>
      </c>
      <c r="F352">
        <v>23</v>
      </c>
      <c r="G352">
        <v>0</v>
      </c>
      <c r="H352">
        <v>0</v>
      </c>
      <c r="I352" t="s">
        <v>740</v>
      </c>
      <c r="J352">
        <v>9.2249999999999996</v>
      </c>
      <c r="K352" t="s">
        <v>15</v>
      </c>
      <c r="L352" t="s">
        <v>16</v>
      </c>
    </row>
    <row r="353" spans="1:12">
      <c r="A353">
        <v>352</v>
      </c>
      <c r="B353">
        <v>0</v>
      </c>
      <c r="C353">
        <v>1</v>
      </c>
      <c r="D353" t="s">
        <v>741</v>
      </c>
      <c r="E353" t="s">
        <v>13</v>
      </c>
      <c r="G353">
        <v>0</v>
      </c>
      <c r="H353">
        <v>0</v>
      </c>
      <c r="I353" t="s">
        <v>742</v>
      </c>
      <c r="J353">
        <v>35</v>
      </c>
      <c r="K353" t="s">
        <v>743</v>
      </c>
      <c r="L353" t="s">
        <v>16</v>
      </c>
    </row>
    <row r="354" spans="1:12">
      <c r="A354">
        <v>353</v>
      </c>
      <c r="B354">
        <v>0</v>
      </c>
      <c r="C354">
        <v>3</v>
      </c>
      <c r="D354" t="s">
        <v>744</v>
      </c>
      <c r="E354" t="s">
        <v>13</v>
      </c>
      <c r="F354">
        <v>15</v>
      </c>
      <c r="G354">
        <v>1</v>
      </c>
      <c r="H354">
        <v>1</v>
      </c>
      <c r="I354" t="s">
        <v>745</v>
      </c>
      <c r="J354">
        <v>7.2291999999999996</v>
      </c>
      <c r="K354" t="s">
        <v>15</v>
      </c>
      <c r="L354" t="s">
        <v>21</v>
      </c>
    </row>
    <row r="355" spans="1:12">
      <c r="A355">
        <v>354</v>
      </c>
      <c r="B355">
        <v>0</v>
      </c>
      <c r="C355">
        <v>3</v>
      </c>
      <c r="D355" t="s">
        <v>746</v>
      </c>
      <c r="E355" t="s">
        <v>13</v>
      </c>
      <c r="F355">
        <v>25</v>
      </c>
      <c r="G355">
        <v>1</v>
      </c>
      <c r="H355">
        <v>0</v>
      </c>
      <c r="I355" t="s">
        <v>125</v>
      </c>
      <c r="J355">
        <v>17.8</v>
      </c>
      <c r="K355" t="s">
        <v>15</v>
      </c>
      <c r="L355" t="s">
        <v>16</v>
      </c>
    </row>
    <row r="356" spans="1:12">
      <c r="A356">
        <v>355</v>
      </c>
      <c r="B356">
        <v>0</v>
      </c>
      <c r="C356">
        <v>3</v>
      </c>
      <c r="D356" t="s">
        <v>747</v>
      </c>
      <c r="E356" t="s">
        <v>13</v>
      </c>
      <c r="G356">
        <v>0</v>
      </c>
      <c r="H356">
        <v>0</v>
      </c>
      <c r="I356" t="s">
        <v>748</v>
      </c>
      <c r="J356">
        <v>7.2249999999999996</v>
      </c>
      <c r="K356" t="s">
        <v>15</v>
      </c>
      <c r="L356" t="s">
        <v>21</v>
      </c>
    </row>
    <row r="357" spans="1:12">
      <c r="A357">
        <v>356</v>
      </c>
      <c r="B357">
        <v>0</v>
      </c>
      <c r="C357">
        <v>3</v>
      </c>
      <c r="D357" t="s">
        <v>749</v>
      </c>
      <c r="E357" t="s">
        <v>13</v>
      </c>
      <c r="F357">
        <v>28</v>
      </c>
      <c r="G357">
        <v>0</v>
      </c>
      <c r="H357">
        <v>0</v>
      </c>
      <c r="I357" t="s">
        <v>750</v>
      </c>
      <c r="J357">
        <v>9.5</v>
      </c>
      <c r="K357" t="s">
        <v>15</v>
      </c>
      <c r="L357" t="s">
        <v>16</v>
      </c>
    </row>
    <row r="358" spans="1:12">
      <c r="A358">
        <v>357</v>
      </c>
      <c r="B358">
        <v>1</v>
      </c>
      <c r="C358">
        <v>1</v>
      </c>
      <c r="D358" t="s">
        <v>751</v>
      </c>
      <c r="E358" t="s">
        <v>18</v>
      </c>
      <c r="F358">
        <v>22</v>
      </c>
      <c r="G358">
        <v>0</v>
      </c>
      <c r="H358">
        <v>1</v>
      </c>
      <c r="I358" t="s">
        <v>367</v>
      </c>
      <c r="J358">
        <v>55</v>
      </c>
      <c r="K358" t="s">
        <v>368</v>
      </c>
      <c r="L358" t="s">
        <v>16</v>
      </c>
    </row>
    <row r="359" spans="1:12">
      <c r="A359">
        <v>358</v>
      </c>
      <c r="B359">
        <v>0</v>
      </c>
      <c r="C359">
        <v>2</v>
      </c>
      <c r="D359" t="s">
        <v>752</v>
      </c>
      <c r="E359" t="s">
        <v>18</v>
      </c>
      <c r="F359">
        <v>38</v>
      </c>
      <c r="G359">
        <v>0</v>
      </c>
      <c r="H359">
        <v>0</v>
      </c>
      <c r="I359" t="s">
        <v>753</v>
      </c>
      <c r="J359">
        <v>13</v>
      </c>
      <c r="K359" t="s">
        <v>15</v>
      </c>
      <c r="L359" t="s">
        <v>16</v>
      </c>
    </row>
    <row r="360" spans="1:12">
      <c r="A360">
        <v>359</v>
      </c>
      <c r="B360">
        <v>1</v>
      </c>
      <c r="C360">
        <v>3</v>
      </c>
      <c r="D360" t="s">
        <v>754</v>
      </c>
      <c r="E360" t="s">
        <v>18</v>
      </c>
      <c r="G360">
        <v>0</v>
      </c>
      <c r="H360">
        <v>0</v>
      </c>
      <c r="I360" t="s">
        <v>755</v>
      </c>
      <c r="J360">
        <v>7.8792</v>
      </c>
      <c r="K360" t="s">
        <v>15</v>
      </c>
      <c r="L360" t="s">
        <v>31</v>
      </c>
    </row>
    <row r="361" spans="1:12">
      <c r="A361">
        <v>360</v>
      </c>
      <c r="B361">
        <v>1</v>
      </c>
      <c r="C361">
        <v>3</v>
      </c>
      <c r="D361" t="s">
        <v>756</v>
      </c>
      <c r="E361" t="s">
        <v>18</v>
      </c>
      <c r="G361">
        <v>0</v>
      </c>
      <c r="H361">
        <v>0</v>
      </c>
      <c r="I361" t="s">
        <v>757</v>
      </c>
      <c r="J361">
        <v>7.8792</v>
      </c>
      <c r="K361" t="s">
        <v>15</v>
      </c>
      <c r="L361" t="s">
        <v>31</v>
      </c>
    </row>
    <row r="362" spans="1:12">
      <c r="A362">
        <v>361</v>
      </c>
      <c r="B362">
        <v>0</v>
      </c>
      <c r="C362">
        <v>3</v>
      </c>
      <c r="D362" t="s">
        <v>758</v>
      </c>
      <c r="E362" t="s">
        <v>13</v>
      </c>
      <c r="F362">
        <v>40</v>
      </c>
      <c r="G362">
        <v>1</v>
      </c>
      <c r="H362">
        <v>4</v>
      </c>
      <c r="I362" t="s">
        <v>158</v>
      </c>
      <c r="J362">
        <v>27.9</v>
      </c>
      <c r="K362" t="s">
        <v>15</v>
      </c>
      <c r="L362" t="s">
        <v>16</v>
      </c>
    </row>
    <row r="363" spans="1:12">
      <c r="A363">
        <v>362</v>
      </c>
      <c r="B363">
        <v>0</v>
      </c>
      <c r="C363">
        <v>2</v>
      </c>
      <c r="D363" t="s">
        <v>759</v>
      </c>
      <c r="E363" t="s">
        <v>13</v>
      </c>
      <c r="F363">
        <v>29</v>
      </c>
      <c r="G363">
        <v>1</v>
      </c>
      <c r="H363">
        <v>0</v>
      </c>
      <c r="I363" t="s">
        <v>760</v>
      </c>
      <c r="J363">
        <v>27.720800000000001</v>
      </c>
      <c r="K363" t="s">
        <v>15</v>
      </c>
      <c r="L363" t="s">
        <v>21</v>
      </c>
    </row>
    <row r="364" spans="1:12">
      <c r="A364">
        <v>363</v>
      </c>
      <c r="B364">
        <v>0</v>
      </c>
      <c r="C364">
        <v>3</v>
      </c>
      <c r="D364" t="s">
        <v>761</v>
      </c>
      <c r="E364" t="s">
        <v>18</v>
      </c>
      <c r="F364">
        <v>45</v>
      </c>
      <c r="G364">
        <v>0</v>
      </c>
      <c r="H364">
        <v>1</v>
      </c>
      <c r="I364" t="s">
        <v>762</v>
      </c>
      <c r="J364">
        <v>14.4542</v>
      </c>
      <c r="K364" t="s">
        <v>15</v>
      </c>
      <c r="L364" t="s">
        <v>21</v>
      </c>
    </row>
    <row r="365" spans="1:12">
      <c r="A365">
        <v>364</v>
      </c>
      <c r="B365">
        <v>0</v>
      </c>
      <c r="C365">
        <v>3</v>
      </c>
      <c r="D365" t="s">
        <v>763</v>
      </c>
      <c r="E365" t="s">
        <v>13</v>
      </c>
      <c r="F365">
        <v>35</v>
      </c>
      <c r="G365">
        <v>0</v>
      </c>
      <c r="H365">
        <v>0</v>
      </c>
      <c r="I365" t="s">
        <v>764</v>
      </c>
      <c r="J365">
        <v>7.05</v>
      </c>
      <c r="K365" t="s">
        <v>15</v>
      </c>
      <c r="L365" t="s">
        <v>16</v>
      </c>
    </row>
    <row r="366" spans="1:12">
      <c r="A366">
        <v>365</v>
      </c>
      <c r="B366">
        <v>0</v>
      </c>
      <c r="C366">
        <v>3</v>
      </c>
      <c r="D366" t="s">
        <v>765</v>
      </c>
      <c r="E366" t="s">
        <v>13</v>
      </c>
      <c r="G366">
        <v>1</v>
      </c>
      <c r="H366">
        <v>0</v>
      </c>
      <c r="I366" t="s">
        <v>407</v>
      </c>
      <c r="J366">
        <v>15.5</v>
      </c>
      <c r="K366" t="s">
        <v>15</v>
      </c>
      <c r="L366" t="s">
        <v>31</v>
      </c>
    </row>
    <row r="367" spans="1:12">
      <c r="A367">
        <v>366</v>
      </c>
      <c r="B367">
        <v>0</v>
      </c>
      <c r="C367">
        <v>3</v>
      </c>
      <c r="D367" t="s">
        <v>766</v>
      </c>
      <c r="E367" t="s">
        <v>13</v>
      </c>
      <c r="F367">
        <v>30</v>
      </c>
      <c r="G367">
        <v>0</v>
      </c>
      <c r="H367">
        <v>0</v>
      </c>
      <c r="I367" t="s">
        <v>767</v>
      </c>
      <c r="J367">
        <v>7.25</v>
      </c>
      <c r="K367" t="s">
        <v>15</v>
      </c>
      <c r="L367" t="s">
        <v>16</v>
      </c>
    </row>
    <row r="368" spans="1:12">
      <c r="A368">
        <v>367</v>
      </c>
      <c r="B368">
        <v>1</v>
      </c>
      <c r="C368">
        <v>1</v>
      </c>
      <c r="D368" t="s">
        <v>768</v>
      </c>
      <c r="E368" t="s">
        <v>18</v>
      </c>
      <c r="F368">
        <v>60</v>
      </c>
      <c r="G368">
        <v>1</v>
      </c>
      <c r="H368">
        <v>0</v>
      </c>
      <c r="I368" t="s">
        <v>769</v>
      </c>
      <c r="J368">
        <v>75.25</v>
      </c>
      <c r="K368" t="s">
        <v>770</v>
      </c>
      <c r="L368" t="s">
        <v>21</v>
      </c>
    </row>
    <row r="369" spans="1:12">
      <c r="A369">
        <v>368</v>
      </c>
      <c r="B369">
        <v>1</v>
      </c>
      <c r="C369">
        <v>3</v>
      </c>
      <c r="D369" t="s">
        <v>771</v>
      </c>
      <c r="E369" t="s">
        <v>18</v>
      </c>
      <c r="G369">
        <v>0</v>
      </c>
      <c r="H369">
        <v>0</v>
      </c>
      <c r="I369" t="s">
        <v>772</v>
      </c>
      <c r="J369">
        <v>7.2291999999999996</v>
      </c>
      <c r="K369" t="s">
        <v>15</v>
      </c>
      <c r="L369" t="s">
        <v>21</v>
      </c>
    </row>
    <row r="370" spans="1:12">
      <c r="A370">
        <v>369</v>
      </c>
      <c r="B370">
        <v>1</v>
      </c>
      <c r="C370">
        <v>3</v>
      </c>
      <c r="D370" t="s">
        <v>773</v>
      </c>
      <c r="E370" t="s">
        <v>18</v>
      </c>
      <c r="G370">
        <v>0</v>
      </c>
      <c r="H370">
        <v>0</v>
      </c>
      <c r="I370" t="s">
        <v>774</v>
      </c>
      <c r="J370">
        <v>7.75</v>
      </c>
      <c r="K370" t="s">
        <v>15</v>
      </c>
      <c r="L370" t="s">
        <v>31</v>
      </c>
    </row>
    <row r="371" spans="1:12">
      <c r="A371">
        <v>370</v>
      </c>
      <c r="B371">
        <v>1</v>
      </c>
      <c r="C371">
        <v>1</v>
      </c>
      <c r="D371" t="s">
        <v>775</v>
      </c>
      <c r="E371" t="s">
        <v>18</v>
      </c>
      <c r="F371">
        <v>24</v>
      </c>
      <c r="G371">
        <v>0</v>
      </c>
      <c r="H371">
        <v>0</v>
      </c>
      <c r="I371" t="s">
        <v>776</v>
      </c>
      <c r="J371">
        <v>69.3</v>
      </c>
      <c r="K371" t="s">
        <v>777</v>
      </c>
      <c r="L371" t="s">
        <v>21</v>
      </c>
    </row>
    <row r="372" spans="1:12">
      <c r="A372">
        <v>371</v>
      </c>
      <c r="B372">
        <v>1</v>
      </c>
      <c r="C372">
        <v>1</v>
      </c>
      <c r="D372" t="s">
        <v>778</v>
      </c>
      <c r="E372" t="s">
        <v>13</v>
      </c>
      <c r="F372">
        <v>25</v>
      </c>
      <c r="G372">
        <v>1</v>
      </c>
      <c r="H372">
        <v>0</v>
      </c>
      <c r="I372" t="s">
        <v>779</v>
      </c>
      <c r="J372">
        <v>55.441699999999997</v>
      </c>
      <c r="K372" t="s">
        <v>780</v>
      </c>
      <c r="L372" t="s">
        <v>21</v>
      </c>
    </row>
    <row r="373" spans="1:12">
      <c r="A373">
        <v>372</v>
      </c>
      <c r="B373">
        <v>0</v>
      </c>
      <c r="C373">
        <v>3</v>
      </c>
      <c r="D373" t="s">
        <v>781</v>
      </c>
      <c r="E373" t="s">
        <v>13</v>
      </c>
      <c r="F373">
        <v>18</v>
      </c>
      <c r="G373">
        <v>1</v>
      </c>
      <c r="H373">
        <v>0</v>
      </c>
      <c r="I373" t="s">
        <v>782</v>
      </c>
      <c r="J373">
        <v>6.4958</v>
      </c>
      <c r="K373" t="s">
        <v>15</v>
      </c>
      <c r="L373" t="s">
        <v>16</v>
      </c>
    </row>
    <row r="374" spans="1:12">
      <c r="A374">
        <v>373</v>
      </c>
      <c r="B374">
        <v>0</v>
      </c>
      <c r="C374">
        <v>3</v>
      </c>
      <c r="D374" t="s">
        <v>783</v>
      </c>
      <c r="E374" t="s">
        <v>13</v>
      </c>
      <c r="F374">
        <v>19</v>
      </c>
      <c r="G374">
        <v>0</v>
      </c>
      <c r="H374">
        <v>0</v>
      </c>
      <c r="I374" t="s">
        <v>784</v>
      </c>
      <c r="J374">
        <v>8.0500000000000007</v>
      </c>
      <c r="K374" t="s">
        <v>15</v>
      </c>
      <c r="L374" t="s">
        <v>16</v>
      </c>
    </row>
    <row r="375" spans="1:12">
      <c r="A375">
        <v>374</v>
      </c>
      <c r="B375">
        <v>0</v>
      </c>
      <c r="C375">
        <v>1</v>
      </c>
      <c r="D375" t="s">
        <v>785</v>
      </c>
      <c r="E375" t="s">
        <v>13</v>
      </c>
      <c r="F375">
        <v>22</v>
      </c>
      <c r="G375">
        <v>0</v>
      </c>
      <c r="H375">
        <v>0</v>
      </c>
      <c r="I375" t="s">
        <v>575</v>
      </c>
      <c r="J375">
        <v>135.63329999999999</v>
      </c>
      <c r="K375" t="s">
        <v>15</v>
      </c>
      <c r="L375" t="s">
        <v>21</v>
      </c>
    </row>
    <row r="376" spans="1:12">
      <c r="A376">
        <v>375</v>
      </c>
      <c r="B376">
        <v>0</v>
      </c>
      <c r="C376">
        <v>3</v>
      </c>
      <c r="D376" t="s">
        <v>786</v>
      </c>
      <c r="E376" t="s">
        <v>18</v>
      </c>
      <c r="F376">
        <v>3</v>
      </c>
      <c r="G376">
        <v>3</v>
      </c>
      <c r="H376">
        <v>1</v>
      </c>
      <c r="I376" t="s">
        <v>36</v>
      </c>
      <c r="J376">
        <v>21.074999999999999</v>
      </c>
      <c r="K376" t="s">
        <v>15</v>
      </c>
      <c r="L376" t="s">
        <v>16</v>
      </c>
    </row>
    <row r="377" spans="1:12">
      <c r="A377">
        <v>376</v>
      </c>
      <c r="B377">
        <v>1</v>
      </c>
      <c r="C377">
        <v>1</v>
      </c>
      <c r="D377" t="s">
        <v>787</v>
      </c>
      <c r="E377" t="s">
        <v>18</v>
      </c>
      <c r="G377">
        <v>1</v>
      </c>
      <c r="H377">
        <v>0</v>
      </c>
      <c r="I377" t="s">
        <v>95</v>
      </c>
      <c r="J377">
        <v>82.1708</v>
      </c>
      <c r="K377" t="s">
        <v>15</v>
      </c>
      <c r="L377" t="s">
        <v>21</v>
      </c>
    </row>
    <row r="378" spans="1:12">
      <c r="A378">
        <v>377</v>
      </c>
      <c r="B378">
        <v>1</v>
      </c>
      <c r="C378">
        <v>3</v>
      </c>
      <c r="D378" t="s">
        <v>788</v>
      </c>
      <c r="E378" t="s">
        <v>18</v>
      </c>
      <c r="F378">
        <v>22</v>
      </c>
      <c r="G378">
        <v>0</v>
      </c>
      <c r="H378">
        <v>0</v>
      </c>
      <c r="I378" t="s">
        <v>789</v>
      </c>
      <c r="J378">
        <v>7.25</v>
      </c>
      <c r="K378" t="s">
        <v>15</v>
      </c>
      <c r="L378" t="s">
        <v>16</v>
      </c>
    </row>
    <row r="379" spans="1:12">
      <c r="A379">
        <v>378</v>
      </c>
      <c r="B379">
        <v>0</v>
      </c>
      <c r="C379">
        <v>1</v>
      </c>
      <c r="D379" t="s">
        <v>790</v>
      </c>
      <c r="E379" t="s">
        <v>13</v>
      </c>
      <c r="F379">
        <v>27</v>
      </c>
      <c r="G379">
        <v>0</v>
      </c>
      <c r="H379">
        <v>2</v>
      </c>
      <c r="I379" t="s">
        <v>791</v>
      </c>
      <c r="J379">
        <v>211.5</v>
      </c>
      <c r="K379" t="s">
        <v>792</v>
      </c>
      <c r="L379" t="s">
        <v>21</v>
      </c>
    </row>
    <row r="380" spans="1:12">
      <c r="A380">
        <v>379</v>
      </c>
      <c r="B380">
        <v>0</v>
      </c>
      <c r="C380">
        <v>3</v>
      </c>
      <c r="D380" t="s">
        <v>793</v>
      </c>
      <c r="E380" t="s">
        <v>13</v>
      </c>
      <c r="F380">
        <v>20</v>
      </c>
      <c r="G380">
        <v>0</v>
      </c>
      <c r="H380">
        <v>0</v>
      </c>
      <c r="I380" t="s">
        <v>794</v>
      </c>
      <c r="J380">
        <v>4.0125000000000002</v>
      </c>
      <c r="K380" t="s">
        <v>15</v>
      </c>
      <c r="L380" t="s">
        <v>21</v>
      </c>
    </row>
    <row r="381" spans="1:12">
      <c r="A381">
        <v>380</v>
      </c>
      <c r="B381">
        <v>0</v>
      </c>
      <c r="C381">
        <v>3</v>
      </c>
      <c r="D381" t="s">
        <v>795</v>
      </c>
      <c r="E381" t="s">
        <v>13</v>
      </c>
      <c r="F381">
        <v>19</v>
      </c>
      <c r="G381">
        <v>0</v>
      </c>
      <c r="H381">
        <v>0</v>
      </c>
      <c r="I381" t="s">
        <v>796</v>
      </c>
      <c r="J381">
        <v>7.7750000000000004</v>
      </c>
      <c r="K381" t="s">
        <v>15</v>
      </c>
      <c r="L381" t="s">
        <v>16</v>
      </c>
    </row>
    <row r="382" spans="1:12">
      <c r="A382">
        <v>381</v>
      </c>
      <c r="B382">
        <v>1</v>
      </c>
      <c r="C382">
        <v>1</v>
      </c>
      <c r="D382" t="s">
        <v>797</v>
      </c>
      <c r="E382" t="s">
        <v>18</v>
      </c>
      <c r="F382">
        <v>42</v>
      </c>
      <c r="G382">
        <v>0</v>
      </c>
      <c r="H382">
        <v>0</v>
      </c>
      <c r="I382" t="s">
        <v>798</v>
      </c>
      <c r="J382">
        <v>227.52500000000001</v>
      </c>
      <c r="K382" t="s">
        <v>15</v>
      </c>
      <c r="L382" t="s">
        <v>21</v>
      </c>
    </row>
    <row r="383" spans="1:12">
      <c r="A383">
        <v>382</v>
      </c>
      <c r="B383">
        <v>1</v>
      </c>
      <c r="C383">
        <v>3</v>
      </c>
      <c r="D383" t="s">
        <v>799</v>
      </c>
      <c r="E383" t="s">
        <v>18</v>
      </c>
      <c r="F383">
        <v>1</v>
      </c>
      <c r="G383">
        <v>0</v>
      </c>
      <c r="H383">
        <v>2</v>
      </c>
      <c r="I383" t="s">
        <v>800</v>
      </c>
      <c r="J383">
        <v>15.7417</v>
      </c>
      <c r="K383" t="s">
        <v>15</v>
      </c>
      <c r="L383" t="s">
        <v>21</v>
      </c>
    </row>
    <row r="384" spans="1:12">
      <c r="A384">
        <v>383</v>
      </c>
      <c r="B384">
        <v>0</v>
      </c>
      <c r="C384">
        <v>3</v>
      </c>
      <c r="D384" t="s">
        <v>801</v>
      </c>
      <c r="E384" t="s">
        <v>13</v>
      </c>
      <c r="F384">
        <v>32</v>
      </c>
      <c r="G384">
        <v>0</v>
      </c>
      <c r="H384">
        <v>0</v>
      </c>
      <c r="I384" t="s">
        <v>802</v>
      </c>
      <c r="J384">
        <v>7.9249999999999998</v>
      </c>
      <c r="K384" t="s">
        <v>15</v>
      </c>
      <c r="L384" t="s">
        <v>16</v>
      </c>
    </row>
    <row r="385" spans="1:12">
      <c r="A385">
        <v>384</v>
      </c>
      <c r="B385">
        <v>1</v>
      </c>
      <c r="C385">
        <v>1</v>
      </c>
      <c r="D385" t="s">
        <v>803</v>
      </c>
      <c r="E385" t="s">
        <v>18</v>
      </c>
      <c r="F385">
        <v>35</v>
      </c>
      <c r="G385">
        <v>1</v>
      </c>
      <c r="H385">
        <v>0</v>
      </c>
      <c r="I385" t="s">
        <v>97</v>
      </c>
      <c r="J385">
        <v>52</v>
      </c>
      <c r="K385" t="s">
        <v>15</v>
      </c>
      <c r="L385" t="s">
        <v>16</v>
      </c>
    </row>
    <row r="386" spans="1:12">
      <c r="A386">
        <v>385</v>
      </c>
      <c r="B386">
        <v>0</v>
      </c>
      <c r="C386">
        <v>3</v>
      </c>
      <c r="D386" t="s">
        <v>804</v>
      </c>
      <c r="E386" t="s">
        <v>13</v>
      </c>
      <c r="G386">
        <v>0</v>
      </c>
      <c r="H386">
        <v>0</v>
      </c>
      <c r="I386" t="s">
        <v>805</v>
      </c>
      <c r="J386">
        <v>7.8958000000000004</v>
      </c>
      <c r="K386" t="s">
        <v>15</v>
      </c>
      <c r="L386" t="s">
        <v>16</v>
      </c>
    </row>
    <row r="387" spans="1:12">
      <c r="A387">
        <v>386</v>
      </c>
      <c r="B387">
        <v>0</v>
      </c>
      <c r="C387">
        <v>2</v>
      </c>
      <c r="D387" t="s">
        <v>806</v>
      </c>
      <c r="E387" t="s">
        <v>13</v>
      </c>
      <c r="F387">
        <v>18</v>
      </c>
      <c r="G387">
        <v>0</v>
      </c>
      <c r="H387">
        <v>0</v>
      </c>
      <c r="I387" t="s">
        <v>176</v>
      </c>
      <c r="J387">
        <v>73.5</v>
      </c>
      <c r="K387" t="s">
        <v>15</v>
      </c>
      <c r="L387" t="s">
        <v>16</v>
      </c>
    </row>
    <row r="388" spans="1:12">
      <c r="A388">
        <v>387</v>
      </c>
      <c r="B388">
        <v>0</v>
      </c>
      <c r="C388">
        <v>3</v>
      </c>
      <c r="D388" t="s">
        <v>807</v>
      </c>
      <c r="E388" t="s">
        <v>13</v>
      </c>
      <c r="F388">
        <v>1</v>
      </c>
      <c r="G388">
        <v>5</v>
      </c>
      <c r="H388">
        <v>2</v>
      </c>
      <c r="I388" t="s">
        <v>148</v>
      </c>
      <c r="J388">
        <v>46.9</v>
      </c>
      <c r="K388" t="s">
        <v>15</v>
      </c>
      <c r="L388" t="s">
        <v>16</v>
      </c>
    </row>
    <row r="389" spans="1:12">
      <c r="A389">
        <v>388</v>
      </c>
      <c r="B389">
        <v>1</v>
      </c>
      <c r="C389">
        <v>2</v>
      </c>
      <c r="D389" t="s">
        <v>808</v>
      </c>
      <c r="E389" t="s">
        <v>18</v>
      </c>
      <c r="F389">
        <v>36</v>
      </c>
      <c r="G389">
        <v>0</v>
      </c>
      <c r="H389">
        <v>0</v>
      </c>
      <c r="I389" t="s">
        <v>809</v>
      </c>
      <c r="J389">
        <v>13</v>
      </c>
      <c r="K389" t="s">
        <v>15</v>
      </c>
      <c r="L389" t="s">
        <v>16</v>
      </c>
    </row>
    <row r="390" spans="1:12">
      <c r="A390">
        <v>389</v>
      </c>
      <c r="B390">
        <v>0</v>
      </c>
      <c r="C390">
        <v>3</v>
      </c>
      <c r="D390" t="s">
        <v>810</v>
      </c>
      <c r="E390" t="s">
        <v>13</v>
      </c>
      <c r="G390">
        <v>0</v>
      </c>
      <c r="H390">
        <v>0</v>
      </c>
      <c r="I390" t="s">
        <v>811</v>
      </c>
      <c r="J390">
        <v>7.7291999999999996</v>
      </c>
      <c r="K390" t="s">
        <v>15</v>
      </c>
      <c r="L390" t="s">
        <v>31</v>
      </c>
    </row>
    <row r="391" spans="1:12">
      <c r="A391">
        <v>390</v>
      </c>
      <c r="B391">
        <v>1</v>
      </c>
      <c r="C391">
        <v>2</v>
      </c>
      <c r="D391" t="s">
        <v>812</v>
      </c>
      <c r="E391" t="s">
        <v>18</v>
      </c>
      <c r="F391">
        <v>17</v>
      </c>
      <c r="G391">
        <v>0</v>
      </c>
      <c r="H391">
        <v>0</v>
      </c>
      <c r="I391" t="s">
        <v>813</v>
      </c>
      <c r="J391">
        <v>12</v>
      </c>
      <c r="K391" t="s">
        <v>15</v>
      </c>
      <c r="L391" t="s">
        <v>21</v>
      </c>
    </row>
    <row r="392" spans="1:12">
      <c r="A392">
        <v>391</v>
      </c>
      <c r="B392">
        <v>1</v>
      </c>
      <c r="C392">
        <v>1</v>
      </c>
      <c r="D392" t="s">
        <v>814</v>
      </c>
      <c r="E392" t="s">
        <v>13</v>
      </c>
      <c r="F392">
        <v>36</v>
      </c>
      <c r="G392">
        <v>1</v>
      </c>
      <c r="H392">
        <v>2</v>
      </c>
      <c r="I392" t="s">
        <v>815</v>
      </c>
      <c r="J392">
        <v>120</v>
      </c>
      <c r="K392" t="s">
        <v>816</v>
      </c>
      <c r="L392" t="s">
        <v>16</v>
      </c>
    </row>
    <row r="393" spans="1:12">
      <c r="A393">
        <v>392</v>
      </c>
      <c r="B393">
        <v>1</v>
      </c>
      <c r="C393">
        <v>3</v>
      </c>
      <c r="D393" t="s">
        <v>817</v>
      </c>
      <c r="E393" t="s">
        <v>13</v>
      </c>
      <c r="F393">
        <v>21</v>
      </c>
      <c r="G393">
        <v>0</v>
      </c>
      <c r="H393">
        <v>0</v>
      </c>
      <c r="I393" t="s">
        <v>818</v>
      </c>
      <c r="J393">
        <v>7.7957999999999998</v>
      </c>
      <c r="K393" t="s">
        <v>15</v>
      </c>
      <c r="L393" t="s">
        <v>16</v>
      </c>
    </row>
    <row r="394" spans="1:12">
      <c r="A394">
        <v>393</v>
      </c>
      <c r="B394">
        <v>0</v>
      </c>
      <c r="C394">
        <v>3</v>
      </c>
      <c r="D394" t="s">
        <v>819</v>
      </c>
      <c r="E394" t="s">
        <v>13</v>
      </c>
      <c r="F394">
        <v>28</v>
      </c>
      <c r="G394">
        <v>2</v>
      </c>
      <c r="H394">
        <v>0</v>
      </c>
      <c r="I394" t="s">
        <v>820</v>
      </c>
      <c r="J394">
        <v>7.9249999999999998</v>
      </c>
      <c r="K394" t="s">
        <v>15</v>
      </c>
      <c r="L394" t="s">
        <v>16</v>
      </c>
    </row>
    <row r="395" spans="1:12">
      <c r="A395">
        <v>394</v>
      </c>
      <c r="B395">
        <v>1</v>
      </c>
      <c r="C395">
        <v>1</v>
      </c>
      <c r="D395" t="s">
        <v>821</v>
      </c>
      <c r="E395" t="s">
        <v>18</v>
      </c>
      <c r="F395">
        <v>23</v>
      </c>
      <c r="G395">
        <v>1</v>
      </c>
      <c r="H395">
        <v>0</v>
      </c>
      <c r="I395" t="s">
        <v>464</v>
      </c>
      <c r="J395">
        <v>113.27500000000001</v>
      </c>
      <c r="K395" t="s">
        <v>465</v>
      </c>
      <c r="L395" t="s">
        <v>21</v>
      </c>
    </row>
    <row r="396" spans="1:12">
      <c r="A396">
        <v>395</v>
      </c>
      <c r="B396">
        <v>1</v>
      </c>
      <c r="C396">
        <v>3</v>
      </c>
      <c r="D396" t="s">
        <v>822</v>
      </c>
      <c r="E396" t="s">
        <v>18</v>
      </c>
      <c r="F396">
        <v>24</v>
      </c>
      <c r="G396">
        <v>0</v>
      </c>
      <c r="H396">
        <v>2</v>
      </c>
      <c r="I396" t="s">
        <v>42</v>
      </c>
      <c r="J396">
        <v>16.7</v>
      </c>
      <c r="K396" t="s">
        <v>43</v>
      </c>
      <c r="L396" t="s">
        <v>16</v>
      </c>
    </row>
    <row r="397" spans="1:12">
      <c r="A397">
        <v>396</v>
      </c>
      <c r="B397">
        <v>0</v>
      </c>
      <c r="C397">
        <v>3</v>
      </c>
      <c r="D397" t="s">
        <v>823</v>
      </c>
      <c r="E397" t="s">
        <v>13</v>
      </c>
      <c r="F397">
        <v>22</v>
      </c>
      <c r="G397">
        <v>0</v>
      </c>
      <c r="H397">
        <v>0</v>
      </c>
      <c r="I397" t="s">
        <v>824</v>
      </c>
      <c r="J397">
        <v>7.7957999999999998</v>
      </c>
      <c r="K397" t="s">
        <v>15</v>
      </c>
      <c r="L397" t="s">
        <v>16</v>
      </c>
    </row>
    <row r="398" spans="1:12">
      <c r="A398">
        <v>397</v>
      </c>
      <c r="B398">
        <v>0</v>
      </c>
      <c r="C398">
        <v>3</v>
      </c>
      <c r="D398" t="s">
        <v>825</v>
      </c>
      <c r="E398" t="s">
        <v>18</v>
      </c>
      <c r="F398">
        <v>31</v>
      </c>
      <c r="G398">
        <v>0</v>
      </c>
      <c r="H398">
        <v>0</v>
      </c>
      <c r="I398" t="s">
        <v>826</v>
      </c>
      <c r="J398">
        <v>7.8541999999999996</v>
      </c>
      <c r="K398" t="s">
        <v>15</v>
      </c>
      <c r="L398" t="s">
        <v>16</v>
      </c>
    </row>
    <row r="399" spans="1:12">
      <c r="A399">
        <v>398</v>
      </c>
      <c r="B399">
        <v>0</v>
      </c>
      <c r="C399">
        <v>2</v>
      </c>
      <c r="D399" t="s">
        <v>827</v>
      </c>
      <c r="E399" t="s">
        <v>13</v>
      </c>
      <c r="F399">
        <v>46</v>
      </c>
      <c r="G399">
        <v>0</v>
      </c>
      <c r="H399">
        <v>0</v>
      </c>
      <c r="I399" t="s">
        <v>828</v>
      </c>
      <c r="J399">
        <v>26</v>
      </c>
      <c r="K399" t="s">
        <v>15</v>
      </c>
      <c r="L399" t="s">
        <v>16</v>
      </c>
    </row>
    <row r="400" spans="1:12">
      <c r="A400">
        <v>399</v>
      </c>
      <c r="B400">
        <v>0</v>
      </c>
      <c r="C400">
        <v>2</v>
      </c>
      <c r="D400" t="s">
        <v>829</v>
      </c>
      <c r="E400" t="s">
        <v>13</v>
      </c>
      <c r="F400">
        <v>23</v>
      </c>
      <c r="G400">
        <v>0</v>
      </c>
      <c r="H400">
        <v>0</v>
      </c>
      <c r="I400" t="s">
        <v>830</v>
      </c>
      <c r="J400">
        <v>10.5</v>
      </c>
      <c r="K400" t="s">
        <v>15</v>
      </c>
      <c r="L400" t="s">
        <v>16</v>
      </c>
    </row>
    <row r="401" spans="1:12">
      <c r="A401">
        <v>400</v>
      </c>
      <c r="B401">
        <v>1</v>
      </c>
      <c r="C401">
        <v>2</v>
      </c>
      <c r="D401" t="s">
        <v>831</v>
      </c>
      <c r="E401" t="s">
        <v>18</v>
      </c>
      <c r="F401">
        <v>28</v>
      </c>
      <c r="G401">
        <v>0</v>
      </c>
      <c r="H401">
        <v>0</v>
      </c>
      <c r="I401" t="s">
        <v>832</v>
      </c>
      <c r="J401">
        <v>12.65</v>
      </c>
      <c r="K401" t="s">
        <v>15</v>
      </c>
      <c r="L401" t="s">
        <v>16</v>
      </c>
    </row>
    <row r="402" spans="1:12">
      <c r="A402">
        <v>401</v>
      </c>
      <c r="B402">
        <v>1</v>
      </c>
      <c r="C402">
        <v>3</v>
      </c>
      <c r="D402" t="s">
        <v>833</v>
      </c>
      <c r="E402" t="s">
        <v>13</v>
      </c>
      <c r="F402">
        <v>39</v>
      </c>
      <c r="G402">
        <v>0</v>
      </c>
      <c r="H402">
        <v>0</v>
      </c>
      <c r="I402" t="s">
        <v>834</v>
      </c>
      <c r="J402">
        <v>7.9249999999999998</v>
      </c>
      <c r="K402" t="s">
        <v>15</v>
      </c>
      <c r="L402" t="s">
        <v>16</v>
      </c>
    </row>
    <row r="403" spans="1:12">
      <c r="A403">
        <v>402</v>
      </c>
      <c r="B403">
        <v>0</v>
      </c>
      <c r="C403">
        <v>3</v>
      </c>
      <c r="D403" t="s">
        <v>835</v>
      </c>
      <c r="E403" t="s">
        <v>13</v>
      </c>
      <c r="F403">
        <v>26</v>
      </c>
      <c r="G403">
        <v>0</v>
      </c>
      <c r="H403">
        <v>0</v>
      </c>
      <c r="I403" t="s">
        <v>836</v>
      </c>
      <c r="J403">
        <v>8.0500000000000007</v>
      </c>
      <c r="K403" t="s">
        <v>15</v>
      </c>
      <c r="L403" t="s">
        <v>16</v>
      </c>
    </row>
    <row r="404" spans="1:12">
      <c r="A404">
        <v>403</v>
      </c>
      <c r="B404">
        <v>0</v>
      </c>
      <c r="C404">
        <v>3</v>
      </c>
      <c r="D404" t="s">
        <v>837</v>
      </c>
      <c r="E404" t="s">
        <v>18</v>
      </c>
      <c r="F404">
        <v>21</v>
      </c>
      <c r="G404">
        <v>1</v>
      </c>
      <c r="H404">
        <v>0</v>
      </c>
      <c r="I404" t="s">
        <v>838</v>
      </c>
      <c r="J404">
        <v>9.8249999999999993</v>
      </c>
      <c r="K404" t="s">
        <v>15</v>
      </c>
      <c r="L404" t="s">
        <v>16</v>
      </c>
    </row>
    <row r="405" spans="1:12">
      <c r="A405">
        <v>404</v>
      </c>
      <c r="B405">
        <v>0</v>
      </c>
      <c r="C405">
        <v>3</v>
      </c>
      <c r="D405" t="s">
        <v>839</v>
      </c>
      <c r="E405" t="s">
        <v>13</v>
      </c>
      <c r="F405">
        <v>28</v>
      </c>
      <c r="G405">
        <v>1</v>
      </c>
      <c r="H405">
        <v>0</v>
      </c>
      <c r="I405" t="s">
        <v>319</v>
      </c>
      <c r="J405">
        <v>15.85</v>
      </c>
      <c r="K405" t="s">
        <v>15</v>
      </c>
      <c r="L405" t="s">
        <v>16</v>
      </c>
    </row>
    <row r="406" spans="1:12">
      <c r="A406">
        <v>405</v>
      </c>
      <c r="B406">
        <v>0</v>
      </c>
      <c r="C406">
        <v>3</v>
      </c>
      <c r="D406" t="s">
        <v>840</v>
      </c>
      <c r="E406" t="s">
        <v>18</v>
      </c>
      <c r="F406">
        <v>20</v>
      </c>
      <c r="G406">
        <v>0</v>
      </c>
      <c r="H406">
        <v>0</v>
      </c>
      <c r="I406" t="s">
        <v>841</v>
      </c>
      <c r="J406">
        <v>8.6624999999999996</v>
      </c>
      <c r="K406" t="s">
        <v>15</v>
      </c>
      <c r="L406" t="s">
        <v>16</v>
      </c>
    </row>
    <row r="407" spans="1:12">
      <c r="A407">
        <v>406</v>
      </c>
      <c r="B407">
        <v>0</v>
      </c>
      <c r="C407">
        <v>2</v>
      </c>
      <c r="D407" t="s">
        <v>842</v>
      </c>
      <c r="E407" t="s">
        <v>13</v>
      </c>
      <c r="F407">
        <v>34</v>
      </c>
      <c r="G407">
        <v>1</v>
      </c>
      <c r="H407">
        <v>0</v>
      </c>
      <c r="I407" t="s">
        <v>843</v>
      </c>
      <c r="J407">
        <v>21</v>
      </c>
      <c r="K407" t="s">
        <v>15</v>
      </c>
      <c r="L407" t="s">
        <v>16</v>
      </c>
    </row>
    <row r="408" spans="1:12">
      <c r="A408">
        <v>407</v>
      </c>
      <c r="B408">
        <v>0</v>
      </c>
      <c r="C408">
        <v>3</v>
      </c>
      <c r="D408" t="s">
        <v>844</v>
      </c>
      <c r="E408" t="s">
        <v>13</v>
      </c>
      <c r="F408">
        <v>51</v>
      </c>
      <c r="G408">
        <v>0</v>
      </c>
      <c r="H408">
        <v>0</v>
      </c>
      <c r="I408" t="s">
        <v>845</v>
      </c>
      <c r="J408">
        <v>7.75</v>
      </c>
      <c r="K408" t="s">
        <v>15</v>
      </c>
      <c r="L408" t="s">
        <v>16</v>
      </c>
    </row>
    <row r="409" spans="1:12">
      <c r="A409">
        <v>408</v>
      </c>
      <c r="B409">
        <v>1</v>
      </c>
      <c r="C409">
        <v>2</v>
      </c>
      <c r="D409" t="s">
        <v>846</v>
      </c>
      <c r="E409" t="s">
        <v>13</v>
      </c>
      <c r="F409">
        <v>3</v>
      </c>
      <c r="G409">
        <v>1</v>
      </c>
      <c r="H409">
        <v>1</v>
      </c>
      <c r="I409" t="s">
        <v>847</v>
      </c>
      <c r="J409">
        <v>18.75</v>
      </c>
      <c r="K409" t="s">
        <v>15</v>
      </c>
      <c r="L409" t="s">
        <v>16</v>
      </c>
    </row>
    <row r="410" spans="1:12">
      <c r="A410">
        <v>409</v>
      </c>
      <c r="B410">
        <v>0</v>
      </c>
      <c r="C410">
        <v>3</v>
      </c>
      <c r="D410" t="s">
        <v>848</v>
      </c>
      <c r="E410" t="s">
        <v>13</v>
      </c>
      <c r="F410">
        <v>21</v>
      </c>
      <c r="G410">
        <v>0</v>
      </c>
      <c r="H410">
        <v>0</v>
      </c>
      <c r="I410" t="s">
        <v>849</v>
      </c>
      <c r="J410">
        <v>7.7750000000000004</v>
      </c>
      <c r="K410" t="s">
        <v>15</v>
      </c>
      <c r="L410" t="s">
        <v>16</v>
      </c>
    </row>
    <row r="411" spans="1:12">
      <c r="A411">
        <v>410</v>
      </c>
      <c r="B411">
        <v>0</v>
      </c>
      <c r="C411">
        <v>3</v>
      </c>
      <c r="D411" t="s">
        <v>850</v>
      </c>
      <c r="E411" t="s">
        <v>18</v>
      </c>
      <c r="G411">
        <v>3</v>
      </c>
      <c r="H411">
        <v>1</v>
      </c>
      <c r="I411" t="s">
        <v>386</v>
      </c>
      <c r="J411">
        <v>25.466699999999999</v>
      </c>
      <c r="K411" t="s">
        <v>15</v>
      </c>
      <c r="L411" t="s">
        <v>16</v>
      </c>
    </row>
    <row r="412" spans="1:12">
      <c r="A412">
        <v>411</v>
      </c>
      <c r="B412">
        <v>0</v>
      </c>
      <c r="C412">
        <v>3</v>
      </c>
      <c r="D412" t="s">
        <v>851</v>
      </c>
      <c r="E412" t="s">
        <v>13</v>
      </c>
      <c r="G412">
        <v>0</v>
      </c>
      <c r="H412">
        <v>0</v>
      </c>
      <c r="I412" t="s">
        <v>852</v>
      </c>
      <c r="J412">
        <v>7.8958000000000004</v>
      </c>
      <c r="K412" t="s">
        <v>15</v>
      </c>
      <c r="L412" t="s">
        <v>16</v>
      </c>
    </row>
    <row r="413" spans="1:12">
      <c r="A413">
        <v>412</v>
      </c>
      <c r="B413">
        <v>0</v>
      </c>
      <c r="C413">
        <v>3</v>
      </c>
      <c r="D413" t="s">
        <v>853</v>
      </c>
      <c r="E413" t="s">
        <v>13</v>
      </c>
      <c r="G413">
        <v>0</v>
      </c>
      <c r="H413">
        <v>0</v>
      </c>
      <c r="I413" t="s">
        <v>854</v>
      </c>
      <c r="J413">
        <v>6.8582999999999998</v>
      </c>
      <c r="K413" t="s">
        <v>15</v>
      </c>
      <c r="L413" t="s">
        <v>31</v>
      </c>
    </row>
    <row r="414" spans="1:12">
      <c r="A414">
        <v>413</v>
      </c>
      <c r="B414">
        <v>1</v>
      </c>
      <c r="C414">
        <v>1</v>
      </c>
      <c r="D414" t="s">
        <v>855</v>
      </c>
      <c r="E414" t="s">
        <v>18</v>
      </c>
      <c r="F414">
        <v>33</v>
      </c>
      <c r="G414">
        <v>1</v>
      </c>
      <c r="H414">
        <v>0</v>
      </c>
      <c r="I414" t="s">
        <v>523</v>
      </c>
      <c r="J414">
        <v>90</v>
      </c>
      <c r="K414" t="s">
        <v>524</v>
      </c>
      <c r="L414" t="s">
        <v>31</v>
      </c>
    </row>
    <row r="415" spans="1:12">
      <c r="A415">
        <v>414</v>
      </c>
      <c r="B415">
        <v>0</v>
      </c>
      <c r="C415">
        <v>2</v>
      </c>
      <c r="D415" t="s">
        <v>856</v>
      </c>
      <c r="E415" t="s">
        <v>13</v>
      </c>
      <c r="G415">
        <v>0</v>
      </c>
      <c r="H415">
        <v>0</v>
      </c>
      <c r="I415" t="s">
        <v>593</v>
      </c>
      <c r="J415">
        <v>0</v>
      </c>
      <c r="K415" t="s">
        <v>15</v>
      </c>
      <c r="L415" t="s">
        <v>16</v>
      </c>
    </row>
    <row r="416" spans="1:12">
      <c r="A416">
        <v>415</v>
      </c>
      <c r="B416">
        <v>1</v>
      </c>
      <c r="C416">
        <v>3</v>
      </c>
      <c r="D416" t="s">
        <v>857</v>
      </c>
      <c r="E416" t="s">
        <v>13</v>
      </c>
      <c r="F416">
        <v>44</v>
      </c>
      <c r="G416">
        <v>0</v>
      </c>
      <c r="H416">
        <v>0</v>
      </c>
      <c r="I416" t="s">
        <v>858</v>
      </c>
      <c r="J416">
        <v>7.9249999999999998</v>
      </c>
      <c r="K416" t="s">
        <v>15</v>
      </c>
      <c r="L416" t="s">
        <v>16</v>
      </c>
    </row>
    <row r="417" spans="1:12">
      <c r="A417">
        <v>416</v>
      </c>
      <c r="B417">
        <v>0</v>
      </c>
      <c r="C417">
        <v>3</v>
      </c>
      <c r="D417" t="s">
        <v>859</v>
      </c>
      <c r="E417" t="s">
        <v>18</v>
      </c>
      <c r="G417">
        <v>0</v>
      </c>
      <c r="H417">
        <v>0</v>
      </c>
      <c r="I417" t="s">
        <v>860</v>
      </c>
      <c r="J417">
        <v>8.0500000000000007</v>
      </c>
      <c r="K417" t="s">
        <v>15</v>
      </c>
      <c r="L417" t="s">
        <v>16</v>
      </c>
    </row>
    <row r="418" spans="1:12">
      <c r="A418">
        <v>417</v>
      </c>
      <c r="B418">
        <v>1</v>
      </c>
      <c r="C418">
        <v>2</v>
      </c>
      <c r="D418" t="s">
        <v>861</v>
      </c>
      <c r="E418" t="s">
        <v>18</v>
      </c>
      <c r="F418">
        <v>34</v>
      </c>
      <c r="G418">
        <v>1</v>
      </c>
      <c r="H418">
        <v>1</v>
      </c>
      <c r="I418" t="s">
        <v>862</v>
      </c>
      <c r="J418">
        <v>32.5</v>
      </c>
      <c r="K418" t="s">
        <v>15</v>
      </c>
      <c r="L418" t="s">
        <v>16</v>
      </c>
    </row>
    <row r="419" spans="1:12">
      <c r="A419">
        <v>418</v>
      </c>
      <c r="B419">
        <v>1</v>
      </c>
      <c r="C419">
        <v>2</v>
      </c>
      <c r="D419" t="s">
        <v>863</v>
      </c>
      <c r="E419" t="s">
        <v>18</v>
      </c>
      <c r="F419">
        <v>18</v>
      </c>
      <c r="G419">
        <v>0</v>
      </c>
      <c r="H419">
        <v>2</v>
      </c>
      <c r="I419" t="s">
        <v>864</v>
      </c>
      <c r="J419">
        <v>13</v>
      </c>
      <c r="K419" t="s">
        <v>15</v>
      </c>
      <c r="L419" t="s">
        <v>16</v>
      </c>
    </row>
    <row r="420" spans="1:12">
      <c r="A420">
        <v>419</v>
      </c>
      <c r="B420">
        <v>0</v>
      </c>
      <c r="C420">
        <v>2</v>
      </c>
      <c r="D420" t="s">
        <v>865</v>
      </c>
      <c r="E420" t="s">
        <v>13</v>
      </c>
      <c r="F420">
        <v>30</v>
      </c>
      <c r="G420">
        <v>0</v>
      </c>
      <c r="H420">
        <v>0</v>
      </c>
      <c r="I420" t="s">
        <v>866</v>
      </c>
      <c r="J420">
        <v>13</v>
      </c>
      <c r="K420" t="s">
        <v>15</v>
      </c>
      <c r="L420" t="s">
        <v>16</v>
      </c>
    </row>
    <row r="421" spans="1:12">
      <c r="A421">
        <v>420</v>
      </c>
      <c r="B421">
        <v>0</v>
      </c>
      <c r="C421">
        <v>3</v>
      </c>
      <c r="D421" t="s">
        <v>867</v>
      </c>
      <c r="E421" t="s">
        <v>18</v>
      </c>
      <c r="F421">
        <v>10</v>
      </c>
      <c r="G421">
        <v>0</v>
      </c>
      <c r="H421">
        <v>2</v>
      </c>
      <c r="I421" t="s">
        <v>868</v>
      </c>
      <c r="J421">
        <v>24.15</v>
      </c>
      <c r="K421" t="s">
        <v>15</v>
      </c>
      <c r="L421" t="s">
        <v>16</v>
      </c>
    </row>
    <row r="422" spans="1:12">
      <c r="A422">
        <v>421</v>
      </c>
      <c r="B422">
        <v>0</v>
      </c>
      <c r="C422">
        <v>3</v>
      </c>
      <c r="D422" t="s">
        <v>869</v>
      </c>
      <c r="E422" t="s">
        <v>13</v>
      </c>
      <c r="G422">
        <v>0</v>
      </c>
      <c r="H422">
        <v>0</v>
      </c>
      <c r="I422" t="s">
        <v>870</v>
      </c>
      <c r="J422">
        <v>7.8958000000000004</v>
      </c>
      <c r="K422" t="s">
        <v>15</v>
      </c>
      <c r="L422" t="s">
        <v>21</v>
      </c>
    </row>
    <row r="423" spans="1:12">
      <c r="A423">
        <v>422</v>
      </c>
      <c r="B423">
        <v>0</v>
      </c>
      <c r="C423">
        <v>3</v>
      </c>
      <c r="D423" t="s">
        <v>871</v>
      </c>
      <c r="E423" t="s">
        <v>13</v>
      </c>
      <c r="F423">
        <v>21</v>
      </c>
      <c r="G423">
        <v>0</v>
      </c>
      <c r="H423">
        <v>0</v>
      </c>
      <c r="I423" t="s">
        <v>872</v>
      </c>
      <c r="J423">
        <v>7.7332999999999998</v>
      </c>
      <c r="K423" t="s">
        <v>15</v>
      </c>
      <c r="L423" t="s">
        <v>31</v>
      </c>
    </row>
    <row r="424" spans="1:12">
      <c r="A424">
        <v>423</v>
      </c>
      <c r="B424">
        <v>0</v>
      </c>
      <c r="C424">
        <v>3</v>
      </c>
      <c r="D424" t="s">
        <v>873</v>
      </c>
      <c r="E424" t="s">
        <v>13</v>
      </c>
      <c r="F424">
        <v>29</v>
      </c>
      <c r="G424">
        <v>0</v>
      </c>
      <c r="H424">
        <v>0</v>
      </c>
      <c r="I424" t="s">
        <v>874</v>
      </c>
      <c r="J424">
        <v>7.875</v>
      </c>
      <c r="K424" t="s">
        <v>15</v>
      </c>
      <c r="L424" t="s">
        <v>16</v>
      </c>
    </row>
    <row r="425" spans="1:12">
      <c r="A425">
        <v>424</v>
      </c>
      <c r="B425">
        <v>0</v>
      </c>
      <c r="C425">
        <v>3</v>
      </c>
      <c r="D425" t="s">
        <v>875</v>
      </c>
      <c r="E425" t="s">
        <v>18</v>
      </c>
      <c r="F425">
        <v>28</v>
      </c>
      <c r="G425">
        <v>1</v>
      </c>
      <c r="H425">
        <v>1</v>
      </c>
      <c r="I425" t="s">
        <v>876</v>
      </c>
      <c r="J425">
        <v>14.4</v>
      </c>
      <c r="K425" t="s">
        <v>15</v>
      </c>
      <c r="L425" t="s">
        <v>16</v>
      </c>
    </row>
    <row r="426" spans="1:12">
      <c r="A426">
        <v>425</v>
      </c>
      <c r="B426">
        <v>0</v>
      </c>
      <c r="C426">
        <v>3</v>
      </c>
      <c r="D426" t="s">
        <v>877</v>
      </c>
      <c r="E426" t="s">
        <v>13</v>
      </c>
      <c r="F426">
        <v>18</v>
      </c>
      <c r="G426">
        <v>1</v>
      </c>
      <c r="H426">
        <v>1</v>
      </c>
      <c r="I426" t="s">
        <v>543</v>
      </c>
      <c r="J426">
        <v>20.212499999999999</v>
      </c>
      <c r="K426" t="s">
        <v>15</v>
      </c>
      <c r="L426" t="s">
        <v>16</v>
      </c>
    </row>
    <row r="427" spans="1:12">
      <c r="A427">
        <v>426</v>
      </c>
      <c r="B427">
        <v>0</v>
      </c>
      <c r="C427">
        <v>3</v>
      </c>
      <c r="D427" t="s">
        <v>878</v>
      </c>
      <c r="E427" t="s">
        <v>13</v>
      </c>
      <c r="G427">
        <v>0</v>
      </c>
      <c r="H427">
        <v>0</v>
      </c>
      <c r="I427" t="s">
        <v>879</v>
      </c>
      <c r="J427">
        <v>7.25</v>
      </c>
      <c r="K427" t="s">
        <v>15</v>
      </c>
      <c r="L427" t="s">
        <v>16</v>
      </c>
    </row>
    <row r="428" spans="1:12">
      <c r="A428">
        <v>427</v>
      </c>
      <c r="B428">
        <v>1</v>
      </c>
      <c r="C428">
        <v>2</v>
      </c>
      <c r="D428" t="s">
        <v>880</v>
      </c>
      <c r="E428" t="s">
        <v>18</v>
      </c>
      <c r="F428">
        <v>28</v>
      </c>
      <c r="G428">
        <v>1</v>
      </c>
      <c r="H428">
        <v>0</v>
      </c>
      <c r="I428" t="s">
        <v>881</v>
      </c>
      <c r="J428">
        <v>26</v>
      </c>
      <c r="K428" t="s">
        <v>15</v>
      </c>
      <c r="L428" t="s">
        <v>16</v>
      </c>
    </row>
    <row r="429" spans="1:12">
      <c r="A429">
        <v>428</v>
      </c>
      <c r="B429">
        <v>1</v>
      </c>
      <c r="C429">
        <v>2</v>
      </c>
      <c r="D429" t="s">
        <v>882</v>
      </c>
      <c r="E429" t="s">
        <v>18</v>
      </c>
      <c r="F429">
        <v>19</v>
      </c>
      <c r="G429">
        <v>0</v>
      </c>
      <c r="H429">
        <v>0</v>
      </c>
      <c r="I429" t="s">
        <v>883</v>
      </c>
      <c r="J429">
        <v>26</v>
      </c>
      <c r="K429" t="s">
        <v>15</v>
      </c>
      <c r="L429" t="s">
        <v>16</v>
      </c>
    </row>
    <row r="430" spans="1:12">
      <c r="A430">
        <v>429</v>
      </c>
      <c r="B430">
        <v>0</v>
      </c>
      <c r="C430">
        <v>3</v>
      </c>
      <c r="D430" t="s">
        <v>884</v>
      </c>
      <c r="E430" t="s">
        <v>13</v>
      </c>
      <c r="G430">
        <v>0</v>
      </c>
      <c r="H430">
        <v>0</v>
      </c>
      <c r="I430" t="s">
        <v>885</v>
      </c>
      <c r="J430">
        <v>7.75</v>
      </c>
      <c r="K430" t="s">
        <v>15</v>
      </c>
      <c r="L430" t="s">
        <v>31</v>
      </c>
    </row>
    <row r="431" spans="1:12">
      <c r="A431">
        <v>430</v>
      </c>
      <c r="B431">
        <v>1</v>
      </c>
      <c r="C431">
        <v>3</v>
      </c>
      <c r="D431" t="s">
        <v>886</v>
      </c>
      <c r="E431" t="s">
        <v>13</v>
      </c>
      <c r="F431">
        <v>32</v>
      </c>
      <c r="G431">
        <v>0</v>
      </c>
      <c r="H431">
        <v>0</v>
      </c>
      <c r="I431" t="s">
        <v>887</v>
      </c>
      <c r="J431">
        <v>8.0500000000000007</v>
      </c>
      <c r="K431" t="s">
        <v>888</v>
      </c>
      <c r="L431" t="s">
        <v>16</v>
      </c>
    </row>
    <row r="432" spans="1:12">
      <c r="A432">
        <v>431</v>
      </c>
      <c r="B432">
        <v>1</v>
      </c>
      <c r="C432">
        <v>1</v>
      </c>
      <c r="D432" t="s">
        <v>889</v>
      </c>
      <c r="E432" t="s">
        <v>13</v>
      </c>
      <c r="F432">
        <v>28</v>
      </c>
      <c r="G432">
        <v>0</v>
      </c>
      <c r="H432">
        <v>0</v>
      </c>
      <c r="I432" t="s">
        <v>890</v>
      </c>
      <c r="J432">
        <v>26.55</v>
      </c>
      <c r="K432" t="s">
        <v>140</v>
      </c>
      <c r="L432" t="s">
        <v>16</v>
      </c>
    </row>
    <row r="433" spans="1:12">
      <c r="A433">
        <v>432</v>
      </c>
      <c r="B433">
        <v>1</v>
      </c>
      <c r="C433">
        <v>3</v>
      </c>
      <c r="D433" t="s">
        <v>891</v>
      </c>
      <c r="E433" t="s">
        <v>18</v>
      </c>
      <c r="G433">
        <v>1</v>
      </c>
      <c r="H433">
        <v>0</v>
      </c>
      <c r="I433" t="s">
        <v>892</v>
      </c>
      <c r="J433">
        <v>16.100000000000001</v>
      </c>
      <c r="K433" t="s">
        <v>15</v>
      </c>
      <c r="L433" t="s">
        <v>16</v>
      </c>
    </row>
    <row r="434" spans="1:12">
      <c r="A434">
        <v>433</v>
      </c>
      <c r="B434">
        <v>1</v>
      </c>
      <c r="C434">
        <v>2</v>
      </c>
      <c r="D434" t="s">
        <v>893</v>
      </c>
      <c r="E434" t="s">
        <v>18</v>
      </c>
      <c r="F434">
        <v>42</v>
      </c>
      <c r="G434">
        <v>1</v>
      </c>
      <c r="H434">
        <v>0</v>
      </c>
      <c r="I434" t="s">
        <v>894</v>
      </c>
      <c r="J434">
        <v>26</v>
      </c>
      <c r="K434" t="s">
        <v>15</v>
      </c>
      <c r="L434" t="s">
        <v>16</v>
      </c>
    </row>
    <row r="435" spans="1:12">
      <c r="A435">
        <v>434</v>
      </c>
      <c r="B435">
        <v>0</v>
      </c>
      <c r="C435">
        <v>3</v>
      </c>
      <c r="D435" t="s">
        <v>895</v>
      </c>
      <c r="E435" t="s">
        <v>13</v>
      </c>
      <c r="F435">
        <v>17</v>
      </c>
      <c r="G435">
        <v>0</v>
      </c>
      <c r="H435">
        <v>0</v>
      </c>
      <c r="I435" t="s">
        <v>896</v>
      </c>
      <c r="J435">
        <v>7.125</v>
      </c>
      <c r="K435" t="s">
        <v>15</v>
      </c>
      <c r="L435" t="s">
        <v>16</v>
      </c>
    </row>
    <row r="436" spans="1:12">
      <c r="A436">
        <v>435</v>
      </c>
      <c r="B436">
        <v>0</v>
      </c>
      <c r="C436">
        <v>1</v>
      </c>
      <c r="D436" t="s">
        <v>897</v>
      </c>
      <c r="E436" t="s">
        <v>13</v>
      </c>
      <c r="F436">
        <v>50</v>
      </c>
      <c r="G436">
        <v>1</v>
      </c>
      <c r="H436">
        <v>0</v>
      </c>
      <c r="I436" t="s">
        <v>898</v>
      </c>
      <c r="J436">
        <v>55.9</v>
      </c>
      <c r="K436" t="s">
        <v>899</v>
      </c>
      <c r="L436" t="s">
        <v>16</v>
      </c>
    </row>
    <row r="437" spans="1:12">
      <c r="A437">
        <v>436</v>
      </c>
      <c r="B437">
        <v>1</v>
      </c>
      <c r="C437">
        <v>1</v>
      </c>
      <c r="D437" t="s">
        <v>900</v>
      </c>
      <c r="E437" t="s">
        <v>18</v>
      </c>
      <c r="F437">
        <v>14</v>
      </c>
      <c r="G437">
        <v>1</v>
      </c>
      <c r="H437">
        <v>2</v>
      </c>
      <c r="I437" t="s">
        <v>815</v>
      </c>
      <c r="J437">
        <v>120</v>
      </c>
      <c r="K437" t="s">
        <v>816</v>
      </c>
      <c r="L437" t="s">
        <v>16</v>
      </c>
    </row>
    <row r="438" spans="1:12">
      <c r="A438">
        <v>437</v>
      </c>
      <c r="B438">
        <v>0</v>
      </c>
      <c r="C438">
        <v>3</v>
      </c>
      <c r="D438" t="s">
        <v>901</v>
      </c>
      <c r="E438" t="s">
        <v>18</v>
      </c>
      <c r="F438">
        <v>21</v>
      </c>
      <c r="G438">
        <v>2</v>
      </c>
      <c r="H438">
        <v>2</v>
      </c>
      <c r="I438" t="s">
        <v>205</v>
      </c>
      <c r="J438">
        <v>34.375</v>
      </c>
      <c r="K438" t="s">
        <v>15</v>
      </c>
      <c r="L438" t="s">
        <v>16</v>
      </c>
    </row>
    <row r="439" spans="1:12">
      <c r="A439">
        <v>438</v>
      </c>
      <c r="B439">
        <v>1</v>
      </c>
      <c r="C439">
        <v>2</v>
      </c>
      <c r="D439" t="s">
        <v>902</v>
      </c>
      <c r="E439" t="s">
        <v>18</v>
      </c>
      <c r="F439">
        <v>24</v>
      </c>
      <c r="G439">
        <v>2</v>
      </c>
      <c r="H439">
        <v>3</v>
      </c>
      <c r="I439" t="s">
        <v>847</v>
      </c>
      <c r="J439">
        <v>18.75</v>
      </c>
      <c r="K439" t="s">
        <v>15</v>
      </c>
      <c r="L439" t="s">
        <v>16</v>
      </c>
    </row>
    <row r="440" spans="1:12">
      <c r="A440">
        <v>439</v>
      </c>
      <c r="B440">
        <v>0</v>
      </c>
      <c r="C440">
        <v>1</v>
      </c>
      <c r="D440" t="s">
        <v>903</v>
      </c>
      <c r="E440" t="s">
        <v>13</v>
      </c>
      <c r="F440">
        <v>64</v>
      </c>
      <c r="G440">
        <v>1</v>
      </c>
      <c r="H440">
        <v>4</v>
      </c>
      <c r="I440" t="s">
        <v>79</v>
      </c>
      <c r="J440">
        <v>263</v>
      </c>
      <c r="K440" t="s">
        <v>80</v>
      </c>
      <c r="L440" t="s">
        <v>16</v>
      </c>
    </row>
    <row r="441" spans="1:12">
      <c r="A441">
        <v>440</v>
      </c>
      <c r="B441">
        <v>0</v>
      </c>
      <c r="C441">
        <v>2</v>
      </c>
      <c r="D441" t="s">
        <v>904</v>
      </c>
      <c r="E441" t="s">
        <v>13</v>
      </c>
      <c r="F441">
        <v>31</v>
      </c>
      <c r="G441">
        <v>0</v>
      </c>
      <c r="H441">
        <v>0</v>
      </c>
      <c r="I441" t="s">
        <v>905</v>
      </c>
      <c r="J441">
        <v>10.5</v>
      </c>
      <c r="K441" t="s">
        <v>15</v>
      </c>
      <c r="L441" t="s">
        <v>16</v>
      </c>
    </row>
    <row r="442" spans="1:12">
      <c r="A442">
        <v>441</v>
      </c>
      <c r="B442">
        <v>1</v>
      </c>
      <c r="C442">
        <v>2</v>
      </c>
      <c r="D442" t="s">
        <v>906</v>
      </c>
      <c r="E442" t="s">
        <v>18</v>
      </c>
      <c r="F442">
        <v>45</v>
      </c>
      <c r="G442">
        <v>1</v>
      </c>
      <c r="H442">
        <v>1</v>
      </c>
      <c r="I442" t="s">
        <v>672</v>
      </c>
      <c r="J442">
        <v>26.25</v>
      </c>
      <c r="K442" t="s">
        <v>15</v>
      </c>
      <c r="L442" t="s">
        <v>16</v>
      </c>
    </row>
    <row r="443" spans="1:12">
      <c r="A443">
        <v>442</v>
      </c>
      <c r="B443">
        <v>0</v>
      </c>
      <c r="C443">
        <v>3</v>
      </c>
      <c r="D443" t="s">
        <v>907</v>
      </c>
      <c r="E443" t="s">
        <v>13</v>
      </c>
      <c r="F443">
        <v>20</v>
      </c>
      <c r="G443">
        <v>0</v>
      </c>
      <c r="H443">
        <v>0</v>
      </c>
      <c r="I443" t="s">
        <v>908</v>
      </c>
      <c r="J443">
        <v>9.5</v>
      </c>
      <c r="K443" t="s">
        <v>15</v>
      </c>
      <c r="L443" t="s">
        <v>16</v>
      </c>
    </row>
    <row r="444" spans="1:12">
      <c r="A444">
        <v>443</v>
      </c>
      <c r="B444">
        <v>0</v>
      </c>
      <c r="C444">
        <v>3</v>
      </c>
      <c r="D444" t="s">
        <v>909</v>
      </c>
      <c r="E444" t="s">
        <v>13</v>
      </c>
      <c r="F444">
        <v>25</v>
      </c>
      <c r="G444">
        <v>1</v>
      </c>
      <c r="H444">
        <v>0</v>
      </c>
      <c r="I444" t="s">
        <v>910</v>
      </c>
      <c r="J444">
        <v>7.7750000000000004</v>
      </c>
      <c r="K444" t="s">
        <v>15</v>
      </c>
      <c r="L444" t="s">
        <v>16</v>
      </c>
    </row>
    <row r="445" spans="1:12">
      <c r="A445">
        <v>444</v>
      </c>
      <c r="B445">
        <v>1</v>
      </c>
      <c r="C445">
        <v>2</v>
      </c>
      <c r="D445" t="s">
        <v>911</v>
      </c>
      <c r="E445" t="s">
        <v>18</v>
      </c>
      <c r="F445">
        <v>28</v>
      </c>
      <c r="G445">
        <v>0</v>
      </c>
      <c r="H445">
        <v>0</v>
      </c>
      <c r="I445" t="s">
        <v>912</v>
      </c>
      <c r="J445">
        <v>13</v>
      </c>
      <c r="K445" t="s">
        <v>15</v>
      </c>
      <c r="L445" t="s">
        <v>16</v>
      </c>
    </row>
    <row r="446" spans="1:12">
      <c r="A446">
        <v>445</v>
      </c>
      <c r="B446">
        <v>1</v>
      </c>
      <c r="C446">
        <v>3</v>
      </c>
      <c r="D446" t="s">
        <v>913</v>
      </c>
      <c r="E446" t="s">
        <v>13</v>
      </c>
      <c r="G446">
        <v>0</v>
      </c>
      <c r="H446">
        <v>0</v>
      </c>
      <c r="I446" t="s">
        <v>914</v>
      </c>
      <c r="J446">
        <v>8.1125000000000007</v>
      </c>
      <c r="K446" t="s">
        <v>15</v>
      </c>
      <c r="L446" t="s">
        <v>16</v>
      </c>
    </row>
    <row r="447" spans="1:12">
      <c r="A447">
        <v>446</v>
      </c>
      <c r="B447">
        <v>1</v>
      </c>
      <c r="C447">
        <v>1</v>
      </c>
      <c r="D447" t="s">
        <v>915</v>
      </c>
      <c r="E447" t="s">
        <v>13</v>
      </c>
      <c r="F447">
        <v>4</v>
      </c>
      <c r="G447">
        <v>0</v>
      </c>
      <c r="H447">
        <v>2</v>
      </c>
      <c r="I447" t="s">
        <v>916</v>
      </c>
      <c r="J447">
        <v>81.8583</v>
      </c>
      <c r="K447" t="s">
        <v>917</v>
      </c>
      <c r="L447" t="s">
        <v>16</v>
      </c>
    </row>
    <row r="448" spans="1:12">
      <c r="A448">
        <v>447</v>
      </c>
      <c r="B448">
        <v>1</v>
      </c>
      <c r="C448">
        <v>2</v>
      </c>
      <c r="D448" t="s">
        <v>918</v>
      </c>
      <c r="E448" t="s">
        <v>18</v>
      </c>
      <c r="F448">
        <v>13</v>
      </c>
      <c r="G448">
        <v>0</v>
      </c>
      <c r="H448">
        <v>1</v>
      </c>
      <c r="I448" t="s">
        <v>581</v>
      </c>
      <c r="J448">
        <v>19.5</v>
      </c>
      <c r="K448" t="s">
        <v>15</v>
      </c>
      <c r="L448" t="s">
        <v>16</v>
      </c>
    </row>
    <row r="449" spans="1:12">
      <c r="A449">
        <v>448</v>
      </c>
      <c r="B449">
        <v>1</v>
      </c>
      <c r="C449">
        <v>1</v>
      </c>
      <c r="D449" t="s">
        <v>919</v>
      </c>
      <c r="E449" t="s">
        <v>13</v>
      </c>
      <c r="F449">
        <v>34</v>
      </c>
      <c r="G449">
        <v>0</v>
      </c>
      <c r="H449">
        <v>0</v>
      </c>
      <c r="I449" t="s">
        <v>920</v>
      </c>
      <c r="J449">
        <v>26.55</v>
      </c>
      <c r="K449" t="s">
        <v>15</v>
      </c>
      <c r="L449" t="s">
        <v>16</v>
      </c>
    </row>
    <row r="450" spans="1:12">
      <c r="A450">
        <v>449</v>
      </c>
      <c r="B450">
        <v>1</v>
      </c>
      <c r="C450">
        <v>3</v>
      </c>
      <c r="D450" t="s">
        <v>921</v>
      </c>
      <c r="E450" t="s">
        <v>18</v>
      </c>
      <c r="F450">
        <v>5</v>
      </c>
      <c r="G450">
        <v>2</v>
      </c>
      <c r="H450">
        <v>1</v>
      </c>
      <c r="I450" t="s">
        <v>922</v>
      </c>
      <c r="J450">
        <v>19.258299999999998</v>
      </c>
      <c r="K450" t="s">
        <v>15</v>
      </c>
      <c r="L450" t="s">
        <v>21</v>
      </c>
    </row>
    <row r="451" spans="1:12">
      <c r="A451">
        <v>450</v>
      </c>
      <c r="B451">
        <v>1</v>
      </c>
      <c r="C451">
        <v>1</v>
      </c>
      <c r="D451" t="s">
        <v>923</v>
      </c>
      <c r="E451" t="s">
        <v>13</v>
      </c>
      <c r="F451">
        <v>52</v>
      </c>
      <c r="G451">
        <v>0</v>
      </c>
      <c r="H451">
        <v>0</v>
      </c>
      <c r="I451" t="s">
        <v>924</v>
      </c>
      <c r="J451">
        <v>30.5</v>
      </c>
      <c r="K451" t="s">
        <v>925</v>
      </c>
      <c r="L451" t="s">
        <v>16</v>
      </c>
    </row>
    <row r="452" spans="1:12">
      <c r="A452">
        <v>451</v>
      </c>
      <c r="B452">
        <v>0</v>
      </c>
      <c r="C452">
        <v>2</v>
      </c>
      <c r="D452" t="s">
        <v>926</v>
      </c>
      <c r="E452" t="s">
        <v>13</v>
      </c>
      <c r="F452">
        <v>36</v>
      </c>
      <c r="G452">
        <v>1</v>
      </c>
      <c r="H452">
        <v>2</v>
      </c>
      <c r="I452" t="s">
        <v>146</v>
      </c>
      <c r="J452">
        <v>27.75</v>
      </c>
      <c r="K452" t="s">
        <v>15</v>
      </c>
      <c r="L452" t="s">
        <v>16</v>
      </c>
    </row>
    <row r="453" spans="1:12">
      <c r="A453">
        <v>452</v>
      </c>
      <c r="B453">
        <v>0</v>
      </c>
      <c r="C453">
        <v>3</v>
      </c>
      <c r="D453" t="s">
        <v>927</v>
      </c>
      <c r="E453" t="s">
        <v>13</v>
      </c>
      <c r="G453">
        <v>1</v>
      </c>
      <c r="H453">
        <v>0</v>
      </c>
      <c r="I453" t="s">
        <v>928</v>
      </c>
      <c r="J453">
        <v>19.966699999999999</v>
      </c>
      <c r="K453" t="s">
        <v>15</v>
      </c>
      <c r="L453" t="s">
        <v>16</v>
      </c>
    </row>
    <row r="454" spans="1:12">
      <c r="A454">
        <v>453</v>
      </c>
      <c r="B454">
        <v>0</v>
      </c>
      <c r="C454">
        <v>1</v>
      </c>
      <c r="D454" t="s">
        <v>929</v>
      </c>
      <c r="E454" t="s">
        <v>13</v>
      </c>
      <c r="F454">
        <v>30</v>
      </c>
      <c r="G454">
        <v>0</v>
      </c>
      <c r="H454">
        <v>0</v>
      </c>
      <c r="I454" t="s">
        <v>930</v>
      </c>
      <c r="J454">
        <v>27.75</v>
      </c>
      <c r="K454" t="s">
        <v>931</v>
      </c>
      <c r="L454" t="s">
        <v>21</v>
      </c>
    </row>
    <row r="455" spans="1:12">
      <c r="A455">
        <v>454</v>
      </c>
      <c r="B455">
        <v>1</v>
      </c>
      <c r="C455">
        <v>1</v>
      </c>
      <c r="D455" t="s">
        <v>932</v>
      </c>
      <c r="E455" t="s">
        <v>13</v>
      </c>
      <c r="F455">
        <v>49</v>
      </c>
      <c r="G455">
        <v>1</v>
      </c>
      <c r="H455">
        <v>0</v>
      </c>
      <c r="I455" t="s">
        <v>933</v>
      </c>
      <c r="J455">
        <v>89.104200000000006</v>
      </c>
      <c r="K455" t="s">
        <v>934</v>
      </c>
      <c r="L455" t="s">
        <v>21</v>
      </c>
    </row>
    <row r="456" spans="1:12">
      <c r="A456">
        <v>455</v>
      </c>
      <c r="B456">
        <v>0</v>
      </c>
      <c r="C456">
        <v>3</v>
      </c>
      <c r="D456" t="s">
        <v>935</v>
      </c>
      <c r="E456" t="s">
        <v>13</v>
      </c>
      <c r="G456">
        <v>0</v>
      </c>
      <c r="H456">
        <v>0</v>
      </c>
      <c r="I456" t="s">
        <v>936</v>
      </c>
      <c r="J456">
        <v>8.0500000000000007</v>
      </c>
      <c r="K456" t="s">
        <v>15</v>
      </c>
      <c r="L456" t="s">
        <v>16</v>
      </c>
    </row>
    <row r="457" spans="1:12">
      <c r="A457">
        <v>456</v>
      </c>
      <c r="B457">
        <v>1</v>
      </c>
      <c r="C457">
        <v>3</v>
      </c>
      <c r="D457" t="s">
        <v>937</v>
      </c>
      <c r="E457" t="s">
        <v>13</v>
      </c>
      <c r="F457">
        <v>29</v>
      </c>
      <c r="G457">
        <v>0</v>
      </c>
      <c r="H457">
        <v>0</v>
      </c>
      <c r="I457" t="s">
        <v>938</v>
      </c>
      <c r="J457">
        <v>7.8958000000000004</v>
      </c>
      <c r="K457" t="s">
        <v>15</v>
      </c>
      <c r="L457" t="s">
        <v>21</v>
      </c>
    </row>
    <row r="458" spans="1:12">
      <c r="A458">
        <v>457</v>
      </c>
      <c r="B458">
        <v>0</v>
      </c>
      <c r="C458">
        <v>1</v>
      </c>
      <c r="D458" t="s">
        <v>939</v>
      </c>
      <c r="E458" t="s">
        <v>13</v>
      </c>
      <c r="F458">
        <v>65</v>
      </c>
      <c r="G458">
        <v>0</v>
      </c>
      <c r="H458">
        <v>0</v>
      </c>
      <c r="I458" t="s">
        <v>940</v>
      </c>
      <c r="J458">
        <v>26.55</v>
      </c>
      <c r="K458" t="s">
        <v>941</v>
      </c>
      <c r="L458" t="s">
        <v>16</v>
      </c>
    </row>
    <row r="459" spans="1:12">
      <c r="A459">
        <v>458</v>
      </c>
      <c r="B459">
        <v>1</v>
      </c>
      <c r="C459">
        <v>1</v>
      </c>
      <c r="D459" t="s">
        <v>942</v>
      </c>
      <c r="E459" t="s">
        <v>18</v>
      </c>
      <c r="G459">
        <v>1</v>
      </c>
      <c r="H459">
        <v>0</v>
      </c>
      <c r="I459" t="s">
        <v>943</v>
      </c>
      <c r="J459">
        <v>51.862499999999997</v>
      </c>
      <c r="K459" t="s">
        <v>944</v>
      </c>
      <c r="L459" t="s">
        <v>16</v>
      </c>
    </row>
    <row r="460" spans="1:12">
      <c r="A460">
        <v>459</v>
      </c>
      <c r="B460">
        <v>1</v>
      </c>
      <c r="C460">
        <v>2</v>
      </c>
      <c r="D460" t="s">
        <v>945</v>
      </c>
      <c r="E460" t="s">
        <v>18</v>
      </c>
      <c r="F460">
        <v>50</v>
      </c>
      <c r="G460">
        <v>0</v>
      </c>
      <c r="H460">
        <v>0</v>
      </c>
      <c r="I460" t="s">
        <v>946</v>
      </c>
      <c r="J460">
        <v>10.5</v>
      </c>
      <c r="K460" t="s">
        <v>15</v>
      </c>
      <c r="L460" t="s">
        <v>16</v>
      </c>
    </row>
    <row r="461" spans="1:12">
      <c r="A461">
        <v>460</v>
      </c>
      <c r="B461">
        <v>0</v>
      </c>
      <c r="C461">
        <v>3</v>
      </c>
      <c r="D461" t="s">
        <v>947</v>
      </c>
      <c r="E461" t="s">
        <v>13</v>
      </c>
      <c r="G461">
        <v>0</v>
      </c>
      <c r="H461">
        <v>0</v>
      </c>
      <c r="I461" t="s">
        <v>948</v>
      </c>
      <c r="J461">
        <v>7.75</v>
      </c>
      <c r="K461" t="s">
        <v>15</v>
      </c>
      <c r="L461" t="s">
        <v>31</v>
      </c>
    </row>
    <row r="462" spans="1:12">
      <c r="A462">
        <v>461</v>
      </c>
      <c r="B462">
        <v>1</v>
      </c>
      <c r="C462">
        <v>1</v>
      </c>
      <c r="D462" t="s">
        <v>949</v>
      </c>
      <c r="E462" t="s">
        <v>13</v>
      </c>
      <c r="F462">
        <v>48</v>
      </c>
      <c r="G462">
        <v>0</v>
      </c>
      <c r="H462">
        <v>0</v>
      </c>
      <c r="I462" t="s">
        <v>950</v>
      </c>
      <c r="J462">
        <v>26.55</v>
      </c>
      <c r="K462" t="s">
        <v>951</v>
      </c>
      <c r="L462" t="s">
        <v>16</v>
      </c>
    </row>
    <row r="463" spans="1:12">
      <c r="A463">
        <v>462</v>
      </c>
      <c r="B463">
        <v>0</v>
      </c>
      <c r="C463">
        <v>3</v>
      </c>
      <c r="D463" t="s">
        <v>952</v>
      </c>
      <c r="E463" t="s">
        <v>13</v>
      </c>
      <c r="F463">
        <v>34</v>
      </c>
      <c r="G463">
        <v>0</v>
      </c>
      <c r="H463">
        <v>0</v>
      </c>
      <c r="I463" t="s">
        <v>953</v>
      </c>
      <c r="J463">
        <v>8.0500000000000007</v>
      </c>
      <c r="K463" t="s">
        <v>15</v>
      </c>
      <c r="L463" t="s">
        <v>16</v>
      </c>
    </row>
    <row r="464" spans="1:12">
      <c r="A464">
        <v>463</v>
      </c>
      <c r="B464">
        <v>0</v>
      </c>
      <c r="C464">
        <v>1</v>
      </c>
      <c r="D464" t="s">
        <v>954</v>
      </c>
      <c r="E464" t="s">
        <v>13</v>
      </c>
      <c r="F464">
        <v>47</v>
      </c>
      <c r="G464">
        <v>0</v>
      </c>
      <c r="H464">
        <v>0</v>
      </c>
      <c r="I464" t="s">
        <v>955</v>
      </c>
      <c r="J464">
        <v>38.5</v>
      </c>
      <c r="K464" t="s">
        <v>956</v>
      </c>
      <c r="L464" t="s">
        <v>16</v>
      </c>
    </row>
    <row r="465" spans="1:12">
      <c r="A465">
        <v>464</v>
      </c>
      <c r="B465">
        <v>0</v>
      </c>
      <c r="C465">
        <v>2</v>
      </c>
      <c r="D465" t="s">
        <v>957</v>
      </c>
      <c r="E465" t="s">
        <v>13</v>
      </c>
      <c r="F465">
        <v>48</v>
      </c>
      <c r="G465">
        <v>0</v>
      </c>
      <c r="H465">
        <v>0</v>
      </c>
      <c r="I465" t="s">
        <v>958</v>
      </c>
      <c r="J465">
        <v>13</v>
      </c>
      <c r="K465" t="s">
        <v>15</v>
      </c>
      <c r="L465" t="s">
        <v>16</v>
      </c>
    </row>
    <row r="466" spans="1:12">
      <c r="A466">
        <v>465</v>
      </c>
      <c r="B466">
        <v>0</v>
      </c>
      <c r="C466">
        <v>3</v>
      </c>
      <c r="D466" t="s">
        <v>959</v>
      </c>
      <c r="E466" t="s">
        <v>13</v>
      </c>
      <c r="G466">
        <v>0</v>
      </c>
      <c r="H466">
        <v>0</v>
      </c>
      <c r="I466" t="s">
        <v>960</v>
      </c>
      <c r="J466">
        <v>8.0500000000000007</v>
      </c>
      <c r="K466" t="s">
        <v>15</v>
      </c>
      <c r="L466" t="s">
        <v>16</v>
      </c>
    </row>
    <row r="467" spans="1:12">
      <c r="A467">
        <v>466</v>
      </c>
      <c r="B467">
        <v>0</v>
      </c>
      <c r="C467">
        <v>3</v>
      </c>
      <c r="D467" t="s">
        <v>961</v>
      </c>
      <c r="E467" t="s">
        <v>13</v>
      </c>
      <c r="F467">
        <v>38</v>
      </c>
      <c r="G467">
        <v>0</v>
      </c>
      <c r="H467">
        <v>0</v>
      </c>
      <c r="I467" t="s">
        <v>962</v>
      </c>
      <c r="J467">
        <v>7.05</v>
      </c>
      <c r="K467" t="s">
        <v>15</v>
      </c>
      <c r="L467" t="s">
        <v>16</v>
      </c>
    </row>
    <row r="468" spans="1:12">
      <c r="A468">
        <v>467</v>
      </c>
      <c r="B468">
        <v>0</v>
      </c>
      <c r="C468">
        <v>2</v>
      </c>
      <c r="D468" t="s">
        <v>963</v>
      </c>
      <c r="E468" t="s">
        <v>13</v>
      </c>
      <c r="G468">
        <v>0</v>
      </c>
      <c r="H468">
        <v>0</v>
      </c>
      <c r="I468" t="s">
        <v>593</v>
      </c>
      <c r="J468">
        <v>0</v>
      </c>
      <c r="K468" t="s">
        <v>15</v>
      </c>
      <c r="L468" t="s">
        <v>16</v>
      </c>
    </row>
    <row r="469" spans="1:12">
      <c r="A469">
        <v>468</v>
      </c>
      <c r="B469">
        <v>0</v>
      </c>
      <c r="C469">
        <v>1</v>
      </c>
      <c r="D469" t="s">
        <v>964</v>
      </c>
      <c r="E469" t="s">
        <v>13</v>
      </c>
      <c r="F469">
        <v>56</v>
      </c>
      <c r="G469">
        <v>0</v>
      </c>
      <c r="H469">
        <v>0</v>
      </c>
      <c r="I469" t="s">
        <v>965</v>
      </c>
      <c r="J469">
        <v>26.55</v>
      </c>
      <c r="K469" t="s">
        <v>15</v>
      </c>
      <c r="L469" t="s">
        <v>16</v>
      </c>
    </row>
    <row r="470" spans="1:12">
      <c r="A470">
        <v>469</v>
      </c>
      <c r="B470">
        <v>0</v>
      </c>
      <c r="C470">
        <v>3</v>
      </c>
      <c r="D470" t="s">
        <v>966</v>
      </c>
      <c r="E470" t="s">
        <v>13</v>
      </c>
      <c r="G470">
        <v>0</v>
      </c>
      <c r="H470">
        <v>0</v>
      </c>
      <c r="I470" t="s">
        <v>967</v>
      </c>
      <c r="J470">
        <v>7.7249999999999996</v>
      </c>
      <c r="K470" t="s">
        <v>15</v>
      </c>
      <c r="L470" t="s">
        <v>31</v>
      </c>
    </row>
    <row r="471" spans="1:12">
      <c r="A471">
        <v>470</v>
      </c>
      <c r="B471">
        <v>1</v>
      </c>
      <c r="C471">
        <v>3</v>
      </c>
      <c r="D471" t="s">
        <v>968</v>
      </c>
      <c r="E471" t="s">
        <v>18</v>
      </c>
      <c r="F471">
        <v>0.75</v>
      </c>
      <c r="G471">
        <v>2</v>
      </c>
      <c r="H471">
        <v>1</v>
      </c>
      <c r="I471" t="s">
        <v>922</v>
      </c>
      <c r="J471">
        <v>19.258299999999998</v>
      </c>
      <c r="K471" t="s">
        <v>15</v>
      </c>
      <c r="L471" t="s">
        <v>21</v>
      </c>
    </row>
    <row r="472" spans="1:12">
      <c r="A472">
        <v>471</v>
      </c>
      <c r="B472">
        <v>0</v>
      </c>
      <c r="C472">
        <v>3</v>
      </c>
      <c r="D472" t="s">
        <v>969</v>
      </c>
      <c r="E472" t="s">
        <v>13</v>
      </c>
      <c r="G472">
        <v>0</v>
      </c>
      <c r="H472">
        <v>0</v>
      </c>
      <c r="I472" t="s">
        <v>970</v>
      </c>
      <c r="J472">
        <v>7.25</v>
      </c>
      <c r="K472" t="s">
        <v>15</v>
      </c>
      <c r="L472" t="s">
        <v>16</v>
      </c>
    </row>
    <row r="473" spans="1:12">
      <c r="A473">
        <v>472</v>
      </c>
      <c r="B473">
        <v>0</v>
      </c>
      <c r="C473">
        <v>3</v>
      </c>
      <c r="D473" t="s">
        <v>971</v>
      </c>
      <c r="E473" t="s">
        <v>13</v>
      </c>
      <c r="F473">
        <v>38</v>
      </c>
      <c r="G473">
        <v>0</v>
      </c>
      <c r="H473">
        <v>0</v>
      </c>
      <c r="I473" t="s">
        <v>972</v>
      </c>
      <c r="J473">
        <v>8.6624999999999996</v>
      </c>
      <c r="K473" t="s">
        <v>15</v>
      </c>
      <c r="L473" t="s">
        <v>16</v>
      </c>
    </row>
    <row r="474" spans="1:12">
      <c r="A474">
        <v>473</v>
      </c>
      <c r="B474">
        <v>1</v>
      </c>
      <c r="C474">
        <v>2</v>
      </c>
      <c r="D474" t="s">
        <v>973</v>
      </c>
      <c r="E474" t="s">
        <v>18</v>
      </c>
      <c r="F474">
        <v>33</v>
      </c>
      <c r="G474">
        <v>1</v>
      </c>
      <c r="H474">
        <v>2</v>
      </c>
      <c r="I474" t="s">
        <v>146</v>
      </c>
      <c r="J474">
        <v>27.75</v>
      </c>
      <c r="K474" t="s">
        <v>15</v>
      </c>
      <c r="L474" t="s">
        <v>16</v>
      </c>
    </row>
    <row r="475" spans="1:12">
      <c r="A475">
        <v>474</v>
      </c>
      <c r="B475">
        <v>1</v>
      </c>
      <c r="C475">
        <v>2</v>
      </c>
      <c r="D475" t="s">
        <v>974</v>
      </c>
      <c r="E475" t="s">
        <v>18</v>
      </c>
      <c r="F475">
        <v>23</v>
      </c>
      <c r="G475">
        <v>0</v>
      </c>
      <c r="H475">
        <v>0</v>
      </c>
      <c r="I475" t="s">
        <v>975</v>
      </c>
      <c r="J475">
        <v>13.791700000000001</v>
      </c>
      <c r="K475" t="s">
        <v>625</v>
      </c>
      <c r="L475" t="s">
        <v>21</v>
      </c>
    </row>
    <row r="476" spans="1:12">
      <c r="A476">
        <v>475</v>
      </c>
      <c r="B476">
        <v>0</v>
      </c>
      <c r="C476">
        <v>3</v>
      </c>
      <c r="D476" t="s">
        <v>976</v>
      </c>
      <c r="E476" t="s">
        <v>18</v>
      </c>
      <c r="F476">
        <v>22</v>
      </c>
      <c r="G476">
        <v>0</v>
      </c>
      <c r="H476">
        <v>0</v>
      </c>
      <c r="I476" t="s">
        <v>977</v>
      </c>
      <c r="J476">
        <v>9.8375000000000004</v>
      </c>
      <c r="K476" t="s">
        <v>15</v>
      </c>
      <c r="L476" t="s">
        <v>16</v>
      </c>
    </row>
    <row r="477" spans="1:12">
      <c r="A477">
        <v>476</v>
      </c>
      <c r="B477">
        <v>0</v>
      </c>
      <c r="C477">
        <v>1</v>
      </c>
      <c r="D477" t="s">
        <v>978</v>
      </c>
      <c r="E477" t="s">
        <v>13</v>
      </c>
      <c r="G477">
        <v>0</v>
      </c>
      <c r="H477">
        <v>0</v>
      </c>
      <c r="I477" t="s">
        <v>256</v>
      </c>
      <c r="J477">
        <v>52</v>
      </c>
      <c r="K477" t="s">
        <v>979</v>
      </c>
      <c r="L477" t="s">
        <v>16</v>
      </c>
    </row>
    <row r="478" spans="1:12">
      <c r="A478">
        <v>477</v>
      </c>
      <c r="B478">
        <v>0</v>
      </c>
      <c r="C478">
        <v>2</v>
      </c>
      <c r="D478" t="s">
        <v>980</v>
      </c>
      <c r="E478" t="s">
        <v>13</v>
      </c>
      <c r="F478">
        <v>34</v>
      </c>
      <c r="G478">
        <v>1</v>
      </c>
      <c r="H478">
        <v>0</v>
      </c>
      <c r="I478" t="s">
        <v>981</v>
      </c>
      <c r="J478">
        <v>21</v>
      </c>
      <c r="K478" t="s">
        <v>15</v>
      </c>
      <c r="L478" t="s">
        <v>16</v>
      </c>
    </row>
    <row r="479" spans="1:12">
      <c r="A479">
        <v>478</v>
      </c>
      <c r="B479">
        <v>0</v>
      </c>
      <c r="C479">
        <v>3</v>
      </c>
      <c r="D479" t="s">
        <v>982</v>
      </c>
      <c r="E479" t="s">
        <v>13</v>
      </c>
      <c r="F479">
        <v>29</v>
      </c>
      <c r="G479">
        <v>1</v>
      </c>
      <c r="H479">
        <v>0</v>
      </c>
      <c r="I479" t="s">
        <v>983</v>
      </c>
      <c r="J479">
        <v>7.0457999999999998</v>
      </c>
      <c r="K479" t="s">
        <v>15</v>
      </c>
      <c r="L479" t="s">
        <v>16</v>
      </c>
    </row>
    <row r="480" spans="1:12">
      <c r="A480">
        <v>479</v>
      </c>
      <c r="B480">
        <v>0</v>
      </c>
      <c r="C480">
        <v>3</v>
      </c>
      <c r="D480" t="s">
        <v>984</v>
      </c>
      <c r="E480" t="s">
        <v>13</v>
      </c>
      <c r="F480">
        <v>22</v>
      </c>
      <c r="G480">
        <v>0</v>
      </c>
      <c r="H480">
        <v>0</v>
      </c>
      <c r="I480" t="s">
        <v>985</v>
      </c>
      <c r="J480">
        <v>7.5208000000000004</v>
      </c>
      <c r="K480" t="s">
        <v>15</v>
      </c>
      <c r="L480" t="s">
        <v>16</v>
      </c>
    </row>
    <row r="481" spans="1:12">
      <c r="A481">
        <v>480</v>
      </c>
      <c r="B481">
        <v>1</v>
      </c>
      <c r="C481">
        <v>3</v>
      </c>
      <c r="D481" t="s">
        <v>986</v>
      </c>
      <c r="E481" t="s">
        <v>18</v>
      </c>
      <c r="F481">
        <v>2</v>
      </c>
      <c r="G481">
        <v>0</v>
      </c>
      <c r="H481">
        <v>1</v>
      </c>
      <c r="I481" t="s">
        <v>987</v>
      </c>
      <c r="J481">
        <v>12.2875</v>
      </c>
      <c r="K481" t="s">
        <v>15</v>
      </c>
      <c r="L481" t="s">
        <v>16</v>
      </c>
    </row>
    <row r="482" spans="1:12">
      <c r="A482">
        <v>481</v>
      </c>
      <c r="B482">
        <v>0</v>
      </c>
      <c r="C482">
        <v>3</v>
      </c>
      <c r="D482" t="s">
        <v>988</v>
      </c>
      <c r="E482" t="s">
        <v>13</v>
      </c>
      <c r="F482">
        <v>9</v>
      </c>
      <c r="G482">
        <v>5</v>
      </c>
      <c r="H482">
        <v>2</v>
      </c>
      <c r="I482" t="s">
        <v>148</v>
      </c>
      <c r="J482">
        <v>46.9</v>
      </c>
      <c r="K482" t="s">
        <v>15</v>
      </c>
      <c r="L482" t="s">
        <v>16</v>
      </c>
    </row>
    <row r="483" spans="1:12">
      <c r="A483">
        <v>482</v>
      </c>
      <c r="B483">
        <v>0</v>
      </c>
      <c r="C483">
        <v>2</v>
      </c>
      <c r="D483" t="s">
        <v>989</v>
      </c>
      <c r="E483" t="s">
        <v>13</v>
      </c>
      <c r="G483">
        <v>0</v>
      </c>
      <c r="H483">
        <v>0</v>
      </c>
      <c r="I483" t="s">
        <v>990</v>
      </c>
      <c r="J483">
        <v>0</v>
      </c>
      <c r="K483" t="s">
        <v>15</v>
      </c>
      <c r="L483" t="s">
        <v>16</v>
      </c>
    </row>
    <row r="484" spans="1:12">
      <c r="A484">
        <v>483</v>
      </c>
      <c r="B484">
        <v>0</v>
      </c>
      <c r="C484">
        <v>3</v>
      </c>
      <c r="D484" t="s">
        <v>991</v>
      </c>
      <c r="E484" t="s">
        <v>13</v>
      </c>
      <c r="F484">
        <v>50</v>
      </c>
      <c r="G484">
        <v>0</v>
      </c>
      <c r="H484">
        <v>0</v>
      </c>
      <c r="I484" t="s">
        <v>992</v>
      </c>
      <c r="J484">
        <v>8.0500000000000007</v>
      </c>
      <c r="K484" t="s">
        <v>15</v>
      </c>
      <c r="L484" t="s">
        <v>16</v>
      </c>
    </row>
    <row r="485" spans="1:12">
      <c r="A485">
        <v>484</v>
      </c>
      <c r="B485">
        <v>1</v>
      </c>
      <c r="C485">
        <v>3</v>
      </c>
      <c r="D485" t="s">
        <v>993</v>
      </c>
      <c r="E485" t="s">
        <v>18</v>
      </c>
      <c r="F485">
        <v>63</v>
      </c>
      <c r="G485">
        <v>0</v>
      </c>
      <c r="H485">
        <v>0</v>
      </c>
      <c r="I485" t="s">
        <v>994</v>
      </c>
      <c r="J485">
        <v>9.5875000000000004</v>
      </c>
      <c r="K485" t="s">
        <v>15</v>
      </c>
      <c r="L485" t="s">
        <v>16</v>
      </c>
    </row>
    <row r="486" spans="1:12">
      <c r="A486">
        <v>485</v>
      </c>
      <c r="B486">
        <v>1</v>
      </c>
      <c r="C486">
        <v>1</v>
      </c>
      <c r="D486" t="s">
        <v>995</v>
      </c>
      <c r="E486" t="s">
        <v>13</v>
      </c>
      <c r="F486">
        <v>25</v>
      </c>
      <c r="G486">
        <v>1</v>
      </c>
      <c r="H486">
        <v>0</v>
      </c>
      <c r="I486" t="s">
        <v>621</v>
      </c>
      <c r="J486">
        <v>91.0792</v>
      </c>
      <c r="K486" t="s">
        <v>622</v>
      </c>
      <c r="L486" t="s">
        <v>21</v>
      </c>
    </row>
    <row r="487" spans="1:12">
      <c r="A487">
        <v>486</v>
      </c>
      <c r="B487">
        <v>0</v>
      </c>
      <c r="C487">
        <v>3</v>
      </c>
      <c r="D487" t="s">
        <v>996</v>
      </c>
      <c r="E487" t="s">
        <v>18</v>
      </c>
      <c r="G487">
        <v>3</v>
      </c>
      <c r="H487">
        <v>1</v>
      </c>
      <c r="I487" t="s">
        <v>386</v>
      </c>
      <c r="J487">
        <v>25.466699999999999</v>
      </c>
      <c r="K487" t="s">
        <v>15</v>
      </c>
      <c r="L487" t="s">
        <v>16</v>
      </c>
    </row>
    <row r="488" spans="1:12">
      <c r="A488">
        <v>487</v>
      </c>
      <c r="B488">
        <v>1</v>
      </c>
      <c r="C488">
        <v>1</v>
      </c>
      <c r="D488" t="s">
        <v>997</v>
      </c>
      <c r="E488" t="s">
        <v>18</v>
      </c>
      <c r="F488">
        <v>35</v>
      </c>
      <c r="G488">
        <v>1</v>
      </c>
      <c r="H488">
        <v>0</v>
      </c>
      <c r="I488" t="s">
        <v>484</v>
      </c>
      <c r="J488">
        <v>90</v>
      </c>
      <c r="K488" t="s">
        <v>485</v>
      </c>
      <c r="L488" t="s">
        <v>16</v>
      </c>
    </row>
    <row r="489" spans="1:12">
      <c r="A489">
        <v>488</v>
      </c>
      <c r="B489">
        <v>0</v>
      </c>
      <c r="C489">
        <v>1</v>
      </c>
      <c r="D489" t="s">
        <v>998</v>
      </c>
      <c r="E489" t="s">
        <v>13</v>
      </c>
      <c r="F489">
        <v>58</v>
      </c>
      <c r="G489">
        <v>0</v>
      </c>
      <c r="H489">
        <v>0</v>
      </c>
      <c r="I489" t="s">
        <v>999</v>
      </c>
      <c r="J489">
        <v>29.7</v>
      </c>
      <c r="K489" t="s">
        <v>1000</v>
      </c>
      <c r="L489" t="s">
        <v>21</v>
      </c>
    </row>
    <row r="490" spans="1:12">
      <c r="A490">
        <v>489</v>
      </c>
      <c r="B490">
        <v>0</v>
      </c>
      <c r="C490">
        <v>3</v>
      </c>
      <c r="D490" t="s">
        <v>1001</v>
      </c>
      <c r="E490" t="s">
        <v>13</v>
      </c>
      <c r="F490">
        <v>30</v>
      </c>
      <c r="G490">
        <v>0</v>
      </c>
      <c r="H490">
        <v>0</v>
      </c>
      <c r="I490" t="s">
        <v>1002</v>
      </c>
      <c r="J490">
        <v>8.0500000000000007</v>
      </c>
      <c r="K490" t="s">
        <v>15</v>
      </c>
      <c r="L490" t="s">
        <v>16</v>
      </c>
    </row>
    <row r="491" spans="1:12">
      <c r="A491">
        <v>490</v>
      </c>
      <c r="B491">
        <v>1</v>
      </c>
      <c r="C491">
        <v>3</v>
      </c>
      <c r="D491" t="s">
        <v>1003</v>
      </c>
      <c r="E491" t="s">
        <v>13</v>
      </c>
      <c r="F491">
        <v>9</v>
      </c>
      <c r="G491">
        <v>1</v>
      </c>
      <c r="H491">
        <v>1</v>
      </c>
      <c r="I491" t="s">
        <v>736</v>
      </c>
      <c r="J491">
        <v>15.9</v>
      </c>
      <c r="K491" t="s">
        <v>15</v>
      </c>
      <c r="L491" t="s">
        <v>16</v>
      </c>
    </row>
    <row r="492" spans="1:12">
      <c r="A492">
        <v>491</v>
      </c>
      <c r="B492">
        <v>0</v>
      </c>
      <c r="C492">
        <v>3</v>
      </c>
      <c r="D492" t="s">
        <v>1004</v>
      </c>
      <c r="E492" t="s">
        <v>13</v>
      </c>
      <c r="G492">
        <v>1</v>
      </c>
      <c r="H492">
        <v>0</v>
      </c>
      <c r="I492" t="s">
        <v>1005</v>
      </c>
      <c r="J492">
        <v>19.966699999999999</v>
      </c>
      <c r="K492" t="s">
        <v>15</v>
      </c>
      <c r="L492" t="s">
        <v>16</v>
      </c>
    </row>
    <row r="493" spans="1:12">
      <c r="A493">
        <v>492</v>
      </c>
      <c r="B493">
        <v>0</v>
      </c>
      <c r="C493">
        <v>3</v>
      </c>
      <c r="D493" t="s">
        <v>1006</v>
      </c>
      <c r="E493" t="s">
        <v>13</v>
      </c>
      <c r="F493">
        <v>21</v>
      </c>
      <c r="G493">
        <v>0</v>
      </c>
      <c r="H493">
        <v>0</v>
      </c>
      <c r="I493" t="s">
        <v>1007</v>
      </c>
      <c r="J493">
        <v>7.25</v>
      </c>
      <c r="K493" t="s">
        <v>15</v>
      </c>
      <c r="L493" t="s">
        <v>16</v>
      </c>
    </row>
    <row r="494" spans="1:12">
      <c r="A494">
        <v>493</v>
      </c>
      <c r="B494">
        <v>0</v>
      </c>
      <c r="C494">
        <v>1</v>
      </c>
      <c r="D494" t="s">
        <v>1008</v>
      </c>
      <c r="E494" t="s">
        <v>13</v>
      </c>
      <c r="F494">
        <v>55</v>
      </c>
      <c r="G494">
        <v>0</v>
      </c>
      <c r="H494">
        <v>0</v>
      </c>
      <c r="I494" t="s">
        <v>1009</v>
      </c>
      <c r="J494">
        <v>30.5</v>
      </c>
      <c r="K494" t="s">
        <v>1010</v>
      </c>
      <c r="L494" t="s">
        <v>16</v>
      </c>
    </row>
    <row r="495" spans="1:12">
      <c r="A495">
        <v>494</v>
      </c>
      <c r="B495">
        <v>0</v>
      </c>
      <c r="C495">
        <v>1</v>
      </c>
      <c r="D495" t="s">
        <v>1011</v>
      </c>
      <c r="E495" t="s">
        <v>13</v>
      </c>
      <c r="F495">
        <v>71</v>
      </c>
      <c r="G495">
        <v>0</v>
      </c>
      <c r="H495">
        <v>0</v>
      </c>
      <c r="I495" t="s">
        <v>1012</v>
      </c>
      <c r="J495">
        <v>49.504199999999997</v>
      </c>
      <c r="K495" t="s">
        <v>15</v>
      </c>
      <c r="L495" t="s">
        <v>21</v>
      </c>
    </row>
    <row r="496" spans="1:12">
      <c r="A496">
        <v>495</v>
      </c>
      <c r="B496">
        <v>0</v>
      </c>
      <c r="C496">
        <v>3</v>
      </c>
      <c r="D496" t="s">
        <v>1013</v>
      </c>
      <c r="E496" t="s">
        <v>13</v>
      </c>
      <c r="F496">
        <v>21</v>
      </c>
      <c r="G496">
        <v>0</v>
      </c>
      <c r="H496">
        <v>0</v>
      </c>
      <c r="I496" t="s">
        <v>1014</v>
      </c>
      <c r="J496">
        <v>8.0500000000000007</v>
      </c>
      <c r="K496" t="s">
        <v>15</v>
      </c>
      <c r="L496" t="s">
        <v>16</v>
      </c>
    </row>
    <row r="497" spans="1:12">
      <c r="A497">
        <v>496</v>
      </c>
      <c r="B497">
        <v>0</v>
      </c>
      <c r="C497">
        <v>3</v>
      </c>
      <c r="D497" t="s">
        <v>1015</v>
      </c>
      <c r="E497" t="s">
        <v>13</v>
      </c>
      <c r="G497">
        <v>0</v>
      </c>
      <c r="H497">
        <v>0</v>
      </c>
      <c r="I497" t="s">
        <v>265</v>
      </c>
      <c r="J497">
        <v>14.458299999999999</v>
      </c>
      <c r="K497" t="s">
        <v>15</v>
      </c>
      <c r="L497" t="s">
        <v>21</v>
      </c>
    </row>
    <row r="498" spans="1:12">
      <c r="A498">
        <v>497</v>
      </c>
      <c r="B498">
        <v>1</v>
      </c>
      <c r="C498">
        <v>1</v>
      </c>
      <c r="D498" t="s">
        <v>1016</v>
      </c>
      <c r="E498" t="s">
        <v>18</v>
      </c>
      <c r="F498">
        <v>54</v>
      </c>
      <c r="G498">
        <v>1</v>
      </c>
      <c r="H498">
        <v>0</v>
      </c>
      <c r="I498" t="s">
        <v>1017</v>
      </c>
      <c r="J498">
        <v>78.2667</v>
      </c>
      <c r="K498" t="s">
        <v>1018</v>
      </c>
      <c r="L498" t="s">
        <v>21</v>
      </c>
    </row>
    <row r="499" spans="1:12">
      <c r="A499">
        <v>498</v>
      </c>
      <c r="B499">
        <v>0</v>
      </c>
      <c r="C499">
        <v>3</v>
      </c>
      <c r="D499" t="s">
        <v>1019</v>
      </c>
      <c r="E499" t="s">
        <v>13</v>
      </c>
      <c r="G499">
        <v>0</v>
      </c>
      <c r="H499">
        <v>0</v>
      </c>
      <c r="I499" t="s">
        <v>1020</v>
      </c>
      <c r="J499">
        <v>15.1</v>
      </c>
      <c r="K499" t="s">
        <v>15</v>
      </c>
      <c r="L499" t="s">
        <v>16</v>
      </c>
    </row>
    <row r="500" spans="1:12">
      <c r="A500">
        <v>499</v>
      </c>
      <c r="B500">
        <v>0</v>
      </c>
      <c r="C500">
        <v>1</v>
      </c>
      <c r="D500" t="s">
        <v>1021</v>
      </c>
      <c r="E500" t="s">
        <v>18</v>
      </c>
      <c r="F500">
        <v>25</v>
      </c>
      <c r="G500">
        <v>1</v>
      </c>
      <c r="H500">
        <v>2</v>
      </c>
      <c r="I500" t="s">
        <v>635</v>
      </c>
      <c r="J500">
        <v>151.55000000000001</v>
      </c>
      <c r="K500" t="s">
        <v>636</v>
      </c>
      <c r="L500" t="s">
        <v>16</v>
      </c>
    </row>
    <row r="501" spans="1:12">
      <c r="A501">
        <v>500</v>
      </c>
      <c r="B501">
        <v>0</v>
      </c>
      <c r="C501">
        <v>3</v>
      </c>
      <c r="D501" t="s">
        <v>1022</v>
      </c>
      <c r="E501" t="s">
        <v>13</v>
      </c>
      <c r="F501">
        <v>24</v>
      </c>
      <c r="G501">
        <v>0</v>
      </c>
      <c r="H501">
        <v>0</v>
      </c>
      <c r="I501" t="s">
        <v>1023</v>
      </c>
      <c r="J501">
        <v>7.7957999999999998</v>
      </c>
      <c r="K501" t="s">
        <v>15</v>
      </c>
      <c r="L501" t="s">
        <v>16</v>
      </c>
    </row>
    <row r="502" spans="1:12">
      <c r="A502">
        <v>501</v>
      </c>
      <c r="B502">
        <v>0</v>
      </c>
      <c r="C502">
        <v>3</v>
      </c>
      <c r="D502" t="s">
        <v>1024</v>
      </c>
      <c r="E502" t="s">
        <v>13</v>
      </c>
      <c r="F502">
        <v>17</v>
      </c>
      <c r="G502">
        <v>0</v>
      </c>
      <c r="H502">
        <v>0</v>
      </c>
      <c r="I502" t="s">
        <v>1025</v>
      </c>
      <c r="J502">
        <v>8.6624999999999996</v>
      </c>
      <c r="K502" t="s">
        <v>15</v>
      </c>
      <c r="L502" t="s">
        <v>16</v>
      </c>
    </row>
    <row r="503" spans="1:12">
      <c r="A503">
        <v>502</v>
      </c>
      <c r="B503">
        <v>0</v>
      </c>
      <c r="C503">
        <v>3</v>
      </c>
      <c r="D503" t="s">
        <v>1026</v>
      </c>
      <c r="E503" t="s">
        <v>18</v>
      </c>
      <c r="F503">
        <v>21</v>
      </c>
      <c r="G503">
        <v>0</v>
      </c>
      <c r="H503">
        <v>0</v>
      </c>
      <c r="I503" t="s">
        <v>1027</v>
      </c>
      <c r="J503">
        <v>7.75</v>
      </c>
      <c r="K503" t="s">
        <v>15</v>
      </c>
      <c r="L503" t="s">
        <v>31</v>
      </c>
    </row>
    <row r="504" spans="1:12">
      <c r="A504">
        <v>503</v>
      </c>
      <c r="B504">
        <v>0</v>
      </c>
      <c r="C504">
        <v>3</v>
      </c>
      <c r="D504" t="s">
        <v>1028</v>
      </c>
      <c r="E504" t="s">
        <v>18</v>
      </c>
      <c r="G504">
        <v>0</v>
      </c>
      <c r="H504">
        <v>0</v>
      </c>
      <c r="I504" t="s">
        <v>1029</v>
      </c>
      <c r="J504">
        <v>7.6292</v>
      </c>
      <c r="K504" t="s">
        <v>15</v>
      </c>
      <c r="L504" t="s">
        <v>31</v>
      </c>
    </row>
    <row r="505" spans="1:12">
      <c r="A505">
        <v>504</v>
      </c>
      <c r="B505">
        <v>0</v>
      </c>
      <c r="C505">
        <v>3</v>
      </c>
      <c r="D505" t="s">
        <v>1030</v>
      </c>
      <c r="E505" t="s">
        <v>18</v>
      </c>
      <c r="F505">
        <v>37</v>
      </c>
      <c r="G505">
        <v>0</v>
      </c>
      <c r="H505">
        <v>0</v>
      </c>
      <c r="I505" t="s">
        <v>1031</v>
      </c>
      <c r="J505">
        <v>9.5875000000000004</v>
      </c>
      <c r="K505" t="s">
        <v>15</v>
      </c>
      <c r="L505" t="s">
        <v>16</v>
      </c>
    </row>
    <row r="506" spans="1:12">
      <c r="A506">
        <v>505</v>
      </c>
      <c r="B506">
        <v>1</v>
      </c>
      <c r="C506">
        <v>1</v>
      </c>
      <c r="D506" t="s">
        <v>1032</v>
      </c>
      <c r="E506" t="s">
        <v>18</v>
      </c>
      <c r="F506">
        <v>16</v>
      </c>
      <c r="G506">
        <v>0</v>
      </c>
      <c r="H506">
        <v>0</v>
      </c>
      <c r="I506" t="s">
        <v>549</v>
      </c>
      <c r="J506">
        <v>86.5</v>
      </c>
      <c r="K506" t="s">
        <v>1033</v>
      </c>
      <c r="L506" t="s">
        <v>16</v>
      </c>
    </row>
    <row r="507" spans="1:12">
      <c r="A507">
        <v>506</v>
      </c>
      <c r="B507">
        <v>0</v>
      </c>
      <c r="C507">
        <v>1</v>
      </c>
      <c r="D507" t="s">
        <v>1034</v>
      </c>
      <c r="E507" t="s">
        <v>13</v>
      </c>
      <c r="F507">
        <v>18</v>
      </c>
      <c r="G507">
        <v>1</v>
      </c>
      <c r="H507">
        <v>0</v>
      </c>
      <c r="I507" t="s">
        <v>654</v>
      </c>
      <c r="J507">
        <v>108.9</v>
      </c>
      <c r="K507" t="s">
        <v>655</v>
      </c>
      <c r="L507" t="s">
        <v>21</v>
      </c>
    </row>
    <row r="508" spans="1:12">
      <c r="A508">
        <v>507</v>
      </c>
      <c r="B508">
        <v>1</v>
      </c>
      <c r="C508">
        <v>2</v>
      </c>
      <c r="D508" t="s">
        <v>1035</v>
      </c>
      <c r="E508" t="s">
        <v>18</v>
      </c>
      <c r="F508">
        <v>33</v>
      </c>
      <c r="G508">
        <v>0</v>
      </c>
      <c r="H508">
        <v>2</v>
      </c>
      <c r="I508" t="s">
        <v>1036</v>
      </c>
      <c r="J508">
        <v>26</v>
      </c>
      <c r="K508" t="s">
        <v>15</v>
      </c>
      <c r="L508" t="s">
        <v>16</v>
      </c>
    </row>
    <row r="509" spans="1:12">
      <c r="A509">
        <v>508</v>
      </c>
      <c r="B509">
        <v>1</v>
      </c>
      <c r="C509">
        <v>1</v>
      </c>
      <c r="D509" t="s">
        <v>1037</v>
      </c>
      <c r="E509" t="s">
        <v>13</v>
      </c>
      <c r="G509">
        <v>0</v>
      </c>
      <c r="H509">
        <v>0</v>
      </c>
      <c r="I509" t="s">
        <v>1038</v>
      </c>
      <c r="J509">
        <v>26.55</v>
      </c>
      <c r="K509" t="s">
        <v>15</v>
      </c>
      <c r="L509" t="s">
        <v>16</v>
      </c>
    </row>
    <row r="510" spans="1:12">
      <c r="A510">
        <v>509</v>
      </c>
      <c r="B510">
        <v>0</v>
      </c>
      <c r="C510">
        <v>3</v>
      </c>
      <c r="D510" t="s">
        <v>1039</v>
      </c>
      <c r="E510" t="s">
        <v>13</v>
      </c>
      <c r="F510">
        <v>28</v>
      </c>
      <c r="G510">
        <v>0</v>
      </c>
      <c r="H510">
        <v>0</v>
      </c>
      <c r="I510" t="s">
        <v>1040</v>
      </c>
      <c r="J510">
        <v>22.524999999999999</v>
      </c>
      <c r="K510" t="s">
        <v>15</v>
      </c>
      <c r="L510" t="s">
        <v>16</v>
      </c>
    </row>
    <row r="511" spans="1:12">
      <c r="A511">
        <v>510</v>
      </c>
      <c r="B511">
        <v>1</v>
      </c>
      <c r="C511">
        <v>3</v>
      </c>
      <c r="D511" t="s">
        <v>1041</v>
      </c>
      <c r="E511" t="s">
        <v>13</v>
      </c>
      <c r="F511">
        <v>26</v>
      </c>
      <c r="G511">
        <v>0</v>
      </c>
      <c r="H511">
        <v>0</v>
      </c>
      <c r="I511" t="s">
        <v>180</v>
      </c>
      <c r="J511">
        <v>56.495800000000003</v>
      </c>
      <c r="K511" t="s">
        <v>15</v>
      </c>
      <c r="L511" t="s">
        <v>16</v>
      </c>
    </row>
    <row r="512" spans="1:12">
      <c r="A512">
        <v>511</v>
      </c>
      <c r="B512">
        <v>1</v>
      </c>
      <c r="C512">
        <v>3</v>
      </c>
      <c r="D512" t="s">
        <v>1042</v>
      </c>
      <c r="E512" t="s">
        <v>13</v>
      </c>
      <c r="F512">
        <v>29</v>
      </c>
      <c r="G512">
        <v>0</v>
      </c>
      <c r="H512">
        <v>0</v>
      </c>
      <c r="I512" t="s">
        <v>1043</v>
      </c>
      <c r="J512">
        <v>7.75</v>
      </c>
      <c r="K512" t="s">
        <v>15</v>
      </c>
      <c r="L512" t="s">
        <v>31</v>
      </c>
    </row>
    <row r="513" spans="1:12">
      <c r="A513">
        <v>512</v>
      </c>
      <c r="B513">
        <v>0</v>
      </c>
      <c r="C513">
        <v>3</v>
      </c>
      <c r="D513" t="s">
        <v>1044</v>
      </c>
      <c r="E513" t="s">
        <v>13</v>
      </c>
      <c r="G513">
        <v>0</v>
      </c>
      <c r="H513">
        <v>0</v>
      </c>
      <c r="I513" t="s">
        <v>1045</v>
      </c>
      <c r="J513">
        <v>8.0500000000000007</v>
      </c>
      <c r="K513" t="s">
        <v>15</v>
      </c>
      <c r="L513" t="s">
        <v>16</v>
      </c>
    </row>
    <row r="514" spans="1:12">
      <c r="A514">
        <v>513</v>
      </c>
      <c r="B514">
        <v>1</v>
      </c>
      <c r="C514">
        <v>1</v>
      </c>
      <c r="D514" t="s">
        <v>1046</v>
      </c>
      <c r="E514" t="s">
        <v>13</v>
      </c>
      <c r="F514">
        <v>36</v>
      </c>
      <c r="G514">
        <v>0</v>
      </c>
      <c r="H514">
        <v>0</v>
      </c>
      <c r="I514" t="s">
        <v>1047</v>
      </c>
      <c r="J514">
        <v>26.287500000000001</v>
      </c>
      <c r="K514" t="s">
        <v>1048</v>
      </c>
      <c r="L514" t="s">
        <v>16</v>
      </c>
    </row>
    <row r="515" spans="1:12">
      <c r="A515">
        <v>514</v>
      </c>
      <c r="B515">
        <v>1</v>
      </c>
      <c r="C515">
        <v>1</v>
      </c>
      <c r="D515" t="s">
        <v>1049</v>
      </c>
      <c r="E515" t="s">
        <v>18</v>
      </c>
      <c r="F515">
        <v>54</v>
      </c>
      <c r="G515">
        <v>1</v>
      </c>
      <c r="H515">
        <v>0</v>
      </c>
      <c r="I515" t="s">
        <v>1050</v>
      </c>
      <c r="J515">
        <v>59.4</v>
      </c>
      <c r="K515" t="s">
        <v>15</v>
      </c>
      <c r="L515" t="s">
        <v>21</v>
      </c>
    </row>
    <row r="516" spans="1:12">
      <c r="A516">
        <v>515</v>
      </c>
      <c r="B516">
        <v>0</v>
      </c>
      <c r="C516">
        <v>3</v>
      </c>
      <c r="D516" t="s">
        <v>1051</v>
      </c>
      <c r="E516" t="s">
        <v>13</v>
      </c>
      <c r="F516">
        <v>24</v>
      </c>
      <c r="G516">
        <v>0</v>
      </c>
      <c r="H516">
        <v>0</v>
      </c>
      <c r="I516" t="s">
        <v>1052</v>
      </c>
      <c r="J516">
        <v>7.4958</v>
      </c>
      <c r="K516" t="s">
        <v>15</v>
      </c>
      <c r="L516" t="s">
        <v>16</v>
      </c>
    </row>
    <row r="517" spans="1:12">
      <c r="A517">
        <v>516</v>
      </c>
      <c r="B517">
        <v>0</v>
      </c>
      <c r="C517">
        <v>1</v>
      </c>
      <c r="D517" t="s">
        <v>1053</v>
      </c>
      <c r="E517" t="s">
        <v>13</v>
      </c>
      <c r="F517">
        <v>47</v>
      </c>
      <c r="G517">
        <v>0</v>
      </c>
      <c r="H517">
        <v>0</v>
      </c>
      <c r="I517" t="s">
        <v>1054</v>
      </c>
      <c r="J517">
        <v>34.020800000000001</v>
      </c>
      <c r="K517" t="s">
        <v>1055</v>
      </c>
      <c r="L517" t="s">
        <v>16</v>
      </c>
    </row>
    <row r="518" spans="1:12">
      <c r="A518">
        <v>517</v>
      </c>
      <c r="B518">
        <v>1</v>
      </c>
      <c r="C518">
        <v>2</v>
      </c>
      <c r="D518" t="s">
        <v>1056</v>
      </c>
      <c r="E518" t="s">
        <v>18</v>
      </c>
      <c r="F518">
        <v>34</v>
      </c>
      <c r="G518">
        <v>0</v>
      </c>
      <c r="H518">
        <v>0</v>
      </c>
      <c r="I518" t="s">
        <v>1057</v>
      </c>
      <c r="J518">
        <v>10.5</v>
      </c>
      <c r="K518" t="s">
        <v>165</v>
      </c>
      <c r="L518" t="s">
        <v>16</v>
      </c>
    </row>
    <row r="519" spans="1:12">
      <c r="A519">
        <v>518</v>
      </c>
      <c r="B519">
        <v>0</v>
      </c>
      <c r="C519">
        <v>3</v>
      </c>
      <c r="D519" t="s">
        <v>1058</v>
      </c>
      <c r="E519" t="s">
        <v>13</v>
      </c>
      <c r="G519">
        <v>0</v>
      </c>
      <c r="H519">
        <v>0</v>
      </c>
      <c r="I519" t="s">
        <v>254</v>
      </c>
      <c r="J519">
        <v>24.15</v>
      </c>
      <c r="K519" t="s">
        <v>15</v>
      </c>
      <c r="L519" t="s">
        <v>31</v>
      </c>
    </row>
    <row r="520" spans="1:12">
      <c r="A520">
        <v>519</v>
      </c>
      <c r="B520">
        <v>1</v>
      </c>
      <c r="C520">
        <v>2</v>
      </c>
      <c r="D520" t="s">
        <v>1059</v>
      </c>
      <c r="E520" t="s">
        <v>18</v>
      </c>
      <c r="F520">
        <v>36</v>
      </c>
      <c r="G520">
        <v>1</v>
      </c>
      <c r="H520">
        <v>0</v>
      </c>
      <c r="I520" t="s">
        <v>1060</v>
      </c>
      <c r="J520">
        <v>26</v>
      </c>
      <c r="K520" t="s">
        <v>15</v>
      </c>
      <c r="L520" t="s">
        <v>16</v>
      </c>
    </row>
    <row r="521" spans="1:12">
      <c r="A521">
        <v>520</v>
      </c>
      <c r="B521">
        <v>0</v>
      </c>
      <c r="C521">
        <v>3</v>
      </c>
      <c r="D521" t="s">
        <v>1061</v>
      </c>
      <c r="E521" t="s">
        <v>13</v>
      </c>
      <c r="F521">
        <v>32</v>
      </c>
      <c r="G521">
        <v>0</v>
      </c>
      <c r="H521">
        <v>0</v>
      </c>
      <c r="I521" t="s">
        <v>1062</v>
      </c>
      <c r="J521">
        <v>7.8958000000000004</v>
      </c>
      <c r="K521" t="s">
        <v>15</v>
      </c>
      <c r="L521" t="s">
        <v>16</v>
      </c>
    </row>
    <row r="522" spans="1:12">
      <c r="A522">
        <v>521</v>
      </c>
      <c r="B522">
        <v>1</v>
      </c>
      <c r="C522">
        <v>1</v>
      </c>
      <c r="D522" t="s">
        <v>1063</v>
      </c>
      <c r="E522" t="s">
        <v>18</v>
      </c>
      <c r="F522">
        <v>30</v>
      </c>
      <c r="G522">
        <v>0</v>
      </c>
      <c r="H522">
        <v>0</v>
      </c>
      <c r="I522" t="s">
        <v>1064</v>
      </c>
      <c r="J522">
        <v>93.5</v>
      </c>
      <c r="K522" t="s">
        <v>1065</v>
      </c>
      <c r="L522" t="s">
        <v>16</v>
      </c>
    </row>
    <row r="523" spans="1:12">
      <c r="A523">
        <v>522</v>
      </c>
      <c r="B523">
        <v>0</v>
      </c>
      <c r="C523">
        <v>3</v>
      </c>
      <c r="D523" t="s">
        <v>1066</v>
      </c>
      <c r="E523" t="s">
        <v>13</v>
      </c>
      <c r="F523">
        <v>22</v>
      </c>
      <c r="G523">
        <v>0</v>
      </c>
      <c r="H523">
        <v>0</v>
      </c>
      <c r="I523" t="s">
        <v>1067</v>
      </c>
      <c r="J523">
        <v>7.8958000000000004</v>
      </c>
      <c r="K523" t="s">
        <v>15</v>
      </c>
      <c r="L523" t="s">
        <v>16</v>
      </c>
    </row>
    <row r="524" spans="1:12">
      <c r="A524">
        <v>523</v>
      </c>
      <c r="B524">
        <v>0</v>
      </c>
      <c r="C524">
        <v>3</v>
      </c>
      <c r="D524" t="s">
        <v>1068</v>
      </c>
      <c r="E524" t="s">
        <v>13</v>
      </c>
      <c r="G524">
        <v>0</v>
      </c>
      <c r="H524">
        <v>0</v>
      </c>
      <c r="I524" t="s">
        <v>1069</v>
      </c>
      <c r="J524">
        <v>7.2249999999999996</v>
      </c>
      <c r="K524" t="s">
        <v>15</v>
      </c>
      <c r="L524" t="s">
        <v>21</v>
      </c>
    </row>
    <row r="525" spans="1:12">
      <c r="A525">
        <v>524</v>
      </c>
      <c r="B525">
        <v>1</v>
      </c>
      <c r="C525">
        <v>1</v>
      </c>
      <c r="D525" t="s">
        <v>1070</v>
      </c>
      <c r="E525" t="s">
        <v>18</v>
      </c>
      <c r="F525">
        <v>44</v>
      </c>
      <c r="G525">
        <v>0</v>
      </c>
      <c r="H525">
        <v>1</v>
      </c>
      <c r="I525" t="s">
        <v>700</v>
      </c>
      <c r="J525">
        <v>57.979199999999999</v>
      </c>
      <c r="K525" t="s">
        <v>701</v>
      </c>
      <c r="L525" t="s">
        <v>21</v>
      </c>
    </row>
    <row r="526" spans="1:12">
      <c r="A526">
        <v>525</v>
      </c>
      <c r="B526">
        <v>0</v>
      </c>
      <c r="C526">
        <v>3</v>
      </c>
      <c r="D526" t="s">
        <v>1071</v>
      </c>
      <c r="E526" t="s">
        <v>13</v>
      </c>
      <c r="G526">
        <v>0</v>
      </c>
      <c r="H526">
        <v>0</v>
      </c>
      <c r="I526" t="s">
        <v>1072</v>
      </c>
      <c r="J526">
        <v>7.2291999999999996</v>
      </c>
      <c r="K526" t="s">
        <v>15</v>
      </c>
      <c r="L526" t="s">
        <v>21</v>
      </c>
    </row>
    <row r="527" spans="1:12">
      <c r="A527">
        <v>526</v>
      </c>
      <c r="B527">
        <v>0</v>
      </c>
      <c r="C527">
        <v>3</v>
      </c>
      <c r="D527" t="s">
        <v>1073</v>
      </c>
      <c r="E527" t="s">
        <v>13</v>
      </c>
      <c r="F527">
        <v>40.5</v>
      </c>
      <c r="G527">
        <v>0</v>
      </c>
      <c r="H527">
        <v>0</v>
      </c>
      <c r="I527" t="s">
        <v>1074</v>
      </c>
      <c r="J527">
        <v>7.75</v>
      </c>
      <c r="K527" t="s">
        <v>15</v>
      </c>
      <c r="L527" t="s">
        <v>31</v>
      </c>
    </row>
    <row r="528" spans="1:12">
      <c r="A528">
        <v>527</v>
      </c>
      <c r="B528">
        <v>1</v>
      </c>
      <c r="C528">
        <v>2</v>
      </c>
      <c r="D528" t="s">
        <v>1075</v>
      </c>
      <c r="E528" t="s">
        <v>18</v>
      </c>
      <c r="F528">
        <v>50</v>
      </c>
      <c r="G528">
        <v>0</v>
      </c>
      <c r="H528">
        <v>0</v>
      </c>
      <c r="I528" t="s">
        <v>1076</v>
      </c>
      <c r="J528">
        <v>10.5</v>
      </c>
      <c r="K528" t="s">
        <v>15</v>
      </c>
      <c r="L528" t="s">
        <v>16</v>
      </c>
    </row>
    <row r="529" spans="1:12">
      <c r="A529">
        <v>528</v>
      </c>
      <c r="B529">
        <v>0</v>
      </c>
      <c r="C529">
        <v>1</v>
      </c>
      <c r="D529" t="s">
        <v>1077</v>
      </c>
      <c r="E529" t="s">
        <v>13</v>
      </c>
      <c r="G529">
        <v>0</v>
      </c>
      <c r="H529">
        <v>0</v>
      </c>
      <c r="I529" t="s">
        <v>1078</v>
      </c>
      <c r="J529">
        <v>221.7792</v>
      </c>
      <c r="K529" t="s">
        <v>1079</v>
      </c>
      <c r="L529" t="s">
        <v>16</v>
      </c>
    </row>
    <row r="530" spans="1:12">
      <c r="A530">
        <v>529</v>
      </c>
      <c r="B530">
        <v>0</v>
      </c>
      <c r="C530">
        <v>3</v>
      </c>
      <c r="D530" t="s">
        <v>1080</v>
      </c>
      <c r="E530" t="s">
        <v>13</v>
      </c>
      <c r="F530">
        <v>39</v>
      </c>
      <c r="G530">
        <v>0</v>
      </c>
      <c r="H530">
        <v>0</v>
      </c>
      <c r="I530" t="s">
        <v>1081</v>
      </c>
      <c r="J530">
        <v>7.9249999999999998</v>
      </c>
      <c r="K530" t="s">
        <v>15</v>
      </c>
      <c r="L530" t="s">
        <v>16</v>
      </c>
    </row>
    <row r="531" spans="1:12">
      <c r="A531">
        <v>530</v>
      </c>
      <c r="B531">
        <v>0</v>
      </c>
      <c r="C531">
        <v>2</v>
      </c>
      <c r="D531" t="s">
        <v>1082</v>
      </c>
      <c r="E531" t="s">
        <v>13</v>
      </c>
      <c r="F531">
        <v>23</v>
      </c>
      <c r="G531">
        <v>2</v>
      </c>
      <c r="H531">
        <v>1</v>
      </c>
      <c r="I531" t="s">
        <v>1083</v>
      </c>
      <c r="J531">
        <v>11.5</v>
      </c>
      <c r="K531" t="s">
        <v>15</v>
      </c>
      <c r="L531" t="s">
        <v>16</v>
      </c>
    </row>
    <row r="532" spans="1:12">
      <c r="A532">
        <v>531</v>
      </c>
      <c r="B532">
        <v>1</v>
      </c>
      <c r="C532">
        <v>2</v>
      </c>
      <c r="D532" t="s">
        <v>1084</v>
      </c>
      <c r="E532" t="s">
        <v>18</v>
      </c>
      <c r="F532">
        <v>2</v>
      </c>
      <c r="G532">
        <v>1</v>
      </c>
      <c r="H532">
        <v>1</v>
      </c>
      <c r="I532" t="s">
        <v>1036</v>
      </c>
      <c r="J532">
        <v>26</v>
      </c>
      <c r="K532" t="s">
        <v>15</v>
      </c>
      <c r="L532" t="s">
        <v>16</v>
      </c>
    </row>
    <row r="533" spans="1:12">
      <c r="A533">
        <v>532</v>
      </c>
      <c r="B533">
        <v>0</v>
      </c>
      <c r="C533">
        <v>3</v>
      </c>
      <c r="D533" t="s">
        <v>1085</v>
      </c>
      <c r="E533" t="s">
        <v>13</v>
      </c>
      <c r="G533">
        <v>0</v>
      </c>
      <c r="H533">
        <v>0</v>
      </c>
      <c r="I533" t="s">
        <v>1086</v>
      </c>
      <c r="J533">
        <v>7.2291999999999996</v>
      </c>
      <c r="K533" t="s">
        <v>15</v>
      </c>
      <c r="L533" t="s">
        <v>21</v>
      </c>
    </row>
    <row r="534" spans="1:12">
      <c r="A534">
        <v>533</v>
      </c>
      <c r="B534">
        <v>0</v>
      </c>
      <c r="C534">
        <v>3</v>
      </c>
      <c r="D534" t="s">
        <v>1087</v>
      </c>
      <c r="E534" t="s">
        <v>13</v>
      </c>
      <c r="F534">
        <v>17</v>
      </c>
      <c r="G534">
        <v>1</v>
      </c>
      <c r="H534">
        <v>1</v>
      </c>
      <c r="I534" t="s">
        <v>1088</v>
      </c>
      <c r="J534">
        <v>7.2291999999999996</v>
      </c>
      <c r="K534" t="s">
        <v>15</v>
      </c>
      <c r="L534" t="s">
        <v>21</v>
      </c>
    </row>
    <row r="535" spans="1:12">
      <c r="A535">
        <v>534</v>
      </c>
      <c r="B535">
        <v>1</v>
      </c>
      <c r="C535">
        <v>3</v>
      </c>
      <c r="D535" t="s">
        <v>1089</v>
      </c>
      <c r="E535" t="s">
        <v>18</v>
      </c>
      <c r="G535">
        <v>0</v>
      </c>
      <c r="H535">
        <v>2</v>
      </c>
      <c r="I535" t="s">
        <v>289</v>
      </c>
      <c r="J535">
        <v>22.3583</v>
      </c>
      <c r="K535" t="s">
        <v>15</v>
      </c>
      <c r="L535" t="s">
        <v>21</v>
      </c>
    </row>
    <row r="536" spans="1:12">
      <c r="A536">
        <v>535</v>
      </c>
      <c r="B536">
        <v>0</v>
      </c>
      <c r="C536">
        <v>3</v>
      </c>
      <c r="D536" t="s">
        <v>1090</v>
      </c>
      <c r="E536" t="s">
        <v>18</v>
      </c>
      <c r="F536">
        <v>30</v>
      </c>
      <c r="G536">
        <v>0</v>
      </c>
      <c r="H536">
        <v>0</v>
      </c>
      <c r="I536" t="s">
        <v>1091</v>
      </c>
      <c r="J536">
        <v>8.6624999999999996</v>
      </c>
      <c r="K536" t="s">
        <v>15</v>
      </c>
      <c r="L536" t="s">
        <v>16</v>
      </c>
    </row>
    <row r="537" spans="1:12">
      <c r="A537">
        <v>536</v>
      </c>
      <c r="B537">
        <v>1</v>
      </c>
      <c r="C537">
        <v>2</v>
      </c>
      <c r="D537" t="s">
        <v>1092</v>
      </c>
      <c r="E537" t="s">
        <v>18</v>
      </c>
      <c r="F537">
        <v>7</v>
      </c>
      <c r="G537">
        <v>0</v>
      </c>
      <c r="H537">
        <v>2</v>
      </c>
      <c r="I537" t="s">
        <v>672</v>
      </c>
      <c r="J537">
        <v>26.25</v>
      </c>
      <c r="K537" t="s">
        <v>15</v>
      </c>
      <c r="L537" t="s">
        <v>16</v>
      </c>
    </row>
    <row r="538" spans="1:12">
      <c r="A538">
        <v>537</v>
      </c>
      <c r="B538">
        <v>0</v>
      </c>
      <c r="C538">
        <v>1</v>
      </c>
      <c r="D538" t="s">
        <v>1093</v>
      </c>
      <c r="E538" t="s">
        <v>13</v>
      </c>
      <c r="F538">
        <v>45</v>
      </c>
      <c r="G538">
        <v>0</v>
      </c>
      <c r="H538">
        <v>0</v>
      </c>
      <c r="I538" t="s">
        <v>1094</v>
      </c>
      <c r="J538">
        <v>26.55</v>
      </c>
      <c r="K538" t="s">
        <v>1095</v>
      </c>
      <c r="L538" t="s">
        <v>16</v>
      </c>
    </row>
    <row r="539" spans="1:12">
      <c r="A539">
        <v>538</v>
      </c>
      <c r="B539">
        <v>1</v>
      </c>
      <c r="C539">
        <v>1</v>
      </c>
      <c r="D539" t="s">
        <v>1096</v>
      </c>
      <c r="E539" t="s">
        <v>18</v>
      </c>
      <c r="F539">
        <v>30</v>
      </c>
      <c r="G539">
        <v>0</v>
      </c>
      <c r="H539">
        <v>0</v>
      </c>
      <c r="I539" t="s">
        <v>1097</v>
      </c>
      <c r="J539">
        <v>106.425</v>
      </c>
      <c r="K539" t="s">
        <v>15</v>
      </c>
      <c r="L539" t="s">
        <v>21</v>
      </c>
    </row>
    <row r="540" spans="1:12">
      <c r="A540">
        <v>539</v>
      </c>
      <c r="B540">
        <v>0</v>
      </c>
      <c r="C540">
        <v>3</v>
      </c>
      <c r="D540" t="s">
        <v>1098</v>
      </c>
      <c r="E540" t="s">
        <v>13</v>
      </c>
      <c r="G540">
        <v>0</v>
      </c>
      <c r="H540">
        <v>0</v>
      </c>
      <c r="I540" t="s">
        <v>1099</v>
      </c>
      <c r="J540">
        <v>14.5</v>
      </c>
      <c r="K540" t="s">
        <v>15</v>
      </c>
      <c r="L540" t="s">
        <v>16</v>
      </c>
    </row>
    <row r="541" spans="1:12">
      <c r="A541">
        <v>540</v>
      </c>
      <c r="B541">
        <v>1</v>
      </c>
      <c r="C541">
        <v>1</v>
      </c>
      <c r="D541" t="s">
        <v>1100</v>
      </c>
      <c r="E541" t="s">
        <v>18</v>
      </c>
      <c r="F541">
        <v>22</v>
      </c>
      <c r="G541">
        <v>0</v>
      </c>
      <c r="H541">
        <v>2</v>
      </c>
      <c r="I541" t="s">
        <v>1101</v>
      </c>
      <c r="J541">
        <v>49.5</v>
      </c>
      <c r="K541" t="s">
        <v>1102</v>
      </c>
      <c r="L541" t="s">
        <v>21</v>
      </c>
    </row>
    <row r="542" spans="1:12">
      <c r="A542">
        <v>541</v>
      </c>
      <c r="B542">
        <v>1</v>
      </c>
      <c r="C542">
        <v>1</v>
      </c>
      <c r="D542" t="s">
        <v>1103</v>
      </c>
      <c r="E542" t="s">
        <v>18</v>
      </c>
      <c r="F542">
        <v>36</v>
      </c>
      <c r="G542">
        <v>0</v>
      </c>
      <c r="H542">
        <v>2</v>
      </c>
      <c r="I542" t="s">
        <v>1104</v>
      </c>
      <c r="J542">
        <v>71</v>
      </c>
      <c r="K542" t="s">
        <v>1105</v>
      </c>
      <c r="L542" t="s">
        <v>16</v>
      </c>
    </row>
    <row r="543" spans="1:12">
      <c r="A543">
        <v>542</v>
      </c>
      <c r="B543">
        <v>0</v>
      </c>
      <c r="C543">
        <v>3</v>
      </c>
      <c r="D543" t="s">
        <v>1106</v>
      </c>
      <c r="E543" t="s">
        <v>18</v>
      </c>
      <c r="F543">
        <v>9</v>
      </c>
      <c r="G543">
        <v>4</v>
      </c>
      <c r="H543">
        <v>2</v>
      </c>
      <c r="I543" t="s">
        <v>50</v>
      </c>
      <c r="J543">
        <v>31.274999999999999</v>
      </c>
      <c r="K543" t="s">
        <v>15</v>
      </c>
      <c r="L543" t="s">
        <v>16</v>
      </c>
    </row>
    <row r="544" spans="1:12">
      <c r="A544">
        <v>543</v>
      </c>
      <c r="B544">
        <v>0</v>
      </c>
      <c r="C544">
        <v>3</v>
      </c>
      <c r="D544" t="s">
        <v>1107</v>
      </c>
      <c r="E544" t="s">
        <v>18</v>
      </c>
      <c r="F544">
        <v>11</v>
      </c>
      <c r="G544">
        <v>4</v>
      </c>
      <c r="H544">
        <v>2</v>
      </c>
      <c r="I544" t="s">
        <v>50</v>
      </c>
      <c r="J544">
        <v>31.274999999999999</v>
      </c>
      <c r="K544" t="s">
        <v>15</v>
      </c>
      <c r="L544" t="s">
        <v>16</v>
      </c>
    </row>
    <row r="545" spans="1:12">
      <c r="A545">
        <v>544</v>
      </c>
      <c r="B545">
        <v>1</v>
      </c>
      <c r="C545">
        <v>2</v>
      </c>
      <c r="D545" t="s">
        <v>1108</v>
      </c>
      <c r="E545" t="s">
        <v>13</v>
      </c>
      <c r="F545">
        <v>32</v>
      </c>
      <c r="G545">
        <v>1</v>
      </c>
      <c r="H545">
        <v>0</v>
      </c>
      <c r="I545" t="s">
        <v>1109</v>
      </c>
      <c r="J545">
        <v>26</v>
      </c>
      <c r="K545" t="s">
        <v>15</v>
      </c>
      <c r="L545" t="s">
        <v>16</v>
      </c>
    </row>
    <row r="546" spans="1:12">
      <c r="A546">
        <v>545</v>
      </c>
      <c r="B546">
        <v>0</v>
      </c>
      <c r="C546">
        <v>1</v>
      </c>
      <c r="D546" t="s">
        <v>1110</v>
      </c>
      <c r="E546" t="s">
        <v>13</v>
      </c>
      <c r="F546">
        <v>50</v>
      </c>
      <c r="G546">
        <v>1</v>
      </c>
      <c r="H546">
        <v>0</v>
      </c>
      <c r="I546" t="s">
        <v>1097</v>
      </c>
      <c r="J546">
        <v>106.425</v>
      </c>
      <c r="K546" t="s">
        <v>1111</v>
      </c>
      <c r="L546" t="s">
        <v>21</v>
      </c>
    </row>
    <row r="547" spans="1:12">
      <c r="A547">
        <v>546</v>
      </c>
      <c r="B547">
        <v>0</v>
      </c>
      <c r="C547">
        <v>1</v>
      </c>
      <c r="D547" t="s">
        <v>1112</v>
      </c>
      <c r="E547" t="s">
        <v>13</v>
      </c>
      <c r="F547">
        <v>64</v>
      </c>
      <c r="G547">
        <v>0</v>
      </c>
      <c r="H547">
        <v>0</v>
      </c>
      <c r="I547" t="s">
        <v>1113</v>
      </c>
      <c r="J547">
        <v>26</v>
      </c>
      <c r="K547" t="s">
        <v>15</v>
      </c>
      <c r="L547" t="s">
        <v>16</v>
      </c>
    </row>
    <row r="548" spans="1:12">
      <c r="A548">
        <v>547</v>
      </c>
      <c r="B548">
        <v>1</v>
      </c>
      <c r="C548">
        <v>2</v>
      </c>
      <c r="D548" t="s">
        <v>1114</v>
      </c>
      <c r="E548" t="s">
        <v>18</v>
      </c>
      <c r="F548">
        <v>19</v>
      </c>
      <c r="G548">
        <v>1</v>
      </c>
      <c r="H548">
        <v>0</v>
      </c>
      <c r="I548" t="s">
        <v>1109</v>
      </c>
      <c r="J548">
        <v>26</v>
      </c>
      <c r="K548" t="s">
        <v>15</v>
      </c>
      <c r="L548" t="s">
        <v>16</v>
      </c>
    </row>
    <row r="549" spans="1:12">
      <c r="A549">
        <v>548</v>
      </c>
      <c r="B549">
        <v>1</v>
      </c>
      <c r="C549">
        <v>2</v>
      </c>
      <c r="D549" t="s">
        <v>1115</v>
      </c>
      <c r="E549" t="s">
        <v>13</v>
      </c>
      <c r="G549">
        <v>0</v>
      </c>
      <c r="H549">
        <v>0</v>
      </c>
      <c r="I549" t="s">
        <v>1116</v>
      </c>
      <c r="J549">
        <v>13.862500000000001</v>
      </c>
      <c r="K549" t="s">
        <v>15</v>
      </c>
      <c r="L549" t="s">
        <v>21</v>
      </c>
    </row>
    <row r="550" spans="1:12">
      <c r="A550">
        <v>549</v>
      </c>
      <c r="B550">
        <v>0</v>
      </c>
      <c r="C550">
        <v>3</v>
      </c>
      <c r="D550" t="s">
        <v>1117</v>
      </c>
      <c r="E550" t="s">
        <v>13</v>
      </c>
      <c r="F550">
        <v>33</v>
      </c>
      <c r="G550">
        <v>1</v>
      </c>
      <c r="H550">
        <v>1</v>
      </c>
      <c r="I550" t="s">
        <v>365</v>
      </c>
      <c r="J550">
        <v>20.524999999999999</v>
      </c>
      <c r="K550" t="s">
        <v>15</v>
      </c>
      <c r="L550" t="s">
        <v>16</v>
      </c>
    </row>
    <row r="551" spans="1:12">
      <c r="A551">
        <v>550</v>
      </c>
      <c r="B551">
        <v>1</v>
      </c>
      <c r="C551">
        <v>2</v>
      </c>
      <c r="D551" t="s">
        <v>1118</v>
      </c>
      <c r="E551" t="s">
        <v>13</v>
      </c>
      <c r="F551">
        <v>8</v>
      </c>
      <c r="G551">
        <v>1</v>
      </c>
      <c r="H551">
        <v>1</v>
      </c>
      <c r="I551" t="s">
        <v>325</v>
      </c>
      <c r="J551">
        <v>36.75</v>
      </c>
      <c r="K551" t="s">
        <v>15</v>
      </c>
      <c r="L551" t="s">
        <v>16</v>
      </c>
    </row>
    <row r="552" spans="1:12">
      <c r="A552">
        <v>551</v>
      </c>
      <c r="B552">
        <v>1</v>
      </c>
      <c r="C552">
        <v>1</v>
      </c>
      <c r="D552" t="s">
        <v>1119</v>
      </c>
      <c r="E552" t="s">
        <v>13</v>
      </c>
      <c r="F552">
        <v>17</v>
      </c>
      <c r="G552">
        <v>0</v>
      </c>
      <c r="H552">
        <v>2</v>
      </c>
      <c r="I552" t="s">
        <v>652</v>
      </c>
      <c r="J552">
        <v>110.88330000000001</v>
      </c>
      <c r="K552" t="s">
        <v>1120</v>
      </c>
      <c r="L552" t="s">
        <v>21</v>
      </c>
    </row>
    <row r="553" spans="1:12">
      <c r="A553">
        <v>552</v>
      </c>
      <c r="B553">
        <v>0</v>
      </c>
      <c r="C553">
        <v>2</v>
      </c>
      <c r="D553" t="s">
        <v>1121</v>
      </c>
      <c r="E553" t="s">
        <v>13</v>
      </c>
      <c r="F553">
        <v>27</v>
      </c>
      <c r="G553">
        <v>0</v>
      </c>
      <c r="H553">
        <v>0</v>
      </c>
      <c r="I553" t="s">
        <v>1122</v>
      </c>
      <c r="J553">
        <v>26</v>
      </c>
      <c r="K553" t="s">
        <v>15</v>
      </c>
      <c r="L553" t="s">
        <v>16</v>
      </c>
    </row>
    <row r="554" spans="1:12">
      <c r="A554">
        <v>553</v>
      </c>
      <c r="B554">
        <v>0</v>
      </c>
      <c r="C554">
        <v>3</v>
      </c>
      <c r="D554" t="s">
        <v>1123</v>
      </c>
      <c r="E554" t="s">
        <v>13</v>
      </c>
      <c r="G554">
        <v>0</v>
      </c>
      <c r="H554">
        <v>0</v>
      </c>
      <c r="I554" t="s">
        <v>1124</v>
      </c>
      <c r="J554">
        <v>7.8292000000000002</v>
      </c>
      <c r="K554" t="s">
        <v>15</v>
      </c>
      <c r="L554" t="s">
        <v>31</v>
      </c>
    </row>
    <row r="555" spans="1:12">
      <c r="A555">
        <v>554</v>
      </c>
      <c r="B555">
        <v>1</v>
      </c>
      <c r="C555">
        <v>3</v>
      </c>
      <c r="D555" t="s">
        <v>1125</v>
      </c>
      <c r="E555" t="s">
        <v>13</v>
      </c>
      <c r="F555">
        <v>22</v>
      </c>
      <c r="G555">
        <v>0</v>
      </c>
      <c r="H555">
        <v>0</v>
      </c>
      <c r="I555" t="s">
        <v>1126</v>
      </c>
      <c r="J555">
        <v>7.2249999999999996</v>
      </c>
      <c r="K555" t="s">
        <v>15</v>
      </c>
      <c r="L555" t="s">
        <v>21</v>
      </c>
    </row>
    <row r="556" spans="1:12">
      <c r="A556">
        <v>555</v>
      </c>
      <c r="B556">
        <v>1</v>
      </c>
      <c r="C556">
        <v>3</v>
      </c>
      <c r="D556" t="s">
        <v>1127</v>
      </c>
      <c r="E556" t="s">
        <v>18</v>
      </c>
      <c r="F556">
        <v>22</v>
      </c>
      <c r="G556">
        <v>0</v>
      </c>
      <c r="H556">
        <v>0</v>
      </c>
      <c r="I556" t="s">
        <v>1128</v>
      </c>
      <c r="J556">
        <v>7.7750000000000004</v>
      </c>
      <c r="K556" t="s">
        <v>15</v>
      </c>
      <c r="L556" t="s">
        <v>16</v>
      </c>
    </row>
    <row r="557" spans="1:12">
      <c r="A557">
        <v>556</v>
      </c>
      <c r="B557">
        <v>0</v>
      </c>
      <c r="C557">
        <v>1</v>
      </c>
      <c r="D557" t="s">
        <v>1129</v>
      </c>
      <c r="E557" t="s">
        <v>13</v>
      </c>
      <c r="F557">
        <v>62</v>
      </c>
      <c r="G557">
        <v>0</v>
      </c>
      <c r="H557">
        <v>0</v>
      </c>
      <c r="I557" t="s">
        <v>1130</v>
      </c>
      <c r="J557">
        <v>26.55</v>
      </c>
      <c r="K557" t="s">
        <v>15</v>
      </c>
      <c r="L557" t="s">
        <v>16</v>
      </c>
    </row>
    <row r="558" spans="1:12">
      <c r="A558">
        <v>557</v>
      </c>
      <c r="B558">
        <v>1</v>
      </c>
      <c r="C558">
        <v>1</v>
      </c>
      <c r="D558" t="s">
        <v>1131</v>
      </c>
      <c r="E558" t="s">
        <v>18</v>
      </c>
      <c r="F558">
        <v>48</v>
      </c>
      <c r="G558">
        <v>1</v>
      </c>
      <c r="H558">
        <v>0</v>
      </c>
      <c r="I558" t="s">
        <v>1132</v>
      </c>
      <c r="J558">
        <v>39.6</v>
      </c>
      <c r="K558" t="s">
        <v>1133</v>
      </c>
      <c r="L558" t="s">
        <v>21</v>
      </c>
    </row>
    <row r="559" spans="1:12">
      <c r="A559">
        <v>558</v>
      </c>
      <c r="B559">
        <v>0</v>
      </c>
      <c r="C559">
        <v>1</v>
      </c>
      <c r="D559" t="s">
        <v>1134</v>
      </c>
      <c r="E559" t="s">
        <v>13</v>
      </c>
      <c r="G559">
        <v>0</v>
      </c>
      <c r="H559">
        <v>0</v>
      </c>
      <c r="I559" t="s">
        <v>798</v>
      </c>
      <c r="J559">
        <v>227.52500000000001</v>
      </c>
      <c r="K559" t="s">
        <v>15</v>
      </c>
      <c r="L559" t="s">
        <v>21</v>
      </c>
    </row>
    <row r="560" spans="1:12">
      <c r="A560">
        <v>559</v>
      </c>
      <c r="B560">
        <v>1</v>
      </c>
      <c r="C560">
        <v>1</v>
      </c>
      <c r="D560" t="s">
        <v>1135</v>
      </c>
      <c r="E560" t="s">
        <v>18</v>
      </c>
      <c r="F560">
        <v>39</v>
      </c>
      <c r="G560">
        <v>1</v>
      </c>
      <c r="H560">
        <v>1</v>
      </c>
      <c r="I560" t="s">
        <v>559</v>
      </c>
      <c r="J560">
        <v>79.650000000000006</v>
      </c>
      <c r="K560" t="s">
        <v>560</v>
      </c>
      <c r="L560" t="s">
        <v>16</v>
      </c>
    </row>
    <row r="561" spans="1:12">
      <c r="A561">
        <v>560</v>
      </c>
      <c r="B561">
        <v>1</v>
      </c>
      <c r="C561">
        <v>3</v>
      </c>
      <c r="D561" t="s">
        <v>1136</v>
      </c>
      <c r="E561" t="s">
        <v>18</v>
      </c>
      <c r="F561">
        <v>36</v>
      </c>
      <c r="G561">
        <v>1</v>
      </c>
      <c r="H561">
        <v>0</v>
      </c>
      <c r="I561" t="s">
        <v>1137</v>
      </c>
      <c r="J561">
        <v>17.399999999999999</v>
      </c>
      <c r="K561" t="s">
        <v>15</v>
      </c>
      <c r="L561" t="s">
        <v>16</v>
      </c>
    </row>
    <row r="562" spans="1:12">
      <c r="A562">
        <v>561</v>
      </c>
      <c r="B562">
        <v>0</v>
      </c>
      <c r="C562">
        <v>3</v>
      </c>
      <c r="D562" t="s">
        <v>1138</v>
      </c>
      <c r="E562" t="s">
        <v>13</v>
      </c>
      <c r="G562">
        <v>0</v>
      </c>
      <c r="H562">
        <v>0</v>
      </c>
      <c r="I562" t="s">
        <v>1139</v>
      </c>
      <c r="J562">
        <v>7.75</v>
      </c>
      <c r="K562" t="s">
        <v>15</v>
      </c>
      <c r="L562" t="s">
        <v>31</v>
      </c>
    </row>
    <row r="563" spans="1:12">
      <c r="A563">
        <v>562</v>
      </c>
      <c r="B563">
        <v>0</v>
      </c>
      <c r="C563">
        <v>3</v>
      </c>
      <c r="D563" t="s">
        <v>1140</v>
      </c>
      <c r="E563" t="s">
        <v>13</v>
      </c>
      <c r="F563">
        <v>40</v>
      </c>
      <c r="G563">
        <v>0</v>
      </c>
      <c r="H563">
        <v>0</v>
      </c>
      <c r="I563" t="s">
        <v>1141</v>
      </c>
      <c r="J563">
        <v>7.8958000000000004</v>
      </c>
      <c r="K563" t="s">
        <v>15</v>
      </c>
      <c r="L563" t="s">
        <v>16</v>
      </c>
    </row>
    <row r="564" spans="1:12">
      <c r="A564">
        <v>563</v>
      </c>
      <c r="B564">
        <v>0</v>
      </c>
      <c r="C564">
        <v>2</v>
      </c>
      <c r="D564" t="s">
        <v>1142</v>
      </c>
      <c r="E564" t="s">
        <v>13</v>
      </c>
      <c r="F564">
        <v>28</v>
      </c>
      <c r="G564">
        <v>0</v>
      </c>
      <c r="H564">
        <v>0</v>
      </c>
      <c r="I564" t="s">
        <v>1143</v>
      </c>
      <c r="J564">
        <v>13.5</v>
      </c>
      <c r="K564" t="s">
        <v>15</v>
      </c>
      <c r="L564" t="s">
        <v>16</v>
      </c>
    </row>
    <row r="565" spans="1:12">
      <c r="A565">
        <v>564</v>
      </c>
      <c r="B565">
        <v>0</v>
      </c>
      <c r="C565">
        <v>3</v>
      </c>
      <c r="D565" t="s">
        <v>1144</v>
      </c>
      <c r="E565" t="s">
        <v>13</v>
      </c>
      <c r="G565">
        <v>0</v>
      </c>
      <c r="H565">
        <v>0</v>
      </c>
      <c r="I565" t="s">
        <v>1145</v>
      </c>
      <c r="J565">
        <v>8.0500000000000007</v>
      </c>
      <c r="K565" t="s">
        <v>15</v>
      </c>
      <c r="L565" t="s">
        <v>16</v>
      </c>
    </row>
    <row r="566" spans="1:12">
      <c r="A566">
        <v>565</v>
      </c>
      <c r="B566">
        <v>0</v>
      </c>
      <c r="C566">
        <v>3</v>
      </c>
      <c r="D566" t="s">
        <v>1146</v>
      </c>
      <c r="E566" t="s">
        <v>18</v>
      </c>
      <c r="G566">
        <v>0</v>
      </c>
      <c r="H566">
        <v>0</v>
      </c>
      <c r="I566" t="s">
        <v>1147</v>
      </c>
      <c r="J566">
        <v>8.0500000000000007</v>
      </c>
      <c r="K566" t="s">
        <v>15</v>
      </c>
      <c r="L566" t="s">
        <v>16</v>
      </c>
    </row>
    <row r="567" spans="1:12">
      <c r="A567">
        <v>566</v>
      </c>
      <c r="B567">
        <v>0</v>
      </c>
      <c r="C567">
        <v>3</v>
      </c>
      <c r="D567" t="s">
        <v>1148</v>
      </c>
      <c r="E567" t="s">
        <v>13</v>
      </c>
      <c r="F567">
        <v>24</v>
      </c>
      <c r="G567">
        <v>2</v>
      </c>
      <c r="H567">
        <v>0</v>
      </c>
      <c r="I567" t="s">
        <v>1149</v>
      </c>
      <c r="J567">
        <v>24.15</v>
      </c>
      <c r="K567" t="s">
        <v>15</v>
      </c>
      <c r="L567" t="s">
        <v>16</v>
      </c>
    </row>
    <row r="568" spans="1:12">
      <c r="A568">
        <v>567</v>
      </c>
      <c r="B568">
        <v>0</v>
      </c>
      <c r="C568">
        <v>3</v>
      </c>
      <c r="D568" t="s">
        <v>1150</v>
      </c>
      <c r="E568" t="s">
        <v>13</v>
      </c>
      <c r="F568">
        <v>19</v>
      </c>
      <c r="G568">
        <v>0</v>
      </c>
      <c r="H568">
        <v>0</v>
      </c>
      <c r="I568" t="s">
        <v>1151</v>
      </c>
      <c r="J568">
        <v>7.8958000000000004</v>
      </c>
      <c r="K568" t="s">
        <v>15</v>
      </c>
      <c r="L568" t="s">
        <v>16</v>
      </c>
    </row>
    <row r="569" spans="1:12">
      <c r="A569">
        <v>568</v>
      </c>
      <c r="B569">
        <v>0</v>
      </c>
      <c r="C569">
        <v>3</v>
      </c>
      <c r="D569" t="s">
        <v>1152</v>
      </c>
      <c r="E569" t="s">
        <v>18</v>
      </c>
      <c r="F569">
        <v>29</v>
      </c>
      <c r="G569">
        <v>0</v>
      </c>
      <c r="H569">
        <v>4</v>
      </c>
      <c r="I569" t="s">
        <v>36</v>
      </c>
      <c r="J569">
        <v>21.074999999999999</v>
      </c>
      <c r="K569" t="s">
        <v>15</v>
      </c>
      <c r="L569" t="s">
        <v>16</v>
      </c>
    </row>
    <row r="570" spans="1:12">
      <c r="A570">
        <v>569</v>
      </c>
      <c r="B570">
        <v>0</v>
      </c>
      <c r="C570">
        <v>3</v>
      </c>
      <c r="D570" t="s">
        <v>1153</v>
      </c>
      <c r="E570" t="s">
        <v>13</v>
      </c>
      <c r="G570">
        <v>0</v>
      </c>
      <c r="H570">
        <v>0</v>
      </c>
      <c r="I570" t="s">
        <v>1154</v>
      </c>
      <c r="J570">
        <v>7.2291999999999996</v>
      </c>
      <c r="K570" t="s">
        <v>15</v>
      </c>
      <c r="L570" t="s">
        <v>21</v>
      </c>
    </row>
    <row r="571" spans="1:12">
      <c r="A571">
        <v>570</v>
      </c>
      <c r="B571">
        <v>1</v>
      </c>
      <c r="C571">
        <v>3</v>
      </c>
      <c r="D571" t="s">
        <v>1155</v>
      </c>
      <c r="E571" t="s">
        <v>13</v>
      </c>
      <c r="F571">
        <v>32</v>
      </c>
      <c r="G571">
        <v>0</v>
      </c>
      <c r="H571">
        <v>0</v>
      </c>
      <c r="I571" t="s">
        <v>1156</v>
      </c>
      <c r="J571">
        <v>7.8541999999999996</v>
      </c>
      <c r="K571" t="s">
        <v>15</v>
      </c>
      <c r="L571" t="s">
        <v>16</v>
      </c>
    </row>
    <row r="572" spans="1:12">
      <c r="A572">
        <v>571</v>
      </c>
      <c r="B572">
        <v>1</v>
      </c>
      <c r="C572">
        <v>2</v>
      </c>
      <c r="D572" t="s">
        <v>1157</v>
      </c>
      <c r="E572" t="s">
        <v>13</v>
      </c>
      <c r="F572">
        <v>62</v>
      </c>
      <c r="G572">
        <v>0</v>
      </c>
      <c r="H572">
        <v>0</v>
      </c>
      <c r="I572" t="s">
        <v>1158</v>
      </c>
      <c r="J572">
        <v>10.5</v>
      </c>
      <c r="K572" t="s">
        <v>15</v>
      </c>
      <c r="L572" t="s">
        <v>16</v>
      </c>
    </row>
    <row r="573" spans="1:12">
      <c r="A573">
        <v>572</v>
      </c>
      <c r="B573">
        <v>1</v>
      </c>
      <c r="C573">
        <v>1</v>
      </c>
      <c r="D573" t="s">
        <v>1159</v>
      </c>
      <c r="E573" t="s">
        <v>18</v>
      </c>
      <c r="F573">
        <v>53</v>
      </c>
      <c r="G573">
        <v>2</v>
      </c>
      <c r="H573">
        <v>0</v>
      </c>
      <c r="I573" t="s">
        <v>1160</v>
      </c>
      <c r="J573">
        <v>51.479199999999999</v>
      </c>
      <c r="K573" t="s">
        <v>1161</v>
      </c>
      <c r="L573" t="s">
        <v>16</v>
      </c>
    </row>
    <row r="574" spans="1:12">
      <c r="A574">
        <v>573</v>
      </c>
      <c r="B574">
        <v>1</v>
      </c>
      <c r="C574">
        <v>1</v>
      </c>
      <c r="D574" t="s">
        <v>1162</v>
      </c>
      <c r="E574" t="s">
        <v>13</v>
      </c>
      <c r="F574">
        <v>36</v>
      </c>
      <c r="G574">
        <v>0</v>
      </c>
      <c r="H574">
        <v>0</v>
      </c>
      <c r="I574" t="s">
        <v>1163</v>
      </c>
      <c r="J574">
        <v>26.387499999999999</v>
      </c>
      <c r="K574" t="s">
        <v>1048</v>
      </c>
      <c r="L574" t="s">
        <v>16</v>
      </c>
    </row>
    <row r="575" spans="1:12">
      <c r="A575">
        <v>574</v>
      </c>
      <c r="B575">
        <v>1</v>
      </c>
      <c r="C575">
        <v>3</v>
      </c>
      <c r="D575" t="s">
        <v>1164</v>
      </c>
      <c r="E575" t="s">
        <v>18</v>
      </c>
      <c r="G575">
        <v>0</v>
      </c>
      <c r="H575">
        <v>0</v>
      </c>
      <c r="I575" t="s">
        <v>1165</v>
      </c>
      <c r="J575">
        <v>7.75</v>
      </c>
      <c r="K575" t="s">
        <v>15</v>
      </c>
      <c r="L575" t="s">
        <v>31</v>
      </c>
    </row>
    <row r="576" spans="1:12">
      <c r="A576">
        <v>575</v>
      </c>
      <c r="B576">
        <v>0</v>
      </c>
      <c r="C576">
        <v>3</v>
      </c>
      <c r="D576" t="s">
        <v>1166</v>
      </c>
      <c r="E576" t="s">
        <v>13</v>
      </c>
      <c r="F576">
        <v>16</v>
      </c>
      <c r="G576">
        <v>0</v>
      </c>
      <c r="H576">
        <v>0</v>
      </c>
      <c r="I576" t="s">
        <v>1167</v>
      </c>
      <c r="J576">
        <v>8.0500000000000007</v>
      </c>
      <c r="K576" t="s">
        <v>15</v>
      </c>
      <c r="L576" t="s">
        <v>16</v>
      </c>
    </row>
    <row r="577" spans="1:12">
      <c r="A577">
        <v>576</v>
      </c>
      <c r="B577">
        <v>0</v>
      </c>
      <c r="C577">
        <v>3</v>
      </c>
      <c r="D577" t="s">
        <v>1168</v>
      </c>
      <c r="E577" t="s">
        <v>13</v>
      </c>
      <c r="F577">
        <v>19</v>
      </c>
      <c r="G577">
        <v>0</v>
      </c>
      <c r="H577">
        <v>0</v>
      </c>
      <c r="I577" t="s">
        <v>1169</v>
      </c>
      <c r="J577">
        <v>14.5</v>
      </c>
      <c r="K577" t="s">
        <v>15</v>
      </c>
      <c r="L577" t="s">
        <v>16</v>
      </c>
    </row>
    <row r="578" spans="1:12">
      <c r="A578">
        <v>577</v>
      </c>
      <c r="B578">
        <v>1</v>
      </c>
      <c r="C578">
        <v>2</v>
      </c>
      <c r="D578" t="s">
        <v>1170</v>
      </c>
      <c r="E578" t="s">
        <v>18</v>
      </c>
      <c r="F578">
        <v>34</v>
      </c>
      <c r="G578">
        <v>0</v>
      </c>
      <c r="H578">
        <v>0</v>
      </c>
      <c r="I578" t="s">
        <v>1171</v>
      </c>
      <c r="J578">
        <v>13</v>
      </c>
      <c r="K578" t="s">
        <v>15</v>
      </c>
      <c r="L578" t="s">
        <v>16</v>
      </c>
    </row>
    <row r="579" spans="1:12">
      <c r="A579">
        <v>578</v>
      </c>
      <c r="B579">
        <v>1</v>
      </c>
      <c r="C579">
        <v>1</v>
      </c>
      <c r="D579" t="s">
        <v>1172</v>
      </c>
      <c r="E579" t="s">
        <v>18</v>
      </c>
      <c r="F579">
        <v>39</v>
      </c>
      <c r="G579">
        <v>1</v>
      </c>
      <c r="H579">
        <v>0</v>
      </c>
      <c r="I579" t="s">
        <v>898</v>
      </c>
      <c r="J579">
        <v>55.9</v>
      </c>
      <c r="K579" t="s">
        <v>899</v>
      </c>
      <c r="L579" t="s">
        <v>16</v>
      </c>
    </row>
    <row r="580" spans="1:12">
      <c r="A580">
        <v>579</v>
      </c>
      <c r="B580">
        <v>0</v>
      </c>
      <c r="C580">
        <v>3</v>
      </c>
      <c r="D580" t="s">
        <v>1173</v>
      </c>
      <c r="E580" t="s">
        <v>18</v>
      </c>
      <c r="G580">
        <v>1</v>
      </c>
      <c r="H580">
        <v>0</v>
      </c>
      <c r="I580" t="s">
        <v>1174</v>
      </c>
      <c r="J580">
        <v>14.458299999999999</v>
      </c>
      <c r="K580" t="s">
        <v>15</v>
      </c>
      <c r="L580" t="s">
        <v>21</v>
      </c>
    </row>
    <row r="581" spans="1:12">
      <c r="A581">
        <v>580</v>
      </c>
      <c r="B581">
        <v>1</v>
      </c>
      <c r="C581">
        <v>3</v>
      </c>
      <c r="D581" t="s">
        <v>1175</v>
      </c>
      <c r="E581" t="s">
        <v>13</v>
      </c>
      <c r="F581">
        <v>32</v>
      </c>
      <c r="G581">
        <v>0</v>
      </c>
      <c r="H581">
        <v>0</v>
      </c>
      <c r="I581" t="s">
        <v>1176</v>
      </c>
      <c r="J581">
        <v>7.9249999999999998</v>
      </c>
      <c r="K581" t="s">
        <v>15</v>
      </c>
      <c r="L581" t="s">
        <v>16</v>
      </c>
    </row>
    <row r="582" spans="1:12">
      <c r="A582">
        <v>581</v>
      </c>
      <c r="B582">
        <v>1</v>
      </c>
      <c r="C582">
        <v>2</v>
      </c>
      <c r="D582" t="s">
        <v>1177</v>
      </c>
      <c r="E582" t="s">
        <v>18</v>
      </c>
      <c r="F582">
        <v>25</v>
      </c>
      <c r="G582">
        <v>1</v>
      </c>
      <c r="H582">
        <v>1</v>
      </c>
      <c r="I582" t="s">
        <v>1178</v>
      </c>
      <c r="J582">
        <v>30</v>
      </c>
      <c r="K582" t="s">
        <v>15</v>
      </c>
      <c r="L582" t="s">
        <v>16</v>
      </c>
    </row>
    <row r="583" spans="1:12">
      <c r="A583">
        <v>582</v>
      </c>
      <c r="B583">
        <v>1</v>
      </c>
      <c r="C583">
        <v>1</v>
      </c>
      <c r="D583" t="s">
        <v>1179</v>
      </c>
      <c r="E583" t="s">
        <v>18</v>
      </c>
      <c r="F583">
        <v>39</v>
      </c>
      <c r="G583">
        <v>1</v>
      </c>
      <c r="H583">
        <v>1</v>
      </c>
      <c r="I583" t="s">
        <v>652</v>
      </c>
      <c r="J583">
        <v>110.88330000000001</v>
      </c>
      <c r="K583" t="s">
        <v>1180</v>
      </c>
      <c r="L583" t="s">
        <v>21</v>
      </c>
    </row>
    <row r="584" spans="1:12">
      <c r="A584">
        <v>583</v>
      </c>
      <c r="B584">
        <v>0</v>
      </c>
      <c r="C584">
        <v>2</v>
      </c>
      <c r="D584" t="s">
        <v>1181</v>
      </c>
      <c r="E584" t="s">
        <v>13</v>
      </c>
      <c r="F584">
        <v>54</v>
      </c>
      <c r="G584">
        <v>0</v>
      </c>
      <c r="H584">
        <v>0</v>
      </c>
      <c r="I584" t="s">
        <v>828</v>
      </c>
      <c r="J584">
        <v>26</v>
      </c>
      <c r="K584" t="s">
        <v>15</v>
      </c>
      <c r="L584" t="s">
        <v>16</v>
      </c>
    </row>
    <row r="585" spans="1:12">
      <c r="A585">
        <v>584</v>
      </c>
      <c r="B585">
        <v>0</v>
      </c>
      <c r="C585">
        <v>1</v>
      </c>
      <c r="D585" t="s">
        <v>1182</v>
      </c>
      <c r="E585" t="s">
        <v>13</v>
      </c>
      <c r="F585">
        <v>36</v>
      </c>
      <c r="G585">
        <v>0</v>
      </c>
      <c r="H585">
        <v>0</v>
      </c>
      <c r="I585" t="s">
        <v>1183</v>
      </c>
      <c r="J585">
        <v>40.125</v>
      </c>
      <c r="K585" t="s">
        <v>1184</v>
      </c>
      <c r="L585" t="s">
        <v>21</v>
      </c>
    </row>
    <row r="586" spans="1:12">
      <c r="A586">
        <v>585</v>
      </c>
      <c r="B586">
        <v>0</v>
      </c>
      <c r="C586">
        <v>3</v>
      </c>
      <c r="D586" t="s">
        <v>1185</v>
      </c>
      <c r="E586" t="s">
        <v>13</v>
      </c>
      <c r="G586">
        <v>0</v>
      </c>
      <c r="H586">
        <v>0</v>
      </c>
      <c r="I586" t="s">
        <v>1186</v>
      </c>
      <c r="J586">
        <v>8.7125000000000004</v>
      </c>
      <c r="K586" t="s">
        <v>15</v>
      </c>
      <c r="L586" t="s">
        <v>21</v>
      </c>
    </row>
    <row r="587" spans="1:12">
      <c r="A587">
        <v>586</v>
      </c>
      <c r="B587">
        <v>1</v>
      </c>
      <c r="C587">
        <v>1</v>
      </c>
      <c r="D587" t="s">
        <v>1187</v>
      </c>
      <c r="E587" t="s">
        <v>18</v>
      </c>
      <c r="F587">
        <v>18</v>
      </c>
      <c r="G587">
        <v>0</v>
      </c>
      <c r="H587">
        <v>2</v>
      </c>
      <c r="I587" t="s">
        <v>559</v>
      </c>
      <c r="J587">
        <v>79.650000000000006</v>
      </c>
      <c r="K587" t="s">
        <v>1188</v>
      </c>
      <c r="L587" t="s">
        <v>16</v>
      </c>
    </row>
    <row r="588" spans="1:12">
      <c r="A588">
        <v>587</v>
      </c>
      <c r="B588">
        <v>0</v>
      </c>
      <c r="C588">
        <v>2</v>
      </c>
      <c r="D588" t="s">
        <v>1189</v>
      </c>
      <c r="E588" t="s">
        <v>13</v>
      </c>
      <c r="F588">
        <v>47</v>
      </c>
      <c r="G588">
        <v>0</v>
      </c>
      <c r="H588">
        <v>0</v>
      </c>
      <c r="I588" t="s">
        <v>1190</v>
      </c>
      <c r="J588">
        <v>15</v>
      </c>
      <c r="K588" t="s">
        <v>15</v>
      </c>
      <c r="L588" t="s">
        <v>16</v>
      </c>
    </row>
    <row r="589" spans="1:12">
      <c r="A589">
        <v>588</v>
      </c>
      <c r="B589">
        <v>1</v>
      </c>
      <c r="C589">
        <v>1</v>
      </c>
      <c r="D589" t="s">
        <v>1191</v>
      </c>
      <c r="E589" t="s">
        <v>13</v>
      </c>
      <c r="F589">
        <v>60</v>
      </c>
      <c r="G589">
        <v>1</v>
      </c>
      <c r="H589">
        <v>1</v>
      </c>
      <c r="I589" t="s">
        <v>1192</v>
      </c>
      <c r="J589">
        <v>79.2</v>
      </c>
      <c r="K589" t="s">
        <v>1193</v>
      </c>
      <c r="L589" t="s">
        <v>21</v>
      </c>
    </row>
    <row r="590" spans="1:12">
      <c r="A590">
        <v>589</v>
      </c>
      <c r="B590">
        <v>0</v>
      </c>
      <c r="C590">
        <v>3</v>
      </c>
      <c r="D590" t="s">
        <v>1194</v>
      </c>
      <c r="E590" t="s">
        <v>13</v>
      </c>
      <c r="F590">
        <v>22</v>
      </c>
      <c r="G590">
        <v>0</v>
      </c>
      <c r="H590">
        <v>0</v>
      </c>
      <c r="I590" t="s">
        <v>1195</v>
      </c>
      <c r="J590">
        <v>8.0500000000000007</v>
      </c>
      <c r="K590" t="s">
        <v>15</v>
      </c>
      <c r="L590" t="s">
        <v>16</v>
      </c>
    </row>
    <row r="591" spans="1:12">
      <c r="A591">
        <v>590</v>
      </c>
      <c r="B591">
        <v>0</v>
      </c>
      <c r="C591">
        <v>3</v>
      </c>
      <c r="D591" t="s">
        <v>1196</v>
      </c>
      <c r="E591" t="s">
        <v>13</v>
      </c>
      <c r="G591">
        <v>0</v>
      </c>
      <c r="H591">
        <v>0</v>
      </c>
      <c r="I591" t="s">
        <v>1197</v>
      </c>
      <c r="J591">
        <v>8.0500000000000007</v>
      </c>
      <c r="K591" t="s">
        <v>15</v>
      </c>
      <c r="L591" t="s">
        <v>16</v>
      </c>
    </row>
    <row r="592" spans="1:12">
      <c r="A592">
        <v>591</v>
      </c>
      <c r="B592">
        <v>0</v>
      </c>
      <c r="C592">
        <v>3</v>
      </c>
      <c r="D592" t="s">
        <v>1198</v>
      </c>
      <c r="E592" t="s">
        <v>13</v>
      </c>
      <c r="F592">
        <v>35</v>
      </c>
      <c r="G592">
        <v>0</v>
      </c>
      <c r="H592">
        <v>0</v>
      </c>
      <c r="I592" t="s">
        <v>1199</v>
      </c>
      <c r="J592">
        <v>7.125</v>
      </c>
      <c r="K592" t="s">
        <v>15</v>
      </c>
      <c r="L592" t="s">
        <v>16</v>
      </c>
    </row>
    <row r="593" spans="1:12">
      <c r="A593">
        <v>592</v>
      </c>
      <c r="B593">
        <v>1</v>
      </c>
      <c r="C593">
        <v>1</v>
      </c>
      <c r="D593" t="s">
        <v>1200</v>
      </c>
      <c r="E593" t="s">
        <v>18</v>
      </c>
      <c r="F593">
        <v>52</v>
      </c>
      <c r="G593">
        <v>1</v>
      </c>
      <c r="H593">
        <v>0</v>
      </c>
      <c r="I593" t="s">
        <v>1017</v>
      </c>
      <c r="J593">
        <v>78.2667</v>
      </c>
      <c r="K593" t="s">
        <v>1018</v>
      </c>
      <c r="L593" t="s">
        <v>21</v>
      </c>
    </row>
    <row r="594" spans="1:12">
      <c r="A594">
        <v>593</v>
      </c>
      <c r="B594">
        <v>0</v>
      </c>
      <c r="C594">
        <v>3</v>
      </c>
      <c r="D594" t="s">
        <v>1201</v>
      </c>
      <c r="E594" t="s">
        <v>13</v>
      </c>
      <c r="F594">
        <v>47</v>
      </c>
      <c r="G594">
        <v>0</v>
      </c>
      <c r="H594">
        <v>0</v>
      </c>
      <c r="I594" t="s">
        <v>1202</v>
      </c>
      <c r="J594">
        <v>7.25</v>
      </c>
      <c r="K594" t="s">
        <v>15</v>
      </c>
      <c r="L594" t="s">
        <v>16</v>
      </c>
    </row>
    <row r="595" spans="1:12">
      <c r="A595">
        <v>594</v>
      </c>
      <c r="B595">
        <v>0</v>
      </c>
      <c r="C595">
        <v>3</v>
      </c>
      <c r="D595" t="s">
        <v>1203</v>
      </c>
      <c r="E595" t="s">
        <v>18</v>
      </c>
      <c r="G595">
        <v>0</v>
      </c>
      <c r="H595">
        <v>2</v>
      </c>
      <c r="I595" t="s">
        <v>1204</v>
      </c>
      <c r="J595">
        <v>7.75</v>
      </c>
      <c r="K595" t="s">
        <v>15</v>
      </c>
      <c r="L595" t="s">
        <v>31</v>
      </c>
    </row>
    <row r="596" spans="1:12">
      <c r="A596">
        <v>595</v>
      </c>
      <c r="B596">
        <v>0</v>
      </c>
      <c r="C596">
        <v>2</v>
      </c>
      <c r="D596" t="s">
        <v>1205</v>
      </c>
      <c r="E596" t="s">
        <v>13</v>
      </c>
      <c r="F596">
        <v>37</v>
      </c>
      <c r="G596">
        <v>1</v>
      </c>
      <c r="H596">
        <v>0</v>
      </c>
      <c r="I596" t="s">
        <v>1206</v>
      </c>
      <c r="J596">
        <v>26</v>
      </c>
      <c r="K596" t="s">
        <v>15</v>
      </c>
      <c r="L596" t="s">
        <v>16</v>
      </c>
    </row>
    <row r="597" spans="1:12">
      <c r="A597">
        <v>596</v>
      </c>
      <c r="B597">
        <v>0</v>
      </c>
      <c r="C597">
        <v>3</v>
      </c>
      <c r="D597" t="s">
        <v>1207</v>
      </c>
      <c r="E597" t="s">
        <v>13</v>
      </c>
      <c r="F597">
        <v>36</v>
      </c>
      <c r="G597">
        <v>1</v>
      </c>
      <c r="H597">
        <v>1</v>
      </c>
      <c r="I597" t="s">
        <v>868</v>
      </c>
      <c r="J597">
        <v>24.15</v>
      </c>
      <c r="K597" t="s">
        <v>15</v>
      </c>
      <c r="L597" t="s">
        <v>16</v>
      </c>
    </row>
    <row r="598" spans="1:12">
      <c r="A598">
        <v>597</v>
      </c>
      <c r="B598">
        <v>1</v>
      </c>
      <c r="C598">
        <v>2</v>
      </c>
      <c r="D598" t="s">
        <v>1208</v>
      </c>
      <c r="E598" t="s">
        <v>18</v>
      </c>
      <c r="G598">
        <v>0</v>
      </c>
      <c r="H598">
        <v>0</v>
      </c>
      <c r="I598" t="s">
        <v>1209</v>
      </c>
      <c r="J598">
        <v>33</v>
      </c>
      <c r="K598" t="s">
        <v>15</v>
      </c>
      <c r="L598" t="s">
        <v>16</v>
      </c>
    </row>
    <row r="599" spans="1:12">
      <c r="A599">
        <v>598</v>
      </c>
      <c r="B599">
        <v>0</v>
      </c>
      <c r="C599">
        <v>3</v>
      </c>
      <c r="D599" t="s">
        <v>1210</v>
      </c>
      <c r="E599" t="s">
        <v>13</v>
      </c>
      <c r="F599">
        <v>49</v>
      </c>
      <c r="G599">
        <v>0</v>
      </c>
      <c r="H599">
        <v>0</v>
      </c>
      <c r="I599" t="s">
        <v>393</v>
      </c>
      <c r="J599">
        <v>0</v>
      </c>
      <c r="K599" t="s">
        <v>15</v>
      </c>
      <c r="L599" t="s">
        <v>16</v>
      </c>
    </row>
    <row r="600" spans="1:12">
      <c r="A600">
        <v>599</v>
      </c>
      <c r="B600">
        <v>0</v>
      </c>
      <c r="C600">
        <v>3</v>
      </c>
      <c r="D600" t="s">
        <v>1211</v>
      </c>
      <c r="E600" t="s">
        <v>13</v>
      </c>
      <c r="G600">
        <v>0</v>
      </c>
      <c r="H600">
        <v>0</v>
      </c>
      <c r="I600" t="s">
        <v>1212</v>
      </c>
      <c r="J600">
        <v>7.2249999999999996</v>
      </c>
      <c r="K600" t="s">
        <v>15</v>
      </c>
      <c r="L600" t="s">
        <v>21</v>
      </c>
    </row>
    <row r="601" spans="1:12">
      <c r="A601">
        <v>600</v>
      </c>
      <c r="B601">
        <v>1</v>
      </c>
      <c r="C601">
        <v>1</v>
      </c>
      <c r="D601" t="s">
        <v>1213</v>
      </c>
      <c r="E601" t="s">
        <v>13</v>
      </c>
      <c r="F601">
        <v>49</v>
      </c>
      <c r="G601">
        <v>1</v>
      </c>
      <c r="H601">
        <v>0</v>
      </c>
      <c r="I601" t="s">
        <v>659</v>
      </c>
      <c r="J601">
        <v>56.929200000000002</v>
      </c>
      <c r="K601" t="s">
        <v>1214</v>
      </c>
      <c r="L601" t="s">
        <v>21</v>
      </c>
    </row>
    <row r="602" spans="1:12">
      <c r="A602">
        <v>601</v>
      </c>
      <c r="B602">
        <v>1</v>
      </c>
      <c r="C602">
        <v>2</v>
      </c>
      <c r="D602" t="s">
        <v>1215</v>
      </c>
      <c r="E602" t="s">
        <v>18</v>
      </c>
      <c r="F602">
        <v>24</v>
      </c>
      <c r="G602">
        <v>2</v>
      </c>
      <c r="H602">
        <v>1</v>
      </c>
      <c r="I602" t="s">
        <v>469</v>
      </c>
      <c r="J602">
        <v>27</v>
      </c>
      <c r="K602" t="s">
        <v>15</v>
      </c>
      <c r="L602" t="s">
        <v>16</v>
      </c>
    </row>
    <row r="603" spans="1:12">
      <c r="A603">
        <v>602</v>
      </c>
      <c r="B603">
        <v>0</v>
      </c>
      <c r="C603">
        <v>3</v>
      </c>
      <c r="D603" t="s">
        <v>1216</v>
      </c>
      <c r="E603" t="s">
        <v>13</v>
      </c>
      <c r="G603">
        <v>0</v>
      </c>
      <c r="H603">
        <v>0</v>
      </c>
      <c r="I603" t="s">
        <v>1217</v>
      </c>
      <c r="J603">
        <v>7.8958000000000004</v>
      </c>
      <c r="K603" t="s">
        <v>15</v>
      </c>
      <c r="L603" t="s">
        <v>16</v>
      </c>
    </row>
    <row r="604" spans="1:12">
      <c r="A604">
        <v>603</v>
      </c>
      <c r="B604">
        <v>0</v>
      </c>
      <c r="C604">
        <v>1</v>
      </c>
      <c r="D604" t="s">
        <v>1218</v>
      </c>
      <c r="E604" t="s">
        <v>13</v>
      </c>
      <c r="G604">
        <v>0</v>
      </c>
      <c r="H604">
        <v>0</v>
      </c>
      <c r="I604" t="s">
        <v>1219</v>
      </c>
      <c r="J604">
        <v>42.4</v>
      </c>
      <c r="K604" t="s">
        <v>15</v>
      </c>
      <c r="L604" t="s">
        <v>16</v>
      </c>
    </row>
    <row r="605" spans="1:12">
      <c r="A605">
        <v>604</v>
      </c>
      <c r="B605">
        <v>0</v>
      </c>
      <c r="C605">
        <v>3</v>
      </c>
      <c r="D605" t="s">
        <v>1220</v>
      </c>
      <c r="E605" t="s">
        <v>13</v>
      </c>
      <c r="F605">
        <v>44</v>
      </c>
      <c r="G605">
        <v>0</v>
      </c>
      <c r="H605">
        <v>0</v>
      </c>
      <c r="I605" t="s">
        <v>1221</v>
      </c>
      <c r="J605">
        <v>8.0500000000000007</v>
      </c>
      <c r="K605" t="s">
        <v>15</v>
      </c>
      <c r="L605" t="s">
        <v>16</v>
      </c>
    </row>
    <row r="606" spans="1:12">
      <c r="A606">
        <v>605</v>
      </c>
      <c r="B606">
        <v>1</v>
      </c>
      <c r="C606">
        <v>1</v>
      </c>
      <c r="D606" t="s">
        <v>1222</v>
      </c>
      <c r="E606" t="s">
        <v>13</v>
      </c>
      <c r="F606">
        <v>35</v>
      </c>
      <c r="G606">
        <v>0</v>
      </c>
      <c r="H606">
        <v>0</v>
      </c>
      <c r="I606" t="s">
        <v>1223</v>
      </c>
      <c r="J606">
        <v>26.55</v>
      </c>
      <c r="K606" t="s">
        <v>15</v>
      </c>
      <c r="L606" t="s">
        <v>21</v>
      </c>
    </row>
    <row r="607" spans="1:12">
      <c r="A607">
        <v>606</v>
      </c>
      <c r="B607">
        <v>0</v>
      </c>
      <c r="C607">
        <v>3</v>
      </c>
      <c r="D607" t="s">
        <v>1224</v>
      </c>
      <c r="E607" t="s">
        <v>13</v>
      </c>
      <c r="F607">
        <v>36</v>
      </c>
      <c r="G607">
        <v>1</v>
      </c>
      <c r="H607">
        <v>0</v>
      </c>
      <c r="I607" t="s">
        <v>1225</v>
      </c>
      <c r="J607">
        <v>15.55</v>
      </c>
      <c r="K607" t="s">
        <v>15</v>
      </c>
      <c r="L607" t="s">
        <v>16</v>
      </c>
    </row>
    <row r="608" spans="1:12">
      <c r="A608">
        <v>607</v>
      </c>
      <c r="B608">
        <v>0</v>
      </c>
      <c r="C608">
        <v>3</v>
      </c>
      <c r="D608" t="s">
        <v>1226</v>
      </c>
      <c r="E608" t="s">
        <v>13</v>
      </c>
      <c r="F608">
        <v>30</v>
      </c>
      <c r="G608">
        <v>0</v>
      </c>
      <c r="H608">
        <v>0</v>
      </c>
      <c r="I608" t="s">
        <v>1227</v>
      </c>
      <c r="J608">
        <v>7.8958000000000004</v>
      </c>
      <c r="K608" t="s">
        <v>15</v>
      </c>
      <c r="L608" t="s">
        <v>16</v>
      </c>
    </row>
    <row r="609" spans="1:12">
      <c r="A609">
        <v>608</v>
      </c>
      <c r="B609">
        <v>1</v>
      </c>
      <c r="C609">
        <v>1</v>
      </c>
      <c r="D609" t="s">
        <v>1228</v>
      </c>
      <c r="E609" t="s">
        <v>13</v>
      </c>
      <c r="F609">
        <v>27</v>
      </c>
      <c r="G609">
        <v>0</v>
      </c>
      <c r="H609">
        <v>0</v>
      </c>
      <c r="I609" t="s">
        <v>1229</v>
      </c>
      <c r="J609">
        <v>30.5</v>
      </c>
      <c r="K609" t="s">
        <v>15</v>
      </c>
      <c r="L609" t="s">
        <v>16</v>
      </c>
    </row>
    <row r="610" spans="1:12">
      <c r="A610">
        <v>609</v>
      </c>
      <c r="B610">
        <v>1</v>
      </c>
      <c r="C610">
        <v>2</v>
      </c>
      <c r="D610" t="s">
        <v>1230</v>
      </c>
      <c r="E610" t="s">
        <v>18</v>
      </c>
      <c r="F610">
        <v>22</v>
      </c>
      <c r="G610">
        <v>1</v>
      </c>
      <c r="H610">
        <v>2</v>
      </c>
      <c r="I610" t="s">
        <v>113</v>
      </c>
      <c r="J610">
        <v>41.5792</v>
      </c>
      <c r="K610" t="s">
        <v>15</v>
      </c>
      <c r="L610" t="s">
        <v>21</v>
      </c>
    </row>
    <row r="611" spans="1:12">
      <c r="A611">
        <v>610</v>
      </c>
      <c r="B611">
        <v>1</v>
      </c>
      <c r="C611">
        <v>1</v>
      </c>
      <c r="D611" t="s">
        <v>1231</v>
      </c>
      <c r="E611" t="s">
        <v>18</v>
      </c>
      <c r="F611">
        <v>40</v>
      </c>
      <c r="G611">
        <v>0</v>
      </c>
      <c r="H611">
        <v>0</v>
      </c>
      <c r="I611" t="s">
        <v>572</v>
      </c>
      <c r="J611">
        <v>153.46250000000001</v>
      </c>
      <c r="K611" t="s">
        <v>573</v>
      </c>
      <c r="L611" t="s">
        <v>16</v>
      </c>
    </row>
    <row r="612" spans="1:12">
      <c r="A612">
        <v>611</v>
      </c>
      <c r="B612">
        <v>0</v>
      </c>
      <c r="C612">
        <v>3</v>
      </c>
      <c r="D612" t="s">
        <v>1232</v>
      </c>
      <c r="E612" t="s">
        <v>18</v>
      </c>
      <c r="F612">
        <v>39</v>
      </c>
      <c r="G612">
        <v>1</v>
      </c>
      <c r="H612">
        <v>5</v>
      </c>
      <c r="I612" t="s">
        <v>50</v>
      </c>
      <c r="J612">
        <v>31.274999999999999</v>
      </c>
      <c r="K612" t="s">
        <v>15</v>
      </c>
      <c r="L612" t="s">
        <v>16</v>
      </c>
    </row>
    <row r="613" spans="1:12">
      <c r="A613">
        <v>612</v>
      </c>
      <c r="B613">
        <v>0</v>
      </c>
      <c r="C613">
        <v>3</v>
      </c>
      <c r="D613" t="s">
        <v>1233</v>
      </c>
      <c r="E613" t="s">
        <v>13</v>
      </c>
      <c r="G613">
        <v>0</v>
      </c>
      <c r="H613">
        <v>0</v>
      </c>
      <c r="I613" t="s">
        <v>1234</v>
      </c>
      <c r="J613">
        <v>7.05</v>
      </c>
      <c r="K613" t="s">
        <v>15</v>
      </c>
      <c r="L613" t="s">
        <v>16</v>
      </c>
    </row>
    <row r="614" spans="1:12">
      <c r="A614">
        <v>613</v>
      </c>
      <c r="B614">
        <v>1</v>
      </c>
      <c r="C614">
        <v>3</v>
      </c>
      <c r="D614" t="s">
        <v>1235</v>
      </c>
      <c r="E614" t="s">
        <v>18</v>
      </c>
      <c r="G614">
        <v>1</v>
      </c>
      <c r="H614">
        <v>0</v>
      </c>
      <c r="I614" t="s">
        <v>515</v>
      </c>
      <c r="J614">
        <v>15.5</v>
      </c>
      <c r="K614" t="s">
        <v>15</v>
      </c>
      <c r="L614" t="s">
        <v>31</v>
      </c>
    </row>
    <row r="615" spans="1:12">
      <c r="A615">
        <v>614</v>
      </c>
      <c r="B615">
        <v>0</v>
      </c>
      <c r="C615">
        <v>3</v>
      </c>
      <c r="D615" t="s">
        <v>1236</v>
      </c>
      <c r="E615" t="s">
        <v>13</v>
      </c>
      <c r="G615">
        <v>0</v>
      </c>
      <c r="H615">
        <v>0</v>
      </c>
      <c r="I615" t="s">
        <v>1237</v>
      </c>
      <c r="J615">
        <v>7.75</v>
      </c>
      <c r="K615" t="s">
        <v>15</v>
      </c>
      <c r="L615" t="s">
        <v>31</v>
      </c>
    </row>
    <row r="616" spans="1:12">
      <c r="A616">
        <v>615</v>
      </c>
      <c r="B616">
        <v>0</v>
      </c>
      <c r="C616">
        <v>3</v>
      </c>
      <c r="D616" t="s">
        <v>1238</v>
      </c>
      <c r="E616" t="s">
        <v>13</v>
      </c>
      <c r="F616">
        <v>35</v>
      </c>
      <c r="G616">
        <v>0</v>
      </c>
      <c r="H616">
        <v>0</v>
      </c>
      <c r="I616" t="s">
        <v>1239</v>
      </c>
      <c r="J616">
        <v>8.0500000000000007</v>
      </c>
      <c r="K616" t="s">
        <v>15</v>
      </c>
      <c r="L616" t="s">
        <v>16</v>
      </c>
    </row>
    <row r="617" spans="1:12">
      <c r="A617">
        <v>616</v>
      </c>
      <c r="B617">
        <v>1</v>
      </c>
      <c r="C617">
        <v>2</v>
      </c>
      <c r="D617" t="s">
        <v>1240</v>
      </c>
      <c r="E617" t="s">
        <v>18</v>
      </c>
      <c r="F617">
        <v>24</v>
      </c>
      <c r="G617">
        <v>1</v>
      </c>
      <c r="H617">
        <v>2</v>
      </c>
      <c r="I617" t="s">
        <v>1241</v>
      </c>
      <c r="J617">
        <v>65</v>
      </c>
      <c r="K617" t="s">
        <v>15</v>
      </c>
      <c r="L617" t="s">
        <v>16</v>
      </c>
    </row>
    <row r="618" spans="1:12">
      <c r="A618">
        <v>617</v>
      </c>
      <c r="B618">
        <v>0</v>
      </c>
      <c r="C618">
        <v>3</v>
      </c>
      <c r="D618" t="s">
        <v>1242</v>
      </c>
      <c r="E618" t="s">
        <v>13</v>
      </c>
      <c r="F618">
        <v>34</v>
      </c>
      <c r="G618">
        <v>1</v>
      </c>
      <c r="H618">
        <v>1</v>
      </c>
      <c r="I618" t="s">
        <v>876</v>
      </c>
      <c r="J618">
        <v>14.4</v>
      </c>
      <c r="K618" t="s">
        <v>15</v>
      </c>
      <c r="L618" t="s">
        <v>16</v>
      </c>
    </row>
    <row r="619" spans="1:12">
      <c r="A619">
        <v>618</v>
      </c>
      <c r="B619">
        <v>0</v>
      </c>
      <c r="C619">
        <v>3</v>
      </c>
      <c r="D619" t="s">
        <v>1243</v>
      </c>
      <c r="E619" t="s">
        <v>18</v>
      </c>
      <c r="F619">
        <v>26</v>
      </c>
      <c r="G619">
        <v>1</v>
      </c>
      <c r="H619">
        <v>0</v>
      </c>
      <c r="I619" t="s">
        <v>541</v>
      </c>
      <c r="J619">
        <v>16.100000000000001</v>
      </c>
      <c r="K619" t="s">
        <v>15</v>
      </c>
      <c r="L619" t="s">
        <v>16</v>
      </c>
    </row>
    <row r="620" spans="1:12">
      <c r="A620">
        <v>619</v>
      </c>
      <c r="B620">
        <v>1</v>
      </c>
      <c r="C620">
        <v>2</v>
      </c>
      <c r="D620" t="s">
        <v>1244</v>
      </c>
      <c r="E620" t="s">
        <v>18</v>
      </c>
      <c r="F620">
        <v>4</v>
      </c>
      <c r="G620">
        <v>2</v>
      </c>
      <c r="H620">
        <v>1</v>
      </c>
      <c r="I620" t="s">
        <v>399</v>
      </c>
      <c r="J620">
        <v>39</v>
      </c>
      <c r="K620" t="s">
        <v>400</v>
      </c>
      <c r="L620" t="s">
        <v>16</v>
      </c>
    </row>
    <row r="621" spans="1:12">
      <c r="A621">
        <v>620</v>
      </c>
      <c r="B621">
        <v>0</v>
      </c>
      <c r="C621">
        <v>2</v>
      </c>
      <c r="D621" t="s">
        <v>1245</v>
      </c>
      <c r="E621" t="s">
        <v>13</v>
      </c>
      <c r="F621">
        <v>26</v>
      </c>
      <c r="G621">
        <v>0</v>
      </c>
      <c r="H621">
        <v>0</v>
      </c>
      <c r="I621" t="s">
        <v>1246</v>
      </c>
      <c r="J621">
        <v>10.5</v>
      </c>
      <c r="K621" t="s">
        <v>15</v>
      </c>
      <c r="L621" t="s">
        <v>16</v>
      </c>
    </row>
    <row r="622" spans="1:12">
      <c r="A622">
        <v>621</v>
      </c>
      <c r="B622">
        <v>0</v>
      </c>
      <c r="C622">
        <v>3</v>
      </c>
      <c r="D622" t="s">
        <v>1247</v>
      </c>
      <c r="E622" t="s">
        <v>13</v>
      </c>
      <c r="F622">
        <v>27</v>
      </c>
      <c r="G622">
        <v>1</v>
      </c>
      <c r="H622">
        <v>0</v>
      </c>
      <c r="I622" t="s">
        <v>1248</v>
      </c>
      <c r="J622">
        <v>14.4542</v>
      </c>
      <c r="K622" t="s">
        <v>15</v>
      </c>
      <c r="L622" t="s">
        <v>21</v>
      </c>
    </row>
    <row r="623" spans="1:12">
      <c r="A623">
        <v>622</v>
      </c>
      <c r="B623">
        <v>1</v>
      </c>
      <c r="C623">
        <v>1</v>
      </c>
      <c r="D623" t="s">
        <v>1249</v>
      </c>
      <c r="E623" t="s">
        <v>13</v>
      </c>
      <c r="F623">
        <v>42</v>
      </c>
      <c r="G623">
        <v>1</v>
      </c>
      <c r="H623">
        <v>0</v>
      </c>
      <c r="I623" t="s">
        <v>1250</v>
      </c>
      <c r="J623">
        <v>52.554200000000002</v>
      </c>
      <c r="K623" t="s">
        <v>1251</v>
      </c>
      <c r="L623" t="s">
        <v>16</v>
      </c>
    </row>
    <row r="624" spans="1:12">
      <c r="A624">
        <v>623</v>
      </c>
      <c r="B624">
        <v>1</v>
      </c>
      <c r="C624">
        <v>3</v>
      </c>
      <c r="D624" t="s">
        <v>1252</v>
      </c>
      <c r="E624" t="s">
        <v>13</v>
      </c>
      <c r="F624">
        <v>20</v>
      </c>
      <c r="G624">
        <v>1</v>
      </c>
      <c r="H624">
        <v>1</v>
      </c>
      <c r="I624" t="s">
        <v>800</v>
      </c>
      <c r="J624">
        <v>15.7417</v>
      </c>
      <c r="K624" t="s">
        <v>15</v>
      </c>
      <c r="L624" t="s">
        <v>21</v>
      </c>
    </row>
    <row r="625" spans="1:12">
      <c r="A625">
        <v>624</v>
      </c>
      <c r="B625">
        <v>0</v>
      </c>
      <c r="C625">
        <v>3</v>
      </c>
      <c r="D625" t="s">
        <v>1253</v>
      </c>
      <c r="E625" t="s">
        <v>13</v>
      </c>
      <c r="F625">
        <v>21</v>
      </c>
      <c r="G625">
        <v>0</v>
      </c>
      <c r="H625">
        <v>0</v>
      </c>
      <c r="I625" t="s">
        <v>1254</v>
      </c>
      <c r="J625">
        <v>7.8541999999999996</v>
      </c>
      <c r="K625" t="s">
        <v>15</v>
      </c>
      <c r="L625" t="s">
        <v>16</v>
      </c>
    </row>
    <row r="626" spans="1:12">
      <c r="A626">
        <v>625</v>
      </c>
      <c r="B626">
        <v>0</v>
      </c>
      <c r="C626">
        <v>3</v>
      </c>
      <c r="D626" t="s">
        <v>1255</v>
      </c>
      <c r="E626" t="s">
        <v>13</v>
      </c>
      <c r="F626">
        <v>21</v>
      </c>
      <c r="G626">
        <v>0</v>
      </c>
      <c r="H626">
        <v>0</v>
      </c>
      <c r="I626" t="s">
        <v>1256</v>
      </c>
      <c r="J626">
        <v>16.100000000000001</v>
      </c>
      <c r="K626" t="s">
        <v>15</v>
      </c>
      <c r="L626" t="s">
        <v>16</v>
      </c>
    </row>
    <row r="627" spans="1:12">
      <c r="A627">
        <v>626</v>
      </c>
      <c r="B627">
        <v>0</v>
      </c>
      <c r="C627">
        <v>1</v>
      </c>
      <c r="D627" t="s">
        <v>1257</v>
      </c>
      <c r="E627" t="s">
        <v>13</v>
      </c>
      <c r="F627">
        <v>61</v>
      </c>
      <c r="G627">
        <v>0</v>
      </c>
      <c r="H627">
        <v>0</v>
      </c>
      <c r="I627" t="s">
        <v>1258</v>
      </c>
      <c r="J627">
        <v>32.320799999999998</v>
      </c>
      <c r="K627" t="s">
        <v>1259</v>
      </c>
      <c r="L627" t="s">
        <v>16</v>
      </c>
    </row>
    <row r="628" spans="1:12">
      <c r="A628">
        <v>627</v>
      </c>
      <c r="B628">
        <v>0</v>
      </c>
      <c r="C628">
        <v>2</v>
      </c>
      <c r="D628" t="s">
        <v>1260</v>
      </c>
      <c r="E628" t="s">
        <v>13</v>
      </c>
      <c r="F628">
        <v>57</v>
      </c>
      <c r="G628">
        <v>0</v>
      </c>
      <c r="H628">
        <v>0</v>
      </c>
      <c r="I628" t="s">
        <v>1261</v>
      </c>
      <c r="J628">
        <v>12.35</v>
      </c>
      <c r="K628" t="s">
        <v>15</v>
      </c>
      <c r="L628" t="s">
        <v>31</v>
      </c>
    </row>
    <row r="629" spans="1:12">
      <c r="A629">
        <v>628</v>
      </c>
      <c r="B629">
        <v>1</v>
      </c>
      <c r="C629">
        <v>1</v>
      </c>
      <c r="D629" t="s">
        <v>1262</v>
      </c>
      <c r="E629" t="s">
        <v>18</v>
      </c>
      <c r="F629">
        <v>21</v>
      </c>
      <c r="G629">
        <v>0</v>
      </c>
      <c r="H629">
        <v>0</v>
      </c>
      <c r="I629" t="s">
        <v>588</v>
      </c>
      <c r="J629">
        <v>77.958299999999994</v>
      </c>
      <c r="K629" t="s">
        <v>1263</v>
      </c>
      <c r="L629" t="s">
        <v>16</v>
      </c>
    </row>
    <row r="630" spans="1:12">
      <c r="A630">
        <v>629</v>
      </c>
      <c r="B630">
        <v>0</v>
      </c>
      <c r="C630">
        <v>3</v>
      </c>
      <c r="D630" t="s">
        <v>1264</v>
      </c>
      <c r="E630" t="s">
        <v>13</v>
      </c>
      <c r="F630">
        <v>26</v>
      </c>
      <c r="G630">
        <v>0</v>
      </c>
      <c r="H630">
        <v>0</v>
      </c>
      <c r="I630" t="s">
        <v>1265</v>
      </c>
      <c r="J630">
        <v>7.8958000000000004</v>
      </c>
      <c r="K630" t="s">
        <v>15</v>
      </c>
      <c r="L630" t="s">
        <v>16</v>
      </c>
    </row>
    <row r="631" spans="1:12">
      <c r="A631">
        <v>630</v>
      </c>
      <c r="B631">
        <v>0</v>
      </c>
      <c r="C631">
        <v>3</v>
      </c>
      <c r="D631" t="s">
        <v>1266</v>
      </c>
      <c r="E631" t="s">
        <v>13</v>
      </c>
      <c r="G631">
        <v>0</v>
      </c>
      <c r="H631">
        <v>0</v>
      </c>
      <c r="I631" t="s">
        <v>1267</v>
      </c>
      <c r="J631">
        <v>7.7332999999999998</v>
      </c>
      <c r="K631" t="s">
        <v>15</v>
      </c>
      <c r="L631" t="s">
        <v>31</v>
      </c>
    </row>
    <row r="632" spans="1:12">
      <c r="A632">
        <v>631</v>
      </c>
      <c r="B632">
        <v>1</v>
      </c>
      <c r="C632">
        <v>1</v>
      </c>
      <c r="D632" t="s">
        <v>1268</v>
      </c>
      <c r="E632" t="s">
        <v>13</v>
      </c>
      <c r="F632">
        <v>80</v>
      </c>
      <c r="G632">
        <v>0</v>
      </c>
      <c r="H632">
        <v>0</v>
      </c>
      <c r="I632" t="s">
        <v>1269</v>
      </c>
      <c r="J632">
        <v>30</v>
      </c>
      <c r="K632" t="s">
        <v>1270</v>
      </c>
      <c r="L632" t="s">
        <v>16</v>
      </c>
    </row>
    <row r="633" spans="1:12">
      <c r="A633">
        <v>632</v>
      </c>
      <c r="B633">
        <v>0</v>
      </c>
      <c r="C633">
        <v>3</v>
      </c>
      <c r="D633" t="s">
        <v>1271</v>
      </c>
      <c r="E633" t="s">
        <v>13</v>
      </c>
      <c r="F633">
        <v>51</v>
      </c>
      <c r="G633">
        <v>0</v>
      </c>
      <c r="H633">
        <v>0</v>
      </c>
      <c r="I633" t="s">
        <v>1272</v>
      </c>
      <c r="J633">
        <v>7.0541999999999998</v>
      </c>
      <c r="K633" t="s">
        <v>15</v>
      </c>
      <c r="L633" t="s">
        <v>16</v>
      </c>
    </row>
    <row r="634" spans="1:12">
      <c r="A634">
        <v>633</v>
      </c>
      <c r="B634">
        <v>1</v>
      </c>
      <c r="C634">
        <v>1</v>
      </c>
      <c r="D634" t="s">
        <v>1273</v>
      </c>
      <c r="E634" t="s">
        <v>13</v>
      </c>
      <c r="F634">
        <v>32</v>
      </c>
      <c r="G634">
        <v>0</v>
      </c>
      <c r="H634">
        <v>0</v>
      </c>
      <c r="I634" t="s">
        <v>1274</v>
      </c>
      <c r="J634">
        <v>30.5</v>
      </c>
      <c r="K634" t="s">
        <v>1275</v>
      </c>
      <c r="L634" t="s">
        <v>21</v>
      </c>
    </row>
    <row r="635" spans="1:12">
      <c r="A635">
        <v>634</v>
      </c>
      <c r="B635">
        <v>0</v>
      </c>
      <c r="C635">
        <v>1</v>
      </c>
      <c r="D635" t="s">
        <v>1276</v>
      </c>
      <c r="E635" t="s">
        <v>13</v>
      </c>
      <c r="G635">
        <v>0</v>
      </c>
      <c r="H635">
        <v>0</v>
      </c>
      <c r="I635" t="s">
        <v>1277</v>
      </c>
      <c r="J635">
        <v>0</v>
      </c>
      <c r="K635" t="s">
        <v>15</v>
      </c>
      <c r="L635" t="s">
        <v>16</v>
      </c>
    </row>
    <row r="636" spans="1:12">
      <c r="A636">
        <v>635</v>
      </c>
      <c r="B636">
        <v>0</v>
      </c>
      <c r="C636">
        <v>3</v>
      </c>
      <c r="D636" t="s">
        <v>1278</v>
      </c>
      <c r="E636" t="s">
        <v>18</v>
      </c>
      <c r="F636">
        <v>9</v>
      </c>
      <c r="G636">
        <v>3</v>
      </c>
      <c r="H636">
        <v>2</v>
      </c>
      <c r="I636" t="s">
        <v>158</v>
      </c>
      <c r="J636">
        <v>27.9</v>
      </c>
      <c r="K636" t="s">
        <v>15</v>
      </c>
      <c r="L636" t="s">
        <v>16</v>
      </c>
    </row>
    <row r="637" spans="1:12">
      <c r="A637">
        <v>636</v>
      </c>
      <c r="B637">
        <v>1</v>
      </c>
      <c r="C637">
        <v>2</v>
      </c>
      <c r="D637" t="s">
        <v>1279</v>
      </c>
      <c r="E637" t="s">
        <v>18</v>
      </c>
      <c r="F637">
        <v>28</v>
      </c>
      <c r="G637">
        <v>0</v>
      </c>
      <c r="H637">
        <v>0</v>
      </c>
      <c r="I637" t="s">
        <v>1280</v>
      </c>
      <c r="J637">
        <v>13</v>
      </c>
      <c r="K637" t="s">
        <v>15</v>
      </c>
      <c r="L637" t="s">
        <v>16</v>
      </c>
    </row>
    <row r="638" spans="1:12">
      <c r="A638">
        <v>637</v>
      </c>
      <c r="B638">
        <v>0</v>
      </c>
      <c r="C638">
        <v>3</v>
      </c>
      <c r="D638" t="s">
        <v>1281</v>
      </c>
      <c r="E638" t="s">
        <v>13</v>
      </c>
      <c r="F638">
        <v>32</v>
      </c>
      <c r="G638">
        <v>0</v>
      </c>
      <c r="H638">
        <v>0</v>
      </c>
      <c r="I638" t="s">
        <v>1282</v>
      </c>
      <c r="J638">
        <v>7.9249999999999998</v>
      </c>
      <c r="K638" t="s">
        <v>15</v>
      </c>
      <c r="L638" t="s">
        <v>16</v>
      </c>
    </row>
    <row r="639" spans="1:12">
      <c r="A639">
        <v>638</v>
      </c>
      <c r="B639">
        <v>0</v>
      </c>
      <c r="C639">
        <v>2</v>
      </c>
      <c r="D639" t="s">
        <v>1283</v>
      </c>
      <c r="E639" t="s">
        <v>13</v>
      </c>
      <c r="F639">
        <v>31</v>
      </c>
      <c r="G639">
        <v>1</v>
      </c>
      <c r="H639">
        <v>1</v>
      </c>
      <c r="I639" t="s">
        <v>508</v>
      </c>
      <c r="J639">
        <v>26.25</v>
      </c>
      <c r="K639" t="s">
        <v>15</v>
      </c>
      <c r="L639" t="s">
        <v>16</v>
      </c>
    </row>
    <row r="640" spans="1:12">
      <c r="A640">
        <v>639</v>
      </c>
      <c r="B640">
        <v>0</v>
      </c>
      <c r="C640">
        <v>3</v>
      </c>
      <c r="D640" t="s">
        <v>1284</v>
      </c>
      <c r="E640" t="s">
        <v>18</v>
      </c>
      <c r="F640">
        <v>41</v>
      </c>
      <c r="G640">
        <v>0</v>
      </c>
      <c r="H640">
        <v>5</v>
      </c>
      <c r="I640" t="s">
        <v>127</v>
      </c>
      <c r="J640">
        <v>39.6875</v>
      </c>
      <c r="K640" t="s">
        <v>15</v>
      </c>
      <c r="L640" t="s">
        <v>16</v>
      </c>
    </row>
    <row r="641" spans="1:12">
      <c r="A641">
        <v>640</v>
      </c>
      <c r="B641">
        <v>0</v>
      </c>
      <c r="C641">
        <v>3</v>
      </c>
      <c r="D641" t="s">
        <v>1285</v>
      </c>
      <c r="E641" t="s">
        <v>13</v>
      </c>
      <c r="G641">
        <v>1</v>
      </c>
      <c r="H641">
        <v>0</v>
      </c>
      <c r="I641" t="s">
        <v>892</v>
      </c>
      <c r="J641">
        <v>16.100000000000001</v>
      </c>
      <c r="K641" t="s">
        <v>15</v>
      </c>
      <c r="L641" t="s">
        <v>16</v>
      </c>
    </row>
    <row r="642" spans="1:12">
      <c r="A642">
        <v>641</v>
      </c>
      <c r="B642">
        <v>0</v>
      </c>
      <c r="C642">
        <v>3</v>
      </c>
      <c r="D642" t="s">
        <v>1286</v>
      </c>
      <c r="E642" t="s">
        <v>13</v>
      </c>
      <c r="F642">
        <v>20</v>
      </c>
      <c r="G642">
        <v>0</v>
      </c>
      <c r="H642">
        <v>0</v>
      </c>
      <c r="I642" t="s">
        <v>1287</v>
      </c>
      <c r="J642">
        <v>7.8541999999999996</v>
      </c>
      <c r="K642" t="s">
        <v>15</v>
      </c>
      <c r="L642" t="s">
        <v>16</v>
      </c>
    </row>
    <row r="643" spans="1:12">
      <c r="A643">
        <v>642</v>
      </c>
      <c r="B643">
        <v>1</v>
      </c>
      <c r="C643">
        <v>1</v>
      </c>
      <c r="D643" t="s">
        <v>1288</v>
      </c>
      <c r="E643" t="s">
        <v>18</v>
      </c>
      <c r="F643">
        <v>24</v>
      </c>
      <c r="G643">
        <v>0</v>
      </c>
      <c r="H643">
        <v>0</v>
      </c>
      <c r="I643" t="s">
        <v>776</v>
      </c>
      <c r="J643">
        <v>69.3</v>
      </c>
      <c r="K643" t="s">
        <v>777</v>
      </c>
      <c r="L643" t="s">
        <v>21</v>
      </c>
    </row>
    <row r="644" spans="1:12">
      <c r="A644">
        <v>643</v>
      </c>
      <c r="B644">
        <v>0</v>
      </c>
      <c r="C644">
        <v>3</v>
      </c>
      <c r="D644" t="s">
        <v>1289</v>
      </c>
      <c r="E644" t="s">
        <v>18</v>
      </c>
      <c r="F644">
        <v>2</v>
      </c>
      <c r="G644">
        <v>3</v>
      </c>
      <c r="H644">
        <v>2</v>
      </c>
      <c r="I644" t="s">
        <v>158</v>
      </c>
      <c r="J644">
        <v>27.9</v>
      </c>
      <c r="K644" t="s">
        <v>15</v>
      </c>
      <c r="L644" t="s">
        <v>16</v>
      </c>
    </row>
    <row r="645" spans="1:12">
      <c r="A645">
        <v>644</v>
      </c>
      <c r="B645">
        <v>1</v>
      </c>
      <c r="C645">
        <v>3</v>
      </c>
      <c r="D645" t="s">
        <v>1290</v>
      </c>
      <c r="E645" t="s">
        <v>13</v>
      </c>
      <c r="G645">
        <v>0</v>
      </c>
      <c r="H645">
        <v>0</v>
      </c>
      <c r="I645" t="s">
        <v>180</v>
      </c>
      <c r="J645">
        <v>56.495800000000003</v>
      </c>
      <c r="K645" t="s">
        <v>15</v>
      </c>
      <c r="L645" t="s">
        <v>16</v>
      </c>
    </row>
    <row r="646" spans="1:12">
      <c r="A646">
        <v>645</v>
      </c>
      <c r="B646">
        <v>1</v>
      </c>
      <c r="C646">
        <v>3</v>
      </c>
      <c r="D646" t="s">
        <v>1291</v>
      </c>
      <c r="E646" t="s">
        <v>18</v>
      </c>
      <c r="F646">
        <v>0.75</v>
      </c>
      <c r="G646">
        <v>2</v>
      </c>
      <c r="H646">
        <v>1</v>
      </c>
      <c r="I646" t="s">
        <v>922</v>
      </c>
      <c r="J646">
        <v>19.258299999999998</v>
      </c>
      <c r="K646" t="s">
        <v>15</v>
      </c>
      <c r="L646" t="s">
        <v>21</v>
      </c>
    </row>
    <row r="647" spans="1:12">
      <c r="A647">
        <v>646</v>
      </c>
      <c r="B647">
        <v>1</v>
      </c>
      <c r="C647">
        <v>1</v>
      </c>
      <c r="D647" t="s">
        <v>1292</v>
      </c>
      <c r="E647" t="s">
        <v>13</v>
      </c>
      <c r="F647">
        <v>48</v>
      </c>
      <c r="G647">
        <v>1</v>
      </c>
      <c r="H647">
        <v>0</v>
      </c>
      <c r="I647" t="s">
        <v>131</v>
      </c>
      <c r="J647">
        <v>76.729200000000006</v>
      </c>
      <c r="K647" t="s">
        <v>132</v>
      </c>
      <c r="L647" t="s">
        <v>21</v>
      </c>
    </row>
    <row r="648" spans="1:12">
      <c r="A648">
        <v>647</v>
      </c>
      <c r="B648">
        <v>0</v>
      </c>
      <c r="C648">
        <v>3</v>
      </c>
      <c r="D648" t="s">
        <v>1293</v>
      </c>
      <c r="E648" t="s">
        <v>13</v>
      </c>
      <c r="F648">
        <v>19</v>
      </c>
      <c r="G648">
        <v>0</v>
      </c>
      <c r="H648">
        <v>0</v>
      </c>
      <c r="I648" t="s">
        <v>1294</v>
      </c>
      <c r="J648">
        <v>7.8958000000000004</v>
      </c>
      <c r="K648" t="s">
        <v>15</v>
      </c>
      <c r="L648" t="s">
        <v>16</v>
      </c>
    </row>
    <row r="649" spans="1:12">
      <c r="A649">
        <v>648</v>
      </c>
      <c r="B649">
        <v>1</v>
      </c>
      <c r="C649">
        <v>1</v>
      </c>
      <c r="D649" t="s">
        <v>1295</v>
      </c>
      <c r="E649" t="s">
        <v>13</v>
      </c>
      <c r="F649">
        <v>56</v>
      </c>
      <c r="G649">
        <v>0</v>
      </c>
      <c r="H649">
        <v>0</v>
      </c>
      <c r="I649" t="s">
        <v>1296</v>
      </c>
      <c r="J649">
        <v>35.5</v>
      </c>
      <c r="K649" t="s">
        <v>1297</v>
      </c>
      <c r="L649" t="s">
        <v>21</v>
      </c>
    </row>
    <row r="650" spans="1:12">
      <c r="A650">
        <v>649</v>
      </c>
      <c r="B650">
        <v>0</v>
      </c>
      <c r="C650">
        <v>3</v>
      </c>
      <c r="D650" t="s">
        <v>1298</v>
      </c>
      <c r="E650" t="s">
        <v>13</v>
      </c>
      <c r="G650">
        <v>0</v>
      </c>
      <c r="H650">
        <v>0</v>
      </c>
      <c r="I650" t="s">
        <v>1299</v>
      </c>
      <c r="J650">
        <v>7.55</v>
      </c>
      <c r="K650" t="s">
        <v>15</v>
      </c>
      <c r="L650" t="s">
        <v>16</v>
      </c>
    </row>
    <row r="651" spans="1:12">
      <c r="A651">
        <v>650</v>
      </c>
      <c r="B651">
        <v>1</v>
      </c>
      <c r="C651">
        <v>3</v>
      </c>
      <c r="D651" t="s">
        <v>1300</v>
      </c>
      <c r="E651" t="s">
        <v>18</v>
      </c>
      <c r="F651">
        <v>23</v>
      </c>
      <c r="G651">
        <v>0</v>
      </c>
      <c r="H651">
        <v>0</v>
      </c>
      <c r="I651" t="s">
        <v>1301</v>
      </c>
      <c r="J651">
        <v>7.55</v>
      </c>
      <c r="K651" t="s">
        <v>15</v>
      </c>
      <c r="L651" t="s">
        <v>16</v>
      </c>
    </row>
    <row r="652" spans="1:12">
      <c r="A652">
        <v>651</v>
      </c>
      <c r="B652">
        <v>0</v>
      </c>
      <c r="C652">
        <v>3</v>
      </c>
      <c r="D652" t="s">
        <v>1302</v>
      </c>
      <c r="E652" t="s">
        <v>13</v>
      </c>
      <c r="G652">
        <v>0</v>
      </c>
      <c r="H652">
        <v>0</v>
      </c>
      <c r="I652" t="s">
        <v>1303</v>
      </c>
      <c r="J652">
        <v>7.8958000000000004</v>
      </c>
      <c r="K652" t="s">
        <v>15</v>
      </c>
      <c r="L652" t="s">
        <v>16</v>
      </c>
    </row>
    <row r="653" spans="1:12">
      <c r="A653">
        <v>652</v>
      </c>
      <c r="B653">
        <v>1</v>
      </c>
      <c r="C653">
        <v>2</v>
      </c>
      <c r="D653" t="s">
        <v>1304</v>
      </c>
      <c r="E653" t="s">
        <v>18</v>
      </c>
      <c r="F653">
        <v>18</v>
      </c>
      <c r="G653">
        <v>0</v>
      </c>
      <c r="H653">
        <v>1</v>
      </c>
      <c r="I653" t="s">
        <v>231</v>
      </c>
      <c r="J653">
        <v>23</v>
      </c>
      <c r="K653" t="s">
        <v>15</v>
      </c>
      <c r="L653" t="s">
        <v>16</v>
      </c>
    </row>
    <row r="654" spans="1:12">
      <c r="A654">
        <v>653</v>
      </c>
      <c r="B654">
        <v>0</v>
      </c>
      <c r="C654">
        <v>3</v>
      </c>
      <c r="D654" t="s">
        <v>1305</v>
      </c>
      <c r="E654" t="s">
        <v>13</v>
      </c>
      <c r="F654">
        <v>21</v>
      </c>
      <c r="G654">
        <v>0</v>
      </c>
      <c r="H654">
        <v>0</v>
      </c>
      <c r="I654" t="s">
        <v>1306</v>
      </c>
      <c r="J654">
        <v>8.4332999999999991</v>
      </c>
      <c r="K654" t="s">
        <v>15</v>
      </c>
      <c r="L654" t="s">
        <v>16</v>
      </c>
    </row>
    <row r="655" spans="1:12">
      <c r="A655">
        <v>654</v>
      </c>
      <c r="B655">
        <v>1</v>
      </c>
      <c r="C655">
        <v>3</v>
      </c>
      <c r="D655" t="s">
        <v>1307</v>
      </c>
      <c r="E655" t="s">
        <v>18</v>
      </c>
      <c r="G655">
        <v>0</v>
      </c>
      <c r="H655">
        <v>0</v>
      </c>
      <c r="I655" t="s">
        <v>1308</v>
      </c>
      <c r="J655">
        <v>7.8292000000000002</v>
      </c>
      <c r="K655" t="s">
        <v>15</v>
      </c>
      <c r="L655" t="s">
        <v>31</v>
      </c>
    </row>
    <row r="656" spans="1:12">
      <c r="A656">
        <v>655</v>
      </c>
      <c r="B656">
        <v>0</v>
      </c>
      <c r="C656">
        <v>3</v>
      </c>
      <c r="D656" t="s">
        <v>1309</v>
      </c>
      <c r="E656" t="s">
        <v>18</v>
      </c>
      <c r="F656">
        <v>18</v>
      </c>
      <c r="G656">
        <v>0</v>
      </c>
      <c r="H656">
        <v>0</v>
      </c>
      <c r="I656" t="s">
        <v>1310</v>
      </c>
      <c r="J656">
        <v>6.75</v>
      </c>
      <c r="K656" t="s">
        <v>15</v>
      </c>
      <c r="L656" t="s">
        <v>31</v>
      </c>
    </row>
    <row r="657" spans="1:12">
      <c r="A657">
        <v>656</v>
      </c>
      <c r="B657">
        <v>0</v>
      </c>
      <c r="C657">
        <v>2</v>
      </c>
      <c r="D657" t="s">
        <v>1311</v>
      </c>
      <c r="E657" t="s">
        <v>13</v>
      </c>
      <c r="F657">
        <v>24</v>
      </c>
      <c r="G657">
        <v>2</v>
      </c>
      <c r="H657">
        <v>0</v>
      </c>
      <c r="I657" t="s">
        <v>176</v>
      </c>
      <c r="J657">
        <v>73.5</v>
      </c>
      <c r="K657" t="s">
        <v>15</v>
      </c>
      <c r="L657" t="s">
        <v>16</v>
      </c>
    </row>
    <row r="658" spans="1:12">
      <c r="A658">
        <v>657</v>
      </c>
      <c r="B658">
        <v>0</v>
      </c>
      <c r="C658">
        <v>3</v>
      </c>
      <c r="D658" t="s">
        <v>1312</v>
      </c>
      <c r="E658" t="s">
        <v>13</v>
      </c>
      <c r="G658">
        <v>0</v>
      </c>
      <c r="H658">
        <v>0</v>
      </c>
      <c r="I658" t="s">
        <v>1313</v>
      </c>
      <c r="J658">
        <v>7.8958000000000004</v>
      </c>
      <c r="K658" t="s">
        <v>15</v>
      </c>
      <c r="L658" t="s">
        <v>16</v>
      </c>
    </row>
    <row r="659" spans="1:12">
      <c r="A659">
        <v>658</v>
      </c>
      <c r="B659">
        <v>0</v>
      </c>
      <c r="C659">
        <v>3</v>
      </c>
      <c r="D659" t="s">
        <v>1314</v>
      </c>
      <c r="E659" t="s">
        <v>18</v>
      </c>
      <c r="F659">
        <v>32</v>
      </c>
      <c r="G659">
        <v>1</v>
      </c>
      <c r="H659">
        <v>1</v>
      </c>
      <c r="I659" t="s">
        <v>411</v>
      </c>
      <c r="J659">
        <v>15.5</v>
      </c>
      <c r="K659" t="s">
        <v>15</v>
      </c>
      <c r="L659" t="s">
        <v>31</v>
      </c>
    </row>
    <row r="660" spans="1:12">
      <c r="A660">
        <v>659</v>
      </c>
      <c r="B660">
        <v>0</v>
      </c>
      <c r="C660">
        <v>2</v>
      </c>
      <c r="D660" t="s">
        <v>1315</v>
      </c>
      <c r="E660" t="s">
        <v>13</v>
      </c>
      <c r="F660">
        <v>23</v>
      </c>
      <c r="G660">
        <v>0</v>
      </c>
      <c r="H660">
        <v>0</v>
      </c>
      <c r="I660" t="s">
        <v>1316</v>
      </c>
      <c r="J660">
        <v>13</v>
      </c>
      <c r="K660" t="s">
        <v>15</v>
      </c>
      <c r="L660" t="s">
        <v>16</v>
      </c>
    </row>
    <row r="661" spans="1:12">
      <c r="A661">
        <v>660</v>
      </c>
      <c r="B661">
        <v>0</v>
      </c>
      <c r="C661">
        <v>1</v>
      </c>
      <c r="D661" t="s">
        <v>1317</v>
      </c>
      <c r="E661" t="s">
        <v>13</v>
      </c>
      <c r="F661">
        <v>58</v>
      </c>
      <c r="G661">
        <v>0</v>
      </c>
      <c r="H661">
        <v>2</v>
      </c>
      <c r="I661" t="s">
        <v>464</v>
      </c>
      <c r="J661">
        <v>113.27500000000001</v>
      </c>
      <c r="K661" t="s">
        <v>1318</v>
      </c>
      <c r="L661" t="s">
        <v>21</v>
      </c>
    </row>
    <row r="662" spans="1:12">
      <c r="A662">
        <v>661</v>
      </c>
      <c r="B662">
        <v>1</v>
      </c>
      <c r="C662">
        <v>1</v>
      </c>
      <c r="D662" t="s">
        <v>1319</v>
      </c>
      <c r="E662" t="s">
        <v>13</v>
      </c>
      <c r="F662">
        <v>50</v>
      </c>
      <c r="G662">
        <v>2</v>
      </c>
      <c r="H662">
        <v>0</v>
      </c>
      <c r="I662" t="s">
        <v>710</v>
      </c>
      <c r="J662">
        <v>133.65</v>
      </c>
      <c r="K662" t="s">
        <v>15</v>
      </c>
      <c r="L662" t="s">
        <v>16</v>
      </c>
    </row>
    <row r="663" spans="1:12">
      <c r="A663">
        <v>662</v>
      </c>
      <c r="B663">
        <v>0</v>
      </c>
      <c r="C663">
        <v>3</v>
      </c>
      <c r="D663" t="s">
        <v>1320</v>
      </c>
      <c r="E663" t="s">
        <v>13</v>
      </c>
      <c r="F663">
        <v>40</v>
      </c>
      <c r="G663">
        <v>0</v>
      </c>
      <c r="H663">
        <v>0</v>
      </c>
      <c r="I663" t="s">
        <v>1321</v>
      </c>
      <c r="J663">
        <v>7.2249999999999996</v>
      </c>
      <c r="K663" t="s">
        <v>15</v>
      </c>
      <c r="L663" t="s">
        <v>21</v>
      </c>
    </row>
    <row r="664" spans="1:12">
      <c r="A664">
        <v>663</v>
      </c>
      <c r="B664">
        <v>0</v>
      </c>
      <c r="C664">
        <v>1</v>
      </c>
      <c r="D664" t="s">
        <v>1322</v>
      </c>
      <c r="E664" t="s">
        <v>13</v>
      </c>
      <c r="F664">
        <v>47</v>
      </c>
      <c r="G664">
        <v>0</v>
      </c>
      <c r="H664">
        <v>0</v>
      </c>
      <c r="I664" t="s">
        <v>1323</v>
      </c>
      <c r="J664">
        <v>25.587499999999999</v>
      </c>
      <c r="K664" t="s">
        <v>1324</v>
      </c>
      <c r="L664" t="s">
        <v>16</v>
      </c>
    </row>
    <row r="665" spans="1:12">
      <c r="A665">
        <v>664</v>
      </c>
      <c r="B665">
        <v>0</v>
      </c>
      <c r="C665">
        <v>3</v>
      </c>
      <c r="D665" t="s">
        <v>1325</v>
      </c>
      <c r="E665" t="s">
        <v>13</v>
      </c>
      <c r="F665">
        <v>36</v>
      </c>
      <c r="G665">
        <v>0</v>
      </c>
      <c r="H665">
        <v>0</v>
      </c>
      <c r="I665" t="s">
        <v>1326</v>
      </c>
      <c r="J665">
        <v>7.4958</v>
      </c>
      <c r="K665" t="s">
        <v>15</v>
      </c>
      <c r="L665" t="s">
        <v>16</v>
      </c>
    </row>
    <row r="666" spans="1:12">
      <c r="A666">
        <v>665</v>
      </c>
      <c r="B666">
        <v>1</v>
      </c>
      <c r="C666">
        <v>3</v>
      </c>
      <c r="D666" t="s">
        <v>1327</v>
      </c>
      <c r="E666" t="s">
        <v>13</v>
      </c>
      <c r="F666">
        <v>20</v>
      </c>
      <c r="G666">
        <v>1</v>
      </c>
      <c r="H666">
        <v>0</v>
      </c>
      <c r="I666" t="s">
        <v>1328</v>
      </c>
      <c r="J666">
        <v>7.9249999999999998</v>
      </c>
      <c r="K666" t="s">
        <v>15</v>
      </c>
      <c r="L666" t="s">
        <v>16</v>
      </c>
    </row>
    <row r="667" spans="1:12">
      <c r="A667">
        <v>666</v>
      </c>
      <c r="B667">
        <v>0</v>
      </c>
      <c r="C667">
        <v>2</v>
      </c>
      <c r="D667" t="s">
        <v>1329</v>
      </c>
      <c r="E667" t="s">
        <v>13</v>
      </c>
      <c r="F667">
        <v>32</v>
      </c>
      <c r="G667">
        <v>2</v>
      </c>
      <c r="H667">
        <v>0</v>
      </c>
      <c r="I667" t="s">
        <v>176</v>
      </c>
      <c r="J667">
        <v>73.5</v>
      </c>
      <c r="K667" t="s">
        <v>15</v>
      </c>
      <c r="L667" t="s">
        <v>16</v>
      </c>
    </row>
    <row r="668" spans="1:12">
      <c r="A668">
        <v>667</v>
      </c>
      <c r="B668">
        <v>0</v>
      </c>
      <c r="C668">
        <v>2</v>
      </c>
      <c r="D668" t="s">
        <v>1330</v>
      </c>
      <c r="E668" t="s">
        <v>13</v>
      </c>
      <c r="F668">
        <v>25</v>
      </c>
      <c r="G668">
        <v>0</v>
      </c>
      <c r="H668">
        <v>0</v>
      </c>
      <c r="I668" t="s">
        <v>1331</v>
      </c>
      <c r="J668">
        <v>13</v>
      </c>
      <c r="K668" t="s">
        <v>15</v>
      </c>
      <c r="L668" t="s">
        <v>16</v>
      </c>
    </row>
    <row r="669" spans="1:12">
      <c r="A669">
        <v>668</v>
      </c>
      <c r="B669">
        <v>0</v>
      </c>
      <c r="C669">
        <v>3</v>
      </c>
      <c r="D669" t="s">
        <v>1332</v>
      </c>
      <c r="E669" t="s">
        <v>13</v>
      </c>
      <c r="G669">
        <v>0</v>
      </c>
      <c r="H669">
        <v>0</v>
      </c>
      <c r="I669" t="s">
        <v>1333</v>
      </c>
      <c r="J669">
        <v>7.7750000000000004</v>
      </c>
      <c r="K669" t="s">
        <v>15</v>
      </c>
      <c r="L669" t="s">
        <v>16</v>
      </c>
    </row>
    <row r="670" spans="1:12">
      <c r="A670">
        <v>669</v>
      </c>
      <c r="B670">
        <v>0</v>
      </c>
      <c r="C670">
        <v>3</v>
      </c>
      <c r="D670" t="s">
        <v>1334</v>
      </c>
      <c r="E670" t="s">
        <v>13</v>
      </c>
      <c r="F670">
        <v>43</v>
      </c>
      <c r="G670">
        <v>0</v>
      </c>
      <c r="H670">
        <v>0</v>
      </c>
      <c r="I670" t="s">
        <v>1335</v>
      </c>
      <c r="J670">
        <v>8.0500000000000007</v>
      </c>
      <c r="K670" t="s">
        <v>15</v>
      </c>
      <c r="L670" t="s">
        <v>16</v>
      </c>
    </row>
    <row r="671" spans="1:12">
      <c r="A671">
        <v>670</v>
      </c>
      <c r="B671">
        <v>1</v>
      </c>
      <c r="C671">
        <v>1</v>
      </c>
      <c r="D671" t="s">
        <v>1336</v>
      </c>
      <c r="E671" t="s">
        <v>18</v>
      </c>
      <c r="G671">
        <v>1</v>
      </c>
      <c r="H671">
        <v>0</v>
      </c>
      <c r="I671" t="s">
        <v>1337</v>
      </c>
      <c r="J671">
        <v>52</v>
      </c>
      <c r="K671" t="s">
        <v>1338</v>
      </c>
      <c r="L671" t="s">
        <v>16</v>
      </c>
    </row>
    <row r="672" spans="1:12">
      <c r="A672">
        <v>671</v>
      </c>
      <c r="B672">
        <v>1</v>
      </c>
      <c r="C672">
        <v>2</v>
      </c>
      <c r="D672" t="s">
        <v>1339</v>
      </c>
      <c r="E672" t="s">
        <v>18</v>
      </c>
      <c r="F672">
        <v>40</v>
      </c>
      <c r="G672">
        <v>1</v>
      </c>
      <c r="H672">
        <v>1</v>
      </c>
      <c r="I672" t="s">
        <v>1340</v>
      </c>
      <c r="J672">
        <v>39</v>
      </c>
      <c r="K672" t="s">
        <v>15</v>
      </c>
      <c r="L672" t="s">
        <v>16</v>
      </c>
    </row>
    <row r="673" spans="1:12">
      <c r="A673">
        <v>672</v>
      </c>
      <c r="B673">
        <v>0</v>
      </c>
      <c r="C673">
        <v>1</v>
      </c>
      <c r="D673" t="s">
        <v>1341</v>
      </c>
      <c r="E673" t="s">
        <v>13</v>
      </c>
      <c r="F673">
        <v>31</v>
      </c>
      <c r="G673">
        <v>1</v>
      </c>
      <c r="H673">
        <v>0</v>
      </c>
      <c r="I673" t="s">
        <v>1342</v>
      </c>
      <c r="J673">
        <v>52</v>
      </c>
      <c r="K673" t="s">
        <v>1343</v>
      </c>
      <c r="L673" t="s">
        <v>16</v>
      </c>
    </row>
    <row r="674" spans="1:12">
      <c r="A674">
        <v>673</v>
      </c>
      <c r="B674">
        <v>0</v>
      </c>
      <c r="C674">
        <v>2</v>
      </c>
      <c r="D674" t="s">
        <v>1344</v>
      </c>
      <c r="E674" t="s">
        <v>13</v>
      </c>
      <c r="F674">
        <v>70</v>
      </c>
      <c r="G674">
        <v>0</v>
      </c>
      <c r="H674">
        <v>0</v>
      </c>
      <c r="I674" t="s">
        <v>1345</v>
      </c>
      <c r="J674">
        <v>10.5</v>
      </c>
      <c r="K674" t="s">
        <v>15</v>
      </c>
      <c r="L674" t="s">
        <v>16</v>
      </c>
    </row>
    <row r="675" spans="1:12">
      <c r="A675">
        <v>674</v>
      </c>
      <c r="B675">
        <v>1</v>
      </c>
      <c r="C675">
        <v>2</v>
      </c>
      <c r="D675" t="s">
        <v>1346</v>
      </c>
      <c r="E675" t="s">
        <v>13</v>
      </c>
      <c r="F675">
        <v>31</v>
      </c>
      <c r="G675">
        <v>0</v>
      </c>
      <c r="H675">
        <v>0</v>
      </c>
      <c r="I675" t="s">
        <v>1347</v>
      </c>
      <c r="J675">
        <v>13</v>
      </c>
      <c r="K675" t="s">
        <v>15</v>
      </c>
      <c r="L675" t="s">
        <v>16</v>
      </c>
    </row>
    <row r="676" spans="1:12">
      <c r="A676">
        <v>675</v>
      </c>
      <c r="B676">
        <v>0</v>
      </c>
      <c r="C676">
        <v>2</v>
      </c>
      <c r="D676" t="s">
        <v>1348</v>
      </c>
      <c r="E676" t="s">
        <v>13</v>
      </c>
      <c r="G676">
        <v>0</v>
      </c>
      <c r="H676">
        <v>0</v>
      </c>
      <c r="I676" t="s">
        <v>1349</v>
      </c>
      <c r="J676">
        <v>0</v>
      </c>
      <c r="K676" t="s">
        <v>15</v>
      </c>
      <c r="L676" t="s">
        <v>16</v>
      </c>
    </row>
    <row r="677" spans="1:12">
      <c r="A677">
        <v>676</v>
      </c>
      <c r="B677">
        <v>0</v>
      </c>
      <c r="C677">
        <v>3</v>
      </c>
      <c r="D677" t="s">
        <v>1350</v>
      </c>
      <c r="E677" t="s">
        <v>13</v>
      </c>
      <c r="F677">
        <v>18</v>
      </c>
      <c r="G677">
        <v>0</v>
      </c>
      <c r="H677">
        <v>0</v>
      </c>
      <c r="I677" t="s">
        <v>1351</v>
      </c>
      <c r="J677">
        <v>7.7750000000000004</v>
      </c>
      <c r="K677" t="s">
        <v>15</v>
      </c>
      <c r="L677" t="s">
        <v>16</v>
      </c>
    </row>
    <row r="678" spans="1:12">
      <c r="A678">
        <v>677</v>
      </c>
      <c r="B678">
        <v>0</v>
      </c>
      <c r="C678">
        <v>3</v>
      </c>
      <c r="D678" t="s">
        <v>1352</v>
      </c>
      <c r="E678" t="s">
        <v>13</v>
      </c>
      <c r="F678">
        <v>24.5</v>
      </c>
      <c r="G678">
        <v>0</v>
      </c>
      <c r="H678">
        <v>0</v>
      </c>
      <c r="I678" t="s">
        <v>1353</v>
      </c>
      <c r="J678">
        <v>8.0500000000000007</v>
      </c>
      <c r="K678" t="s">
        <v>15</v>
      </c>
      <c r="L678" t="s">
        <v>16</v>
      </c>
    </row>
    <row r="679" spans="1:12">
      <c r="A679">
        <v>678</v>
      </c>
      <c r="B679">
        <v>1</v>
      </c>
      <c r="C679">
        <v>3</v>
      </c>
      <c r="D679" t="s">
        <v>1354</v>
      </c>
      <c r="E679" t="s">
        <v>18</v>
      </c>
      <c r="F679">
        <v>18</v>
      </c>
      <c r="G679">
        <v>0</v>
      </c>
      <c r="H679">
        <v>0</v>
      </c>
      <c r="I679" t="s">
        <v>1355</v>
      </c>
      <c r="J679">
        <v>9.8416999999999994</v>
      </c>
      <c r="K679" t="s">
        <v>15</v>
      </c>
      <c r="L679" t="s">
        <v>16</v>
      </c>
    </row>
    <row r="680" spans="1:12">
      <c r="A680">
        <v>679</v>
      </c>
      <c r="B680">
        <v>0</v>
      </c>
      <c r="C680">
        <v>3</v>
      </c>
      <c r="D680" t="s">
        <v>1356</v>
      </c>
      <c r="E680" t="s">
        <v>18</v>
      </c>
      <c r="F680">
        <v>43</v>
      </c>
      <c r="G680">
        <v>1</v>
      </c>
      <c r="H680">
        <v>6</v>
      </c>
      <c r="I680" t="s">
        <v>148</v>
      </c>
      <c r="J680">
        <v>46.9</v>
      </c>
      <c r="K680" t="s">
        <v>15</v>
      </c>
      <c r="L680" t="s">
        <v>16</v>
      </c>
    </row>
    <row r="681" spans="1:12">
      <c r="A681">
        <v>680</v>
      </c>
      <c r="B681">
        <v>1</v>
      </c>
      <c r="C681">
        <v>1</v>
      </c>
      <c r="D681" t="s">
        <v>1357</v>
      </c>
      <c r="E681" t="s">
        <v>13</v>
      </c>
      <c r="F681">
        <v>36</v>
      </c>
      <c r="G681">
        <v>0</v>
      </c>
      <c r="H681">
        <v>1</v>
      </c>
      <c r="I681" t="s">
        <v>552</v>
      </c>
      <c r="J681">
        <v>512.32920000000001</v>
      </c>
      <c r="K681" t="s">
        <v>1358</v>
      </c>
      <c r="L681" t="s">
        <v>21</v>
      </c>
    </row>
    <row r="682" spans="1:12">
      <c r="A682">
        <v>681</v>
      </c>
      <c r="B682">
        <v>0</v>
      </c>
      <c r="C682">
        <v>3</v>
      </c>
      <c r="D682" t="s">
        <v>1359</v>
      </c>
      <c r="E682" t="s">
        <v>18</v>
      </c>
      <c r="G682">
        <v>0</v>
      </c>
      <c r="H682">
        <v>0</v>
      </c>
      <c r="I682" t="s">
        <v>1360</v>
      </c>
      <c r="J682">
        <v>8.1374999999999993</v>
      </c>
      <c r="K682" t="s">
        <v>15</v>
      </c>
      <c r="L682" t="s">
        <v>31</v>
      </c>
    </row>
    <row r="683" spans="1:12">
      <c r="A683">
        <v>682</v>
      </c>
      <c r="B683">
        <v>1</v>
      </c>
      <c r="C683">
        <v>1</v>
      </c>
      <c r="D683" t="s">
        <v>1361</v>
      </c>
      <c r="E683" t="s">
        <v>13</v>
      </c>
      <c r="F683">
        <v>27</v>
      </c>
      <c r="G683">
        <v>0</v>
      </c>
      <c r="H683">
        <v>0</v>
      </c>
      <c r="I683" t="s">
        <v>131</v>
      </c>
      <c r="J683">
        <v>76.729200000000006</v>
      </c>
      <c r="K683" t="s">
        <v>1362</v>
      </c>
      <c r="L683" t="s">
        <v>21</v>
      </c>
    </row>
    <row r="684" spans="1:12">
      <c r="A684">
        <v>683</v>
      </c>
      <c r="B684">
        <v>0</v>
      </c>
      <c r="C684">
        <v>3</v>
      </c>
      <c r="D684" t="s">
        <v>1363</v>
      </c>
      <c r="E684" t="s">
        <v>13</v>
      </c>
      <c r="F684">
        <v>20</v>
      </c>
      <c r="G684">
        <v>0</v>
      </c>
      <c r="H684">
        <v>0</v>
      </c>
      <c r="I684" t="s">
        <v>1364</v>
      </c>
      <c r="J684">
        <v>9.2249999999999996</v>
      </c>
      <c r="K684" t="s">
        <v>15</v>
      </c>
      <c r="L684" t="s">
        <v>16</v>
      </c>
    </row>
    <row r="685" spans="1:12">
      <c r="A685">
        <v>684</v>
      </c>
      <c r="B685">
        <v>0</v>
      </c>
      <c r="C685">
        <v>3</v>
      </c>
      <c r="D685" t="s">
        <v>1365</v>
      </c>
      <c r="E685" t="s">
        <v>13</v>
      </c>
      <c r="F685">
        <v>14</v>
      </c>
      <c r="G685">
        <v>5</v>
      </c>
      <c r="H685">
        <v>2</v>
      </c>
      <c r="I685" t="s">
        <v>148</v>
      </c>
      <c r="J685">
        <v>46.9</v>
      </c>
      <c r="K685" t="s">
        <v>15</v>
      </c>
      <c r="L685" t="s">
        <v>16</v>
      </c>
    </row>
    <row r="686" spans="1:12">
      <c r="A686">
        <v>685</v>
      </c>
      <c r="B686">
        <v>0</v>
      </c>
      <c r="C686">
        <v>2</v>
      </c>
      <c r="D686" t="s">
        <v>1366</v>
      </c>
      <c r="E686" t="s">
        <v>13</v>
      </c>
      <c r="F686">
        <v>60</v>
      </c>
      <c r="G686">
        <v>1</v>
      </c>
      <c r="H686">
        <v>1</v>
      </c>
      <c r="I686" t="s">
        <v>1340</v>
      </c>
      <c r="J686">
        <v>39</v>
      </c>
      <c r="K686" t="s">
        <v>15</v>
      </c>
      <c r="L686" t="s">
        <v>16</v>
      </c>
    </row>
    <row r="687" spans="1:12">
      <c r="A687">
        <v>686</v>
      </c>
      <c r="B687">
        <v>0</v>
      </c>
      <c r="C687">
        <v>2</v>
      </c>
      <c r="D687" t="s">
        <v>1367</v>
      </c>
      <c r="E687" t="s">
        <v>13</v>
      </c>
      <c r="F687">
        <v>25</v>
      </c>
      <c r="G687">
        <v>1</v>
      </c>
      <c r="H687">
        <v>2</v>
      </c>
      <c r="I687" t="s">
        <v>113</v>
      </c>
      <c r="J687">
        <v>41.5792</v>
      </c>
      <c r="K687" t="s">
        <v>15</v>
      </c>
      <c r="L687" t="s">
        <v>21</v>
      </c>
    </row>
    <row r="688" spans="1:12">
      <c r="A688">
        <v>687</v>
      </c>
      <c r="B688">
        <v>0</v>
      </c>
      <c r="C688">
        <v>3</v>
      </c>
      <c r="D688" t="s">
        <v>1368</v>
      </c>
      <c r="E688" t="s">
        <v>13</v>
      </c>
      <c r="F688">
        <v>14</v>
      </c>
      <c r="G688">
        <v>4</v>
      </c>
      <c r="H688">
        <v>1</v>
      </c>
      <c r="I688" t="s">
        <v>127</v>
      </c>
      <c r="J688">
        <v>39.6875</v>
      </c>
      <c r="K688" t="s">
        <v>15</v>
      </c>
      <c r="L688" t="s">
        <v>16</v>
      </c>
    </row>
    <row r="689" spans="1:12">
      <c r="A689">
        <v>688</v>
      </c>
      <c r="B689">
        <v>0</v>
      </c>
      <c r="C689">
        <v>3</v>
      </c>
      <c r="D689" t="s">
        <v>1369</v>
      </c>
      <c r="E689" t="s">
        <v>13</v>
      </c>
      <c r="F689">
        <v>19</v>
      </c>
      <c r="G689">
        <v>0</v>
      </c>
      <c r="H689">
        <v>0</v>
      </c>
      <c r="I689" t="s">
        <v>1370</v>
      </c>
      <c r="J689">
        <v>10.1708</v>
      </c>
      <c r="K689" t="s">
        <v>15</v>
      </c>
      <c r="L689" t="s">
        <v>16</v>
      </c>
    </row>
    <row r="690" spans="1:12">
      <c r="A690">
        <v>689</v>
      </c>
      <c r="B690">
        <v>0</v>
      </c>
      <c r="C690">
        <v>3</v>
      </c>
      <c r="D690" t="s">
        <v>1371</v>
      </c>
      <c r="E690" t="s">
        <v>13</v>
      </c>
      <c r="F690">
        <v>18</v>
      </c>
      <c r="G690">
        <v>0</v>
      </c>
      <c r="H690">
        <v>0</v>
      </c>
      <c r="I690" t="s">
        <v>1372</v>
      </c>
      <c r="J690">
        <v>7.7957999999999998</v>
      </c>
      <c r="K690" t="s">
        <v>15</v>
      </c>
      <c r="L690" t="s">
        <v>16</v>
      </c>
    </row>
    <row r="691" spans="1:12">
      <c r="A691">
        <v>690</v>
      </c>
      <c r="B691">
        <v>1</v>
      </c>
      <c r="C691">
        <v>1</v>
      </c>
      <c r="D691" t="s">
        <v>1373</v>
      </c>
      <c r="E691" t="s">
        <v>18</v>
      </c>
      <c r="F691">
        <v>15</v>
      </c>
      <c r="G691">
        <v>0</v>
      </c>
      <c r="H691">
        <v>1</v>
      </c>
      <c r="I691" t="s">
        <v>1374</v>
      </c>
      <c r="J691">
        <v>211.33750000000001</v>
      </c>
      <c r="K691" t="s">
        <v>1375</v>
      </c>
      <c r="L691" t="s">
        <v>16</v>
      </c>
    </row>
    <row r="692" spans="1:12">
      <c r="A692">
        <v>691</v>
      </c>
      <c r="B692">
        <v>1</v>
      </c>
      <c r="C692">
        <v>1</v>
      </c>
      <c r="D692" t="s">
        <v>1376</v>
      </c>
      <c r="E692" t="s">
        <v>13</v>
      </c>
      <c r="F692">
        <v>31</v>
      </c>
      <c r="G692">
        <v>1</v>
      </c>
      <c r="H692">
        <v>0</v>
      </c>
      <c r="I692" t="s">
        <v>1377</v>
      </c>
      <c r="J692">
        <v>57</v>
      </c>
      <c r="K692" t="s">
        <v>1378</v>
      </c>
      <c r="L692" t="s">
        <v>16</v>
      </c>
    </row>
    <row r="693" spans="1:12">
      <c r="A693">
        <v>692</v>
      </c>
      <c r="B693">
        <v>1</v>
      </c>
      <c r="C693">
        <v>3</v>
      </c>
      <c r="D693" t="s">
        <v>1379</v>
      </c>
      <c r="E693" t="s">
        <v>18</v>
      </c>
      <c r="F693">
        <v>4</v>
      </c>
      <c r="G693">
        <v>0</v>
      </c>
      <c r="H693">
        <v>1</v>
      </c>
      <c r="I693" t="s">
        <v>1380</v>
      </c>
      <c r="J693">
        <v>13.416700000000001</v>
      </c>
      <c r="K693" t="s">
        <v>15</v>
      </c>
      <c r="L693" t="s">
        <v>21</v>
      </c>
    </row>
    <row r="694" spans="1:12">
      <c r="A694">
        <v>693</v>
      </c>
      <c r="B694">
        <v>1</v>
      </c>
      <c r="C694">
        <v>3</v>
      </c>
      <c r="D694" t="s">
        <v>1381</v>
      </c>
      <c r="E694" t="s">
        <v>13</v>
      </c>
      <c r="G694">
        <v>0</v>
      </c>
      <c r="H694">
        <v>0</v>
      </c>
      <c r="I694" t="s">
        <v>180</v>
      </c>
      <c r="J694">
        <v>56.495800000000003</v>
      </c>
      <c r="K694" t="s">
        <v>15</v>
      </c>
      <c r="L694" t="s">
        <v>16</v>
      </c>
    </row>
    <row r="695" spans="1:12">
      <c r="A695">
        <v>694</v>
      </c>
      <c r="B695">
        <v>0</v>
      </c>
      <c r="C695">
        <v>3</v>
      </c>
      <c r="D695" t="s">
        <v>1382</v>
      </c>
      <c r="E695" t="s">
        <v>13</v>
      </c>
      <c r="F695">
        <v>25</v>
      </c>
      <c r="G695">
        <v>0</v>
      </c>
      <c r="H695">
        <v>0</v>
      </c>
      <c r="I695" t="s">
        <v>1383</v>
      </c>
      <c r="J695">
        <v>7.2249999999999996</v>
      </c>
      <c r="K695" t="s">
        <v>15</v>
      </c>
      <c r="L695" t="s">
        <v>21</v>
      </c>
    </row>
    <row r="696" spans="1:12">
      <c r="A696">
        <v>695</v>
      </c>
      <c r="B696">
        <v>0</v>
      </c>
      <c r="C696">
        <v>1</v>
      </c>
      <c r="D696" t="s">
        <v>1384</v>
      </c>
      <c r="E696" t="s">
        <v>13</v>
      </c>
      <c r="F696">
        <v>60</v>
      </c>
      <c r="G696">
        <v>0</v>
      </c>
      <c r="H696">
        <v>0</v>
      </c>
      <c r="I696" t="s">
        <v>1385</v>
      </c>
      <c r="J696">
        <v>26.55</v>
      </c>
      <c r="K696" t="s">
        <v>15</v>
      </c>
      <c r="L696" t="s">
        <v>16</v>
      </c>
    </row>
    <row r="697" spans="1:12">
      <c r="A697">
        <v>696</v>
      </c>
      <c r="B697">
        <v>0</v>
      </c>
      <c r="C697">
        <v>2</v>
      </c>
      <c r="D697" t="s">
        <v>1386</v>
      </c>
      <c r="E697" t="s">
        <v>13</v>
      </c>
      <c r="F697">
        <v>52</v>
      </c>
      <c r="G697">
        <v>0</v>
      </c>
      <c r="H697">
        <v>0</v>
      </c>
      <c r="I697" t="s">
        <v>1387</v>
      </c>
      <c r="J697">
        <v>13.5</v>
      </c>
      <c r="K697" t="s">
        <v>15</v>
      </c>
      <c r="L697" t="s">
        <v>16</v>
      </c>
    </row>
    <row r="698" spans="1:12">
      <c r="A698">
        <v>697</v>
      </c>
      <c r="B698">
        <v>0</v>
      </c>
      <c r="C698">
        <v>3</v>
      </c>
      <c r="D698" t="s">
        <v>1388</v>
      </c>
      <c r="E698" t="s">
        <v>13</v>
      </c>
      <c r="F698">
        <v>44</v>
      </c>
      <c r="G698">
        <v>0</v>
      </c>
      <c r="H698">
        <v>0</v>
      </c>
      <c r="I698" t="s">
        <v>1389</v>
      </c>
      <c r="J698">
        <v>8.0500000000000007</v>
      </c>
      <c r="K698" t="s">
        <v>15</v>
      </c>
      <c r="L698" t="s">
        <v>16</v>
      </c>
    </row>
    <row r="699" spans="1:12">
      <c r="A699">
        <v>698</v>
      </c>
      <c r="B699">
        <v>1</v>
      </c>
      <c r="C699">
        <v>3</v>
      </c>
      <c r="D699" t="s">
        <v>1390</v>
      </c>
      <c r="E699" t="s">
        <v>18</v>
      </c>
      <c r="G699">
        <v>0</v>
      </c>
      <c r="H699">
        <v>0</v>
      </c>
      <c r="I699" t="s">
        <v>1391</v>
      </c>
      <c r="J699">
        <v>7.7332999999999998</v>
      </c>
      <c r="K699" t="s">
        <v>15</v>
      </c>
      <c r="L699" t="s">
        <v>31</v>
      </c>
    </row>
    <row r="700" spans="1:12">
      <c r="A700">
        <v>699</v>
      </c>
      <c r="B700">
        <v>0</v>
      </c>
      <c r="C700">
        <v>1</v>
      </c>
      <c r="D700" t="s">
        <v>1392</v>
      </c>
      <c r="E700" t="s">
        <v>13</v>
      </c>
      <c r="F700">
        <v>49</v>
      </c>
      <c r="G700">
        <v>1</v>
      </c>
      <c r="H700">
        <v>1</v>
      </c>
      <c r="I700" t="s">
        <v>652</v>
      </c>
      <c r="J700">
        <v>110.88330000000001</v>
      </c>
      <c r="K700" t="s">
        <v>1180</v>
      </c>
      <c r="L700" t="s">
        <v>21</v>
      </c>
    </row>
    <row r="701" spans="1:12">
      <c r="A701">
        <v>700</v>
      </c>
      <c r="B701">
        <v>0</v>
      </c>
      <c r="C701">
        <v>3</v>
      </c>
      <c r="D701" t="s">
        <v>1393</v>
      </c>
      <c r="E701" t="s">
        <v>13</v>
      </c>
      <c r="F701">
        <v>42</v>
      </c>
      <c r="G701">
        <v>0</v>
      </c>
      <c r="H701">
        <v>0</v>
      </c>
      <c r="I701" t="s">
        <v>1394</v>
      </c>
      <c r="J701">
        <v>7.65</v>
      </c>
      <c r="K701" t="s">
        <v>1395</v>
      </c>
      <c r="L701" t="s">
        <v>16</v>
      </c>
    </row>
    <row r="702" spans="1:12">
      <c r="A702">
        <v>701</v>
      </c>
      <c r="B702">
        <v>1</v>
      </c>
      <c r="C702">
        <v>1</v>
      </c>
      <c r="D702" t="s">
        <v>1396</v>
      </c>
      <c r="E702" t="s">
        <v>18</v>
      </c>
      <c r="F702">
        <v>18</v>
      </c>
      <c r="G702">
        <v>1</v>
      </c>
      <c r="H702">
        <v>0</v>
      </c>
      <c r="I702" t="s">
        <v>798</v>
      </c>
      <c r="J702">
        <v>227.52500000000001</v>
      </c>
      <c r="K702" t="s">
        <v>1397</v>
      </c>
      <c r="L702" t="s">
        <v>21</v>
      </c>
    </row>
    <row r="703" spans="1:12">
      <c r="A703">
        <v>702</v>
      </c>
      <c r="B703">
        <v>1</v>
      </c>
      <c r="C703">
        <v>1</v>
      </c>
      <c r="D703" t="s">
        <v>1398</v>
      </c>
      <c r="E703" t="s">
        <v>13</v>
      </c>
      <c r="F703">
        <v>35</v>
      </c>
      <c r="G703">
        <v>0</v>
      </c>
      <c r="H703">
        <v>0</v>
      </c>
      <c r="I703" t="s">
        <v>1399</v>
      </c>
      <c r="J703">
        <v>26.287500000000001</v>
      </c>
      <c r="K703" t="s">
        <v>1400</v>
      </c>
      <c r="L703" t="s">
        <v>16</v>
      </c>
    </row>
    <row r="704" spans="1:12">
      <c r="A704">
        <v>703</v>
      </c>
      <c r="B704">
        <v>0</v>
      </c>
      <c r="C704">
        <v>3</v>
      </c>
      <c r="D704" t="s">
        <v>1401</v>
      </c>
      <c r="E704" t="s">
        <v>18</v>
      </c>
      <c r="F704">
        <v>18</v>
      </c>
      <c r="G704">
        <v>0</v>
      </c>
      <c r="H704">
        <v>1</v>
      </c>
      <c r="I704" t="s">
        <v>762</v>
      </c>
      <c r="J704">
        <v>14.4542</v>
      </c>
      <c r="K704" t="s">
        <v>15</v>
      </c>
      <c r="L704" t="s">
        <v>21</v>
      </c>
    </row>
    <row r="705" spans="1:12">
      <c r="A705">
        <v>704</v>
      </c>
      <c r="B705">
        <v>0</v>
      </c>
      <c r="C705">
        <v>3</v>
      </c>
      <c r="D705" t="s">
        <v>1402</v>
      </c>
      <c r="E705" t="s">
        <v>13</v>
      </c>
      <c r="F705">
        <v>25</v>
      </c>
      <c r="G705">
        <v>0</v>
      </c>
      <c r="H705">
        <v>0</v>
      </c>
      <c r="I705" t="s">
        <v>1403</v>
      </c>
      <c r="J705">
        <v>7.7416999999999998</v>
      </c>
      <c r="K705" t="s">
        <v>15</v>
      </c>
      <c r="L705" t="s">
        <v>31</v>
      </c>
    </row>
    <row r="706" spans="1:12">
      <c r="A706">
        <v>705</v>
      </c>
      <c r="B706">
        <v>0</v>
      </c>
      <c r="C706">
        <v>3</v>
      </c>
      <c r="D706" t="s">
        <v>1404</v>
      </c>
      <c r="E706" t="s">
        <v>13</v>
      </c>
      <c r="F706">
        <v>26</v>
      </c>
      <c r="G706">
        <v>1</v>
      </c>
      <c r="H706">
        <v>0</v>
      </c>
      <c r="I706" t="s">
        <v>1405</v>
      </c>
      <c r="J706">
        <v>7.8541999999999996</v>
      </c>
      <c r="K706" t="s">
        <v>15</v>
      </c>
      <c r="L706" t="s">
        <v>16</v>
      </c>
    </row>
    <row r="707" spans="1:12">
      <c r="A707">
        <v>706</v>
      </c>
      <c r="B707">
        <v>0</v>
      </c>
      <c r="C707">
        <v>2</v>
      </c>
      <c r="D707" t="s">
        <v>1406</v>
      </c>
      <c r="E707" t="s">
        <v>13</v>
      </c>
      <c r="F707">
        <v>39</v>
      </c>
      <c r="G707">
        <v>0</v>
      </c>
      <c r="H707">
        <v>0</v>
      </c>
      <c r="I707" t="s">
        <v>883</v>
      </c>
      <c r="J707">
        <v>26</v>
      </c>
      <c r="K707" t="s">
        <v>15</v>
      </c>
      <c r="L707" t="s">
        <v>16</v>
      </c>
    </row>
    <row r="708" spans="1:12">
      <c r="A708">
        <v>707</v>
      </c>
      <c r="B708">
        <v>1</v>
      </c>
      <c r="C708">
        <v>2</v>
      </c>
      <c r="D708" t="s">
        <v>1407</v>
      </c>
      <c r="E708" t="s">
        <v>18</v>
      </c>
      <c r="F708">
        <v>45</v>
      </c>
      <c r="G708">
        <v>0</v>
      </c>
      <c r="H708">
        <v>0</v>
      </c>
      <c r="I708" t="s">
        <v>1408</v>
      </c>
      <c r="J708">
        <v>13.5</v>
      </c>
      <c r="K708" t="s">
        <v>15</v>
      </c>
      <c r="L708" t="s">
        <v>16</v>
      </c>
    </row>
    <row r="709" spans="1:12">
      <c r="A709">
        <v>708</v>
      </c>
      <c r="B709">
        <v>1</v>
      </c>
      <c r="C709">
        <v>1</v>
      </c>
      <c r="D709" t="s">
        <v>1409</v>
      </c>
      <c r="E709" t="s">
        <v>13</v>
      </c>
      <c r="F709">
        <v>42</v>
      </c>
      <c r="G709">
        <v>0</v>
      </c>
      <c r="H709">
        <v>0</v>
      </c>
      <c r="I709" t="s">
        <v>1410</v>
      </c>
      <c r="J709">
        <v>26.287500000000001</v>
      </c>
      <c r="K709" t="s">
        <v>1400</v>
      </c>
      <c r="L709" t="s">
        <v>16</v>
      </c>
    </row>
    <row r="710" spans="1:12">
      <c r="A710">
        <v>709</v>
      </c>
      <c r="B710">
        <v>1</v>
      </c>
      <c r="C710">
        <v>1</v>
      </c>
      <c r="D710" t="s">
        <v>1411</v>
      </c>
      <c r="E710" t="s">
        <v>18</v>
      </c>
      <c r="F710">
        <v>22</v>
      </c>
      <c r="G710">
        <v>0</v>
      </c>
      <c r="H710">
        <v>0</v>
      </c>
      <c r="I710" t="s">
        <v>635</v>
      </c>
      <c r="J710">
        <v>151.55000000000001</v>
      </c>
      <c r="K710" t="s">
        <v>15</v>
      </c>
      <c r="L710" t="s">
        <v>16</v>
      </c>
    </row>
    <row r="711" spans="1:12">
      <c r="A711">
        <v>710</v>
      </c>
      <c r="B711">
        <v>1</v>
      </c>
      <c r="C711">
        <v>3</v>
      </c>
      <c r="D711" t="s">
        <v>1412</v>
      </c>
      <c r="E711" t="s">
        <v>13</v>
      </c>
      <c r="G711">
        <v>1</v>
      </c>
      <c r="H711">
        <v>1</v>
      </c>
      <c r="I711" t="s">
        <v>162</v>
      </c>
      <c r="J711">
        <v>15.245799999999999</v>
      </c>
      <c r="K711" t="s">
        <v>15</v>
      </c>
      <c r="L711" t="s">
        <v>21</v>
      </c>
    </row>
    <row r="712" spans="1:12">
      <c r="A712">
        <v>711</v>
      </c>
      <c r="B712">
        <v>1</v>
      </c>
      <c r="C712">
        <v>1</v>
      </c>
      <c r="D712" t="s">
        <v>1413</v>
      </c>
      <c r="E712" t="s">
        <v>18</v>
      </c>
      <c r="F712">
        <v>24</v>
      </c>
      <c r="G712">
        <v>0</v>
      </c>
      <c r="H712">
        <v>0</v>
      </c>
      <c r="I712" t="s">
        <v>1414</v>
      </c>
      <c r="J712">
        <v>49.504199999999997</v>
      </c>
      <c r="K712" t="s">
        <v>1415</v>
      </c>
      <c r="L712" t="s">
        <v>21</v>
      </c>
    </row>
    <row r="713" spans="1:12">
      <c r="A713">
        <v>712</v>
      </c>
      <c r="B713">
        <v>0</v>
      </c>
      <c r="C713">
        <v>1</v>
      </c>
      <c r="D713" t="s">
        <v>1416</v>
      </c>
      <c r="E713" t="s">
        <v>13</v>
      </c>
      <c r="G713">
        <v>0</v>
      </c>
      <c r="H713">
        <v>0</v>
      </c>
      <c r="I713" t="s">
        <v>1417</v>
      </c>
      <c r="J713">
        <v>26.55</v>
      </c>
      <c r="K713" t="s">
        <v>705</v>
      </c>
      <c r="L713" t="s">
        <v>16</v>
      </c>
    </row>
    <row r="714" spans="1:12">
      <c r="A714">
        <v>713</v>
      </c>
      <c r="B714">
        <v>1</v>
      </c>
      <c r="C714">
        <v>1</v>
      </c>
      <c r="D714" t="s">
        <v>1418</v>
      </c>
      <c r="E714" t="s">
        <v>13</v>
      </c>
      <c r="F714">
        <v>48</v>
      </c>
      <c r="G714">
        <v>1</v>
      </c>
      <c r="H714">
        <v>0</v>
      </c>
      <c r="I714" t="s">
        <v>1337</v>
      </c>
      <c r="J714">
        <v>52</v>
      </c>
      <c r="K714" t="s">
        <v>1338</v>
      </c>
      <c r="L714" t="s">
        <v>16</v>
      </c>
    </row>
    <row r="715" spans="1:12">
      <c r="A715">
        <v>714</v>
      </c>
      <c r="B715">
        <v>0</v>
      </c>
      <c r="C715">
        <v>3</v>
      </c>
      <c r="D715" t="s">
        <v>1419</v>
      </c>
      <c r="E715" t="s">
        <v>13</v>
      </c>
      <c r="F715">
        <v>29</v>
      </c>
      <c r="G715">
        <v>0</v>
      </c>
      <c r="H715">
        <v>0</v>
      </c>
      <c r="I715" t="s">
        <v>1420</v>
      </c>
      <c r="J715">
        <v>9.4832999999999998</v>
      </c>
      <c r="K715" t="s">
        <v>15</v>
      </c>
      <c r="L715" t="s">
        <v>16</v>
      </c>
    </row>
    <row r="716" spans="1:12">
      <c r="A716">
        <v>715</v>
      </c>
      <c r="B716">
        <v>0</v>
      </c>
      <c r="C716">
        <v>2</v>
      </c>
      <c r="D716" t="s">
        <v>1421</v>
      </c>
      <c r="E716" t="s">
        <v>13</v>
      </c>
      <c r="F716">
        <v>52</v>
      </c>
      <c r="G716">
        <v>0</v>
      </c>
      <c r="H716">
        <v>0</v>
      </c>
      <c r="I716" t="s">
        <v>1422</v>
      </c>
      <c r="J716">
        <v>13</v>
      </c>
      <c r="K716" t="s">
        <v>15</v>
      </c>
      <c r="L716" t="s">
        <v>16</v>
      </c>
    </row>
    <row r="717" spans="1:12">
      <c r="A717">
        <v>716</v>
      </c>
      <c r="B717">
        <v>0</v>
      </c>
      <c r="C717">
        <v>3</v>
      </c>
      <c r="D717" t="s">
        <v>1423</v>
      </c>
      <c r="E717" t="s">
        <v>13</v>
      </c>
      <c r="F717">
        <v>19</v>
      </c>
      <c r="G717">
        <v>0</v>
      </c>
      <c r="H717">
        <v>0</v>
      </c>
      <c r="I717" t="s">
        <v>1424</v>
      </c>
      <c r="J717">
        <v>7.65</v>
      </c>
      <c r="K717" t="s">
        <v>183</v>
      </c>
      <c r="L717" t="s">
        <v>16</v>
      </c>
    </row>
    <row r="718" spans="1:12">
      <c r="A718">
        <v>717</v>
      </c>
      <c r="B718">
        <v>1</v>
      </c>
      <c r="C718">
        <v>1</v>
      </c>
      <c r="D718" t="s">
        <v>1425</v>
      </c>
      <c r="E718" t="s">
        <v>18</v>
      </c>
      <c r="F718">
        <v>38</v>
      </c>
      <c r="G718">
        <v>0</v>
      </c>
      <c r="H718">
        <v>0</v>
      </c>
      <c r="I718" t="s">
        <v>798</v>
      </c>
      <c r="J718">
        <v>227.52500000000001</v>
      </c>
      <c r="K718" t="s">
        <v>1426</v>
      </c>
      <c r="L718" t="s">
        <v>21</v>
      </c>
    </row>
    <row r="719" spans="1:12">
      <c r="A719">
        <v>718</v>
      </c>
      <c r="B719">
        <v>1</v>
      </c>
      <c r="C719">
        <v>2</v>
      </c>
      <c r="D719" t="s">
        <v>1427</v>
      </c>
      <c r="E719" t="s">
        <v>18</v>
      </c>
      <c r="F719">
        <v>27</v>
      </c>
      <c r="G719">
        <v>0</v>
      </c>
      <c r="H719">
        <v>0</v>
      </c>
      <c r="I719" t="s">
        <v>1428</v>
      </c>
      <c r="J719">
        <v>10.5</v>
      </c>
      <c r="K719" t="s">
        <v>281</v>
      </c>
      <c r="L719" t="s">
        <v>16</v>
      </c>
    </row>
    <row r="720" spans="1:12">
      <c r="A720">
        <v>719</v>
      </c>
      <c r="B720">
        <v>0</v>
      </c>
      <c r="C720">
        <v>3</v>
      </c>
      <c r="D720" t="s">
        <v>1429</v>
      </c>
      <c r="E720" t="s">
        <v>13</v>
      </c>
      <c r="G720">
        <v>0</v>
      </c>
      <c r="H720">
        <v>0</v>
      </c>
      <c r="I720" t="s">
        <v>1430</v>
      </c>
      <c r="J720">
        <v>15.5</v>
      </c>
      <c r="K720" t="s">
        <v>15</v>
      </c>
      <c r="L720" t="s">
        <v>31</v>
      </c>
    </row>
    <row r="721" spans="1:12">
      <c r="A721">
        <v>720</v>
      </c>
      <c r="B721">
        <v>0</v>
      </c>
      <c r="C721">
        <v>3</v>
      </c>
      <c r="D721" t="s">
        <v>1431</v>
      </c>
      <c r="E721" t="s">
        <v>13</v>
      </c>
      <c r="F721">
        <v>33</v>
      </c>
      <c r="G721">
        <v>0</v>
      </c>
      <c r="H721">
        <v>0</v>
      </c>
      <c r="I721" t="s">
        <v>1432</v>
      </c>
      <c r="J721">
        <v>7.7750000000000004</v>
      </c>
      <c r="K721" t="s">
        <v>15</v>
      </c>
      <c r="L721" t="s">
        <v>16</v>
      </c>
    </row>
    <row r="722" spans="1:12">
      <c r="A722">
        <v>721</v>
      </c>
      <c r="B722">
        <v>1</v>
      </c>
      <c r="C722">
        <v>2</v>
      </c>
      <c r="D722" t="s">
        <v>1433</v>
      </c>
      <c r="E722" t="s">
        <v>18</v>
      </c>
      <c r="F722">
        <v>6</v>
      </c>
      <c r="G722">
        <v>0</v>
      </c>
      <c r="H722">
        <v>1</v>
      </c>
      <c r="I722" t="s">
        <v>1209</v>
      </c>
      <c r="J722">
        <v>33</v>
      </c>
      <c r="K722" t="s">
        <v>15</v>
      </c>
      <c r="L722" t="s">
        <v>16</v>
      </c>
    </row>
    <row r="723" spans="1:12">
      <c r="A723">
        <v>722</v>
      </c>
      <c r="B723">
        <v>0</v>
      </c>
      <c r="C723">
        <v>3</v>
      </c>
      <c r="D723" t="s">
        <v>1434</v>
      </c>
      <c r="E723" t="s">
        <v>13</v>
      </c>
      <c r="F723">
        <v>17</v>
      </c>
      <c r="G723">
        <v>1</v>
      </c>
      <c r="H723">
        <v>0</v>
      </c>
      <c r="I723" t="s">
        <v>1435</v>
      </c>
      <c r="J723">
        <v>7.0541999999999998</v>
      </c>
      <c r="K723" t="s">
        <v>15</v>
      </c>
      <c r="L723" t="s">
        <v>16</v>
      </c>
    </row>
    <row r="724" spans="1:12">
      <c r="A724">
        <v>723</v>
      </c>
      <c r="B724">
        <v>0</v>
      </c>
      <c r="C724">
        <v>2</v>
      </c>
      <c r="D724" t="s">
        <v>1436</v>
      </c>
      <c r="E724" t="s">
        <v>13</v>
      </c>
      <c r="F724">
        <v>34</v>
      </c>
      <c r="G724">
        <v>0</v>
      </c>
      <c r="H724">
        <v>0</v>
      </c>
      <c r="I724" t="s">
        <v>1437</v>
      </c>
      <c r="J724">
        <v>13</v>
      </c>
      <c r="K724" t="s">
        <v>15</v>
      </c>
      <c r="L724" t="s">
        <v>16</v>
      </c>
    </row>
    <row r="725" spans="1:12">
      <c r="A725">
        <v>724</v>
      </c>
      <c r="B725">
        <v>0</v>
      </c>
      <c r="C725">
        <v>2</v>
      </c>
      <c r="D725" t="s">
        <v>1438</v>
      </c>
      <c r="E725" t="s">
        <v>13</v>
      </c>
      <c r="F725">
        <v>50</v>
      </c>
      <c r="G725">
        <v>0</v>
      </c>
      <c r="H725">
        <v>0</v>
      </c>
      <c r="I725" t="s">
        <v>1439</v>
      </c>
      <c r="J725">
        <v>13</v>
      </c>
      <c r="K725" t="s">
        <v>15</v>
      </c>
      <c r="L725" t="s">
        <v>16</v>
      </c>
    </row>
    <row r="726" spans="1:12">
      <c r="A726">
        <v>725</v>
      </c>
      <c r="B726">
        <v>1</v>
      </c>
      <c r="C726">
        <v>1</v>
      </c>
      <c r="D726" t="s">
        <v>1440</v>
      </c>
      <c r="E726" t="s">
        <v>13</v>
      </c>
      <c r="F726">
        <v>27</v>
      </c>
      <c r="G726">
        <v>1</v>
      </c>
      <c r="H726">
        <v>0</v>
      </c>
      <c r="I726" t="s">
        <v>1441</v>
      </c>
      <c r="J726">
        <v>53.1</v>
      </c>
      <c r="K726" t="s">
        <v>1442</v>
      </c>
      <c r="L726" t="s">
        <v>16</v>
      </c>
    </row>
    <row r="727" spans="1:12">
      <c r="A727">
        <v>726</v>
      </c>
      <c r="B727">
        <v>0</v>
      </c>
      <c r="C727">
        <v>3</v>
      </c>
      <c r="D727" t="s">
        <v>1443</v>
      </c>
      <c r="E727" t="s">
        <v>13</v>
      </c>
      <c r="F727">
        <v>20</v>
      </c>
      <c r="G727">
        <v>0</v>
      </c>
      <c r="H727">
        <v>0</v>
      </c>
      <c r="I727" t="s">
        <v>1444</v>
      </c>
      <c r="J727">
        <v>8.6624999999999996</v>
      </c>
      <c r="K727" t="s">
        <v>15</v>
      </c>
      <c r="L727" t="s">
        <v>16</v>
      </c>
    </row>
    <row r="728" spans="1:12">
      <c r="A728">
        <v>727</v>
      </c>
      <c r="B728">
        <v>1</v>
      </c>
      <c r="C728">
        <v>2</v>
      </c>
      <c r="D728" t="s">
        <v>1445</v>
      </c>
      <c r="E728" t="s">
        <v>18</v>
      </c>
      <c r="F728">
        <v>30</v>
      </c>
      <c r="G728">
        <v>3</v>
      </c>
      <c r="H728">
        <v>0</v>
      </c>
      <c r="I728" t="s">
        <v>981</v>
      </c>
      <c r="J728">
        <v>21</v>
      </c>
      <c r="K728" t="s">
        <v>15</v>
      </c>
      <c r="L728" t="s">
        <v>16</v>
      </c>
    </row>
    <row r="729" spans="1:12">
      <c r="A729">
        <v>728</v>
      </c>
      <c r="B729">
        <v>1</v>
      </c>
      <c r="C729">
        <v>3</v>
      </c>
      <c r="D729" t="s">
        <v>1446</v>
      </c>
      <c r="E729" t="s">
        <v>18</v>
      </c>
      <c r="G729">
        <v>0</v>
      </c>
      <c r="H729">
        <v>0</v>
      </c>
      <c r="I729" t="s">
        <v>1447</v>
      </c>
      <c r="J729">
        <v>7.7374999999999998</v>
      </c>
      <c r="K729" t="s">
        <v>15</v>
      </c>
      <c r="L729" t="s">
        <v>31</v>
      </c>
    </row>
    <row r="730" spans="1:12">
      <c r="A730">
        <v>729</v>
      </c>
      <c r="B730">
        <v>0</v>
      </c>
      <c r="C730">
        <v>2</v>
      </c>
      <c r="D730" t="s">
        <v>1448</v>
      </c>
      <c r="E730" t="s">
        <v>13</v>
      </c>
      <c r="F730">
        <v>25</v>
      </c>
      <c r="G730">
        <v>1</v>
      </c>
      <c r="H730">
        <v>0</v>
      </c>
      <c r="I730" t="s">
        <v>1449</v>
      </c>
      <c r="J730">
        <v>26</v>
      </c>
      <c r="K730" t="s">
        <v>15</v>
      </c>
      <c r="L730" t="s">
        <v>16</v>
      </c>
    </row>
    <row r="731" spans="1:12">
      <c r="A731">
        <v>730</v>
      </c>
      <c r="B731">
        <v>0</v>
      </c>
      <c r="C731">
        <v>3</v>
      </c>
      <c r="D731" t="s">
        <v>1450</v>
      </c>
      <c r="E731" t="s">
        <v>18</v>
      </c>
      <c r="F731">
        <v>25</v>
      </c>
      <c r="G731">
        <v>1</v>
      </c>
      <c r="H731">
        <v>0</v>
      </c>
      <c r="I731" t="s">
        <v>1451</v>
      </c>
      <c r="J731">
        <v>7.9249999999999998</v>
      </c>
      <c r="K731" t="s">
        <v>15</v>
      </c>
      <c r="L731" t="s">
        <v>16</v>
      </c>
    </row>
    <row r="732" spans="1:12">
      <c r="A732">
        <v>731</v>
      </c>
      <c r="B732">
        <v>1</v>
      </c>
      <c r="C732">
        <v>1</v>
      </c>
      <c r="D732" t="s">
        <v>1452</v>
      </c>
      <c r="E732" t="s">
        <v>18</v>
      </c>
      <c r="F732">
        <v>29</v>
      </c>
      <c r="G732">
        <v>0</v>
      </c>
      <c r="H732">
        <v>0</v>
      </c>
      <c r="I732" t="s">
        <v>1374</v>
      </c>
      <c r="J732">
        <v>211.33750000000001</v>
      </c>
      <c r="K732" t="s">
        <v>1375</v>
      </c>
      <c r="L732" t="s">
        <v>16</v>
      </c>
    </row>
    <row r="733" spans="1:12">
      <c r="A733">
        <v>732</v>
      </c>
      <c r="B733">
        <v>0</v>
      </c>
      <c r="C733">
        <v>3</v>
      </c>
      <c r="D733" t="s">
        <v>1453</v>
      </c>
      <c r="E733" t="s">
        <v>13</v>
      </c>
      <c r="F733">
        <v>11</v>
      </c>
      <c r="G733">
        <v>0</v>
      </c>
      <c r="H733">
        <v>0</v>
      </c>
      <c r="I733" t="s">
        <v>447</v>
      </c>
      <c r="J733">
        <v>18.787500000000001</v>
      </c>
      <c r="K733" t="s">
        <v>15</v>
      </c>
      <c r="L733" t="s">
        <v>21</v>
      </c>
    </row>
    <row r="734" spans="1:12">
      <c r="A734">
        <v>733</v>
      </c>
      <c r="B734">
        <v>0</v>
      </c>
      <c r="C734">
        <v>2</v>
      </c>
      <c r="D734" t="s">
        <v>1454</v>
      </c>
      <c r="E734" t="s">
        <v>13</v>
      </c>
      <c r="G734">
        <v>0</v>
      </c>
      <c r="H734">
        <v>0</v>
      </c>
      <c r="I734" t="s">
        <v>1455</v>
      </c>
      <c r="J734">
        <v>0</v>
      </c>
      <c r="K734" t="s">
        <v>15</v>
      </c>
      <c r="L734" t="s">
        <v>16</v>
      </c>
    </row>
    <row r="735" spans="1:12">
      <c r="A735">
        <v>734</v>
      </c>
      <c r="B735">
        <v>0</v>
      </c>
      <c r="C735">
        <v>2</v>
      </c>
      <c r="D735" t="s">
        <v>1456</v>
      </c>
      <c r="E735" t="s">
        <v>13</v>
      </c>
      <c r="F735">
        <v>23</v>
      </c>
      <c r="G735">
        <v>0</v>
      </c>
      <c r="H735">
        <v>0</v>
      </c>
      <c r="I735" t="s">
        <v>1457</v>
      </c>
      <c r="J735">
        <v>13</v>
      </c>
      <c r="K735" t="s">
        <v>15</v>
      </c>
      <c r="L735" t="s">
        <v>16</v>
      </c>
    </row>
    <row r="736" spans="1:12">
      <c r="A736">
        <v>735</v>
      </c>
      <c r="B736">
        <v>0</v>
      </c>
      <c r="C736">
        <v>2</v>
      </c>
      <c r="D736" t="s">
        <v>1458</v>
      </c>
      <c r="E736" t="s">
        <v>13</v>
      </c>
      <c r="F736">
        <v>23</v>
      </c>
      <c r="G736">
        <v>0</v>
      </c>
      <c r="H736">
        <v>0</v>
      </c>
      <c r="I736" t="s">
        <v>1459</v>
      </c>
      <c r="J736">
        <v>13</v>
      </c>
      <c r="K736" t="s">
        <v>15</v>
      </c>
      <c r="L736" t="s">
        <v>16</v>
      </c>
    </row>
    <row r="737" spans="1:12">
      <c r="A737">
        <v>736</v>
      </c>
      <c r="B737">
        <v>0</v>
      </c>
      <c r="C737">
        <v>3</v>
      </c>
      <c r="D737" t="s">
        <v>1460</v>
      </c>
      <c r="E737" t="s">
        <v>13</v>
      </c>
      <c r="F737">
        <v>28.5</v>
      </c>
      <c r="G737">
        <v>0</v>
      </c>
      <c r="H737">
        <v>0</v>
      </c>
      <c r="I737" t="s">
        <v>1256</v>
      </c>
      <c r="J737">
        <v>16.100000000000001</v>
      </c>
      <c r="K737" t="s">
        <v>15</v>
      </c>
      <c r="L737" t="s">
        <v>16</v>
      </c>
    </row>
    <row r="738" spans="1:12">
      <c r="A738">
        <v>737</v>
      </c>
      <c r="B738">
        <v>0</v>
      </c>
      <c r="C738">
        <v>3</v>
      </c>
      <c r="D738" t="s">
        <v>1461</v>
      </c>
      <c r="E738" t="s">
        <v>18</v>
      </c>
      <c r="F738">
        <v>48</v>
      </c>
      <c r="G738">
        <v>1</v>
      </c>
      <c r="H738">
        <v>3</v>
      </c>
      <c r="I738" t="s">
        <v>205</v>
      </c>
      <c r="J738">
        <v>34.375</v>
      </c>
      <c r="K738" t="s">
        <v>15</v>
      </c>
      <c r="L738" t="s">
        <v>16</v>
      </c>
    </row>
    <row r="739" spans="1:12">
      <c r="A739">
        <v>738</v>
      </c>
      <c r="B739">
        <v>1</v>
      </c>
      <c r="C739">
        <v>1</v>
      </c>
      <c r="D739" t="s">
        <v>1462</v>
      </c>
      <c r="E739" t="s">
        <v>13</v>
      </c>
      <c r="F739">
        <v>35</v>
      </c>
      <c r="G739">
        <v>0</v>
      </c>
      <c r="H739">
        <v>0</v>
      </c>
      <c r="I739" t="s">
        <v>552</v>
      </c>
      <c r="J739">
        <v>512.32920000000001</v>
      </c>
      <c r="K739" t="s">
        <v>1463</v>
      </c>
      <c r="L739" t="s">
        <v>21</v>
      </c>
    </row>
    <row r="740" spans="1:12">
      <c r="A740">
        <v>739</v>
      </c>
      <c r="B740">
        <v>0</v>
      </c>
      <c r="C740">
        <v>3</v>
      </c>
      <c r="D740" t="s">
        <v>1464</v>
      </c>
      <c r="E740" t="s">
        <v>13</v>
      </c>
      <c r="G740">
        <v>0</v>
      </c>
      <c r="H740">
        <v>0</v>
      </c>
      <c r="I740" t="s">
        <v>1465</v>
      </c>
      <c r="J740">
        <v>7.8958000000000004</v>
      </c>
      <c r="K740" t="s">
        <v>15</v>
      </c>
      <c r="L740" t="s">
        <v>16</v>
      </c>
    </row>
    <row r="741" spans="1:12">
      <c r="A741">
        <v>740</v>
      </c>
      <c r="B741">
        <v>0</v>
      </c>
      <c r="C741">
        <v>3</v>
      </c>
      <c r="D741" t="s">
        <v>1466</v>
      </c>
      <c r="E741" t="s">
        <v>13</v>
      </c>
      <c r="G741">
        <v>0</v>
      </c>
      <c r="H741">
        <v>0</v>
      </c>
      <c r="I741" t="s">
        <v>1467</v>
      </c>
      <c r="J741">
        <v>7.8958000000000004</v>
      </c>
      <c r="K741" t="s">
        <v>15</v>
      </c>
      <c r="L741" t="s">
        <v>16</v>
      </c>
    </row>
    <row r="742" spans="1:12">
      <c r="A742">
        <v>741</v>
      </c>
      <c r="B742">
        <v>1</v>
      </c>
      <c r="C742">
        <v>1</v>
      </c>
      <c r="D742" t="s">
        <v>1468</v>
      </c>
      <c r="E742" t="s">
        <v>13</v>
      </c>
      <c r="G742">
        <v>0</v>
      </c>
      <c r="H742">
        <v>0</v>
      </c>
      <c r="I742" t="s">
        <v>1469</v>
      </c>
      <c r="J742">
        <v>30</v>
      </c>
      <c r="K742" t="s">
        <v>1470</v>
      </c>
      <c r="L742" t="s">
        <v>16</v>
      </c>
    </row>
    <row r="743" spans="1:12">
      <c r="A743">
        <v>742</v>
      </c>
      <c r="B743">
        <v>0</v>
      </c>
      <c r="C743">
        <v>1</v>
      </c>
      <c r="D743" t="s">
        <v>1471</v>
      </c>
      <c r="E743" t="s">
        <v>13</v>
      </c>
      <c r="F743">
        <v>36</v>
      </c>
      <c r="G743">
        <v>1</v>
      </c>
      <c r="H743">
        <v>0</v>
      </c>
      <c r="I743" t="s">
        <v>619</v>
      </c>
      <c r="J743">
        <v>78.849999999999994</v>
      </c>
      <c r="K743" t="s">
        <v>1472</v>
      </c>
      <c r="L743" t="s">
        <v>16</v>
      </c>
    </row>
    <row r="744" spans="1:12">
      <c r="A744">
        <v>743</v>
      </c>
      <c r="B744">
        <v>1</v>
      </c>
      <c r="C744">
        <v>1</v>
      </c>
      <c r="D744" t="s">
        <v>1473</v>
      </c>
      <c r="E744" t="s">
        <v>18</v>
      </c>
      <c r="F744">
        <v>21</v>
      </c>
      <c r="G744">
        <v>2</v>
      </c>
      <c r="H744">
        <v>2</v>
      </c>
      <c r="I744" t="s">
        <v>665</v>
      </c>
      <c r="J744">
        <v>262.375</v>
      </c>
      <c r="K744" t="s">
        <v>666</v>
      </c>
      <c r="L744" t="s">
        <v>21</v>
      </c>
    </row>
    <row r="745" spans="1:12">
      <c r="A745">
        <v>744</v>
      </c>
      <c r="B745">
        <v>0</v>
      </c>
      <c r="C745">
        <v>3</v>
      </c>
      <c r="D745" t="s">
        <v>1474</v>
      </c>
      <c r="E745" t="s">
        <v>13</v>
      </c>
      <c r="F745">
        <v>24</v>
      </c>
      <c r="G745">
        <v>1</v>
      </c>
      <c r="H745">
        <v>0</v>
      </c>
      <c r="I745" t="s">
        <v>1475</v>
      </c>
      <c r="J745">
        <v>16.100000000000001</v>
      </c>
      <c r="K745" t="s">
        <v>15</v>
      </c>
      <c r="L745" t="s">
        <v>16</v>
      </c>
    </row>
    <row r="746" spans="1:12">
      <c r="A746">
        <v>745</v>
      </c>
      <c r="B746">
        <v>1</v>
      </c>
      <c r="C746">
        <v>3</v>
      </c>
      <c r="D746" t="s">
        <v>1476</v>
      </c>
      <c r="E746" t="s">
        <v>13</v>
      </c>
      <c r="F746">
        <v>31</v>
      </c>
      <c r="G746">
        <v>0</v>
      </c>
      <c r="H746">
        <v>0</v>
      </c>
      <c r="I746" t="s">
        <v>1477</v>
      </c>
      <c r="J746">
        <v>7.9249999999999998</v>
      </c>
      <c r="K746" t="s">
        <v>15</v>
      </c>
      <c r="L746" t="s">
        <v>16</v>
      </c>
    </row>
    <row r="747" spans="1:12">
      <c r="A747">
        <v>746</v>
      </c>
      <c r="B747">
        <v>0</v>
      </c>
      <c r="C747">
        <v>1</v>
      </c>
      <c r="D747" t="s">
        <v>1478</v>
      </c>
      <c r="E747" t="s">
        <v>13</v>
      </c>
      <c r="F747">
        <v>70</v>
      </c>
      <c r="G747">
        <v>1</v>
      </c>
      <c r="H747">
        <v>1</v>
      </c>
      <c r="I747" t="s">
        <v>1104</v>
      </c>
      <c r="J747">
        <v>71</v>
      </c>
      <c r="K747" t="s">
        <v>1105</v>
      </c>
      <c r="L747" t="s">
        <v>16</v>
      </c>
    </row>
    <row r="748" spans="1:12">
      <c r="A748">
        <v>747</v>
      </c>
      <c r="B748">
        <v>0</v>
      </c>
      <c r="C748">
        <v>3</v>
      </c>
      <c r="D748" t="s">
        <v>1479</v>
      </c>
      <c r="E748" t="s">
        <v>13</v>
      </c>
      <c r="F748">
        <v>16</v>
      </c>
      <c r="G748">
        <v>1</v>
      </c>
      <c r="H748">
        <v>1</v>
      </c>
      <c r="I748" t="s">
        <v>596</v>
      </c>
      <c r="J748">
        <v>20.25</v>
      </c>
      <c r="K748" t="s">
        <v>15</v>
      </c>
      <c r="L748" t="s">
        <v>16</v>
      </c>
    </row>
    <row r="749" spans="1:12">
      <c r="A749">
        <v>748</v>
      </c>
      <c r="B749">
        <v>1</v>
      </c>
      <c r="C749">
        <v>2</v>
      </c>
      <c r="D749" t="s">
        <v>1480</v>
      </c>
      <c r="E749" t="s">
        <v>18</v>
      </c>
      <c r="F749">
        <v>30</v>
      </c>
      <c r="G749">
        <v>0</v>
      </c>
      <c r="H749">
        <v>0</v>
      </c>
      <c r="I749" t="s">
        <v>1481</v>
      </c>
      <c r="J749">
        <v>13</v>
      </c>
      <c r="K749" t="s">
        <v>15</v>
      </c>
      <c r="L749" t="s">
        <v>16</v>
      </c>
    </row>
    <row r="750" spans="1:12">
      <c r="A750">
        <v>749</v>
      </c>
      <c r="B750">
        <v>0</v>
      </c>
      <c r="C750">
        <v>1</v>
      </c>
      <c r="D750" t="s">
        <v>1482</v>
      </c>
      <c r="E750" t="s">
        <v>13</v>
      </c>
      <c r="F750">
        <v>19</v>
      </c>
      <c r="G750">
        <v>1</v>
      </c>
      <c r="H750">
        <v>0</v>
      </c>
      <c r="I750" t="s">
        <v>1483</v>
      </c>
      <c r="J750">
        <v>53.1</v>
      </c>
      <c r="K750" t="s">
        <v>1484</v>
      </c>
      <c r="L750" t="s">
        <v>16</v>
      </c>
    </row>
    <row r="751" spans="1:12">
      <c r="A751">
        <v>750</v>
      </c>
      <c r="B751">
        <v>0</v>
      </c>
      <c r="C751">
        <v>3</v>
      </c>
      <c r="D751" t="s">
        <v>1485</v>
      </c>
      <c r="E751" t="s">
        <v>13</v>
      </c>
      <c r="F751">
        <v>31</v>
      </c>
      <c r="G751">
        <v>0</v>
      </c>
      <c r="H751">
        <v>0</v>
      </c>
      <c r="I751" t="s">
        <v>1486</v>
      </c>
      <c r="J751">
        <v>7.75</v>
      </c>
      <c r="K751" t="s">
        <v>15</v>
      </c>
      <c r="L751" t="s">
        <v>31</v>
      </c>
    </row>
    <row r="752" spans="1:12">
      <c r="A752">
        <v>751</v>
      </c>
      <c r="B752">
        <v>1</v>
      </c>
      <c r="C752">
        <v>2</v>
      </c>
      <c r="D752" t="s">
        <v>1487</v>
      </c>
      <c r="E752" t="s">
        <v>18</v>
      </c>
      <c r="F752">
        <v>4</v>
      </c>
      <c r="G752">
        <v>1</v>
      </c>
      <c r="H752">
        <v>1</v>
      </c>
      <c r="I752" t="s">
        <v>1488</v>
      </c>
      <c r="J752">
        <v>23</v>
      </c>
      <c r="K752" t="s">
        <v>15</v>
      </c>
      <c r="L752" t="s">
        <v>16</v>
      </c>
    </row>
    <row r="753" spans="1:12">
      <c r="A753">
        <v>752</v>
      </c>
      <c r="B753">
        <v>1</v>
      </c>
      <c r="C753">
        <v>3</v>
      </c>
      <c r="D753" t="s">
        <v>1489</v>
      </c>
      <c r="E753" t="s">
        <v>13</v>
      </c>
      <c r="F753">
        <v>6</v>
      </c>
      <c r="G753">
        <v>0</v>
      </c>
      <c r="H753">
        <v>1</v>
      </c>
      <c r="I753" t="s">
        <v>1490</v>
      </c>
      <c r="J753">
        <v>12.475</v>
      </c>
      <c r="K753" t="s">
        <v>1491</v>
      </c>
      <c r="L753" t="s">
        <v>16</v>
      </c>
    </row>
    <row r="754" spans="1:12">
      <c r="A754">
        <v>753</v>
      </c>
      <c r="B754">
        <v>0</v>
      </c>
      <c r="C754">
        <v>3</v>
      </c>
      <c r="D754" t="s">
        <v>1492</v>
      </c>
      <c r="E754" t="s">
        <v>13</v>
      </c>
      <c r="F754">
        <v>33</v>
      </c>
      <c r="G754">
        <v>0</v>
      </c>
      <c r="H754">
        <v>0</v>
      </c>
      <c r="I754" t="s">
        <v>1493</v>
      </c>
      <c r="J754">
        <v>9.5</v>
      </c>
      <c r="K754" t="s">
        <v>15</v>
      </c>
      <c r="L754" t="s">
        <v>16</v>
      </c>
    </row>
    <row r="755" spans="1:12">
      <c r="A755">
        <v>754</v>
      </c>
      <c r="B755">
        <v>0</v>
      </c>
      <c r="C755">
        <v>3</v>
      </c>
      <c r="D755" t="s">
        <v>1494</v>
      </c>
      <c r="E755" t="s">
        <v>13</v>
      </c>
      <c r="F755">
        <v>23</v>
      </c>
      <c r="G755">
        <v>0</v>
      </c>
      <c r="H755">
        <v>0</v>
      </c>
      <c r="I755" t="s">
        <v>1495</v>
      </c>
      <c r="J755">
        <v>7.8958000000000004</v>
      </c>
      <c r="K755" t="s">
        <v>15</v>
      </c>
      <c r="L755" t="s">
        <v>16</v>
      </c>
    </row>
    <row r="756" spans="1:12">
      <c r="A756">
        <v>755</v>
      </c>
      <c r="B756">
        <v>1</v>
      </c>
      <c r="C756">
        <v>2</v>
      </c>
      <c r="D756" t="s">
        <v>1496</v>
      </c>
      <c r="E756" t="s">
        <v>18</v>
      </c>
      <c r="F756">
        <v>48</v>
      </c>
      <c r="G756">
        <v>1</v>
      </c>
      <c r="H756">
        <v>2</v>
      </c>
      <c r="I756" t="s">
        <v>1241</v>
      </c>
      <c r="J756">
        <v>65</v>
      </c>
      <c r="K756" t="s">
        <v>15</v>
      </c>
      <c r="L756" t="s">
        <v>16</v>
      </c>
    </row>
    <row r="757" spans="1:12">
      <c r="A757">
        <v>756</v>
      </c>
      <c r="B757">
        <v>1</v>
      </c>
      <c r="C757">
        <v>2</v>
      </c>
      <c r="D757" t="s">
        <v>1497</v>
      </c>
      <c r="E757" t="s">
        <v>13</v>
      </c>
      <c r="F757">
        <v>0.67</v>
      </c>
      <c r="G757">
        <v>1</v>
      </c>
      <c r="H757">
        <v>1</v>
      </c>
      <c r="I757" t="s">
        <v>528</v>
      </c>
      <c r="J757">
        <v>14.5</v>
      </c>
      <c r="K757" t="s">
        <v>15</v>
      </c>
      <c r="L757" t="s">
        <v>16</v>
      </c>
    </row>
    <row r="758" spans="1:12">
      <c r="A758">
        <v>757</v>
      </c>
      <c r="B758">
        <v>0</v>
      </c>
      <c r="C758">
        <v>3</v>
      </c>
      <c r="D758" t="s">
        <v>1498</v>
      </c>
      <c r="E758" t="s">
        <v>13</v>
      </c>
      <c r="F758">
        <v>28</v>
      </c>
      <c r="G758">
        <v>0</v>
      </c>
      <c r="H758">
        <v>0</v>
      </c>
      <c r="I758" t="s">
        <v>1499</v>
      </c>
      <c r="J758">
        <v>7.7957999999999998</v>
      </c>
      <c r="K758" t="s">
        <v>15</v>
      </c>
      <c r="L758" t="s">
        <v>16</v>
      </c>
    </row>
    <row r="759" spans="1:12">
      <c r="A759">
        <v>758</v>
      </c>
      <c r="B759">
        <v>0</v>
      </c>
      <c r="C759">
        <v>2</v>
      </c>
      <c r="D759" t="s">
        <v>1500</v>
      </c>
      <c r="E759" t="s">
        <v>13</v>
      </c>
      <c r="F759">
        <v>18</v>
      </c>
      <c r="G759">
        <v>0</v>
      </c>
      <c r="H759">
        <v>0</v>
      </c>
      <c r="I759" t="s">
        <v>1501</v>
      </c>
      <c r="J759">
        <v>11.5</v>
      </c>
      <c r="K759" t="s">
        <v>15</v>
      </c>
      <c r="L759" t="s">
        <v>16</v>
      </c>
    </row>
    <row r="760" spans="1:12">
      <c r="A760">
        <v>759</v>
      </c>
      <c r="B760">
        <v>0</v>
      </c>
      <c r="C760">
        <v>3</v>
      </c>
      <c r="D760" t="s">
        <v>1502</v>
      </c>
      <c r="E760" t="s">
        <v>13</v>
      </c>
      <c r="F760">
        <v>34</v>
      </c>
      <c r="G760">
        <v>0</v>
      </c>
      <c r="H760">
        <v>0</v>
      </c>
      <c r="I760" t="s">
        <v>1503</v>
      </c>
      <c r="J760">
        <v>8.0500000000000007</v>
      </c>
      <c r="K760" t="s">
        <v>15</v>
      </c>
      <c r="L760" t="s">
        <v>16</v>
      </c>
    </row>
    <row r="761" spans="1:12">
      <c r="A761">
        <v>760</v>
      </c>
      <c r="B761">
        <v>1</v>
      </c>
      <c r="C761">
        <v>1</v>
      </c>
      <c r="D761" t="s">
        <v>1504</v>
      </c>
      <c r="E761" t="s">
        <v>18</v>
      </c>
      <c r="F761">
        <v>33</v>
      </c>
      <c r="G761">
        <v>0</v>
      </c>
      <c r="H761">
        <v>0</v>
      </c>
      <c r="I761" t="s">
        <v>549</v>
      </c>
      <c r="J761">
        <v>86.5</v>
      </c>
      <c r="K761" t="s">
        <v>550</v>
      </c>
      <c r="L761" t="s">
        <v>16</v>
      </c>
    </row>
    <row r="762" spans="1:12">
      <c r="A762">
        <v>761</v>
      </c>
      <c r="B762">
        <v>0</v>
      </c>
      <c r="C762">
        <v>3</v>
      </c>
      <c r="D762" t="s">
        <v>1505</v>
      </c>
      <c r="E762" t="s">
        <v>13</v>
      </c>
      <c r="G762">
        <v>0</v>
      </c>
      <c r="H762">
        <v>0</v>
      </c>
      <c r="I762" t="s">
        <v>1169</v>
      </c>
      <c r="J762">
        <v>14.5</v>
      </c>
      <c r="K762" t="s">
        <v>15</v>
      </c>
      <c r="L762" t="s">
        <v>16</v>
      </c>
    </row>
    <row r="763" spans="1:12">
      <c r="A763">
        <v>762</v>
      </c>
      <c r="B763">
        <v>0</v>
      </c>
      <c r="C763">
        <v>3</v>
      </c>
      <c r="D763" t="s">
        <v>1506</v>
      </c>
      <c r="E763" t="s">
        <v>13</v>
      </c>
      <c r="F763">
        <v>41</v>
      </c>
      <c r="G763">
        <v>0</v>
      </c>
      <c r="H763">
        <v>0</v>
      </c>
      <c r="I763" t="s">
        <v>1507</v>
      </c>
      <c r="J763">
        <v>7.125</v>
      </c>
      <c r="K763" t="s">
        <v>15</v>
      </c>
      <c r="L763" t="s">
        <v>16</v>
      </c>
    </row>
    <row r="764" spans="1:12">
      <c r="A764">
        <v>763</v>
      </c>
      <c r="B764">
        <v>1</v>
      </c>
      <c r="C764">
        <v>3</v>
      </c>
      <c r="D764" t="s">
        <v>1508</v>
      </c>
      <c r="E764" t="s">
        <v>13</v>
      </c>
      <c r="F764">
        <v>20</v>
      </c>
      <c r="G764">
        <v>0</v>
      </c>
      <c r="H764">
        <v>0</v>
      </c>
      <c r="I764" t="s">
        <v>1509</v>
      </c>
      <c r="J764">
        <v>7.2291999999999996</v>
      </c>
      <c r="K764" t="s">
        <v>15</v>
      </c>
      <c r="L764" t="s">
        <v>21</v>
      </c>
    </row>
    <row r="765" spans="1:12">
      <c r="A765">
        <v>764</v>
      </c>
      <c r="B765">
        <v>1</v>
      </c>
      <c r="C765">
        <v>1</v>
      </c>
      <c r="D765" t="s">
        <v>1510</v>
      </c>
      <c r="E765" t="s">
        <v>18</v>
      </c>
      <c r="F765">
        <v>36</v>
      </c>
      <c r="G765">
        <v>1</v>
      </c>
      <c r="H765">
        <v>2</v>
      </c>
      <c r="I765" t="s">
        <v>815</v>
      </c>
      <c r="J765">
        <v>120</v>
      </c>
      <c r="K765" t="s">
        <v>816</v>
      </c>
      <c r="L765" t="s">
        <v>16</v>
      </c>
    </row>
    <row r="766" spans="1:12">
      <c r="A766">
        <v>765</v>
      </c>
      <c r="B766">
        <v>0</v>
      </c>
      <c r="C766">
        <v>3</v>
      </c>
      <c r="D766" t="s">
        <v>1511</v>
      </c>
      <c r="E766" t="s">
        <v>13</v>
      </c>
      <c r="F766">
        <v>16</v>
      </c>
      <c r="G766">
        <v>0</v>
      </c>
      <c r="H766">
        <v>0</v>
      </c>
      <c r="I766" t="s">
        <v>1512</v>
      </c>
      <c r="J766">
        <v>7.7750000000000004</v>
      </c>
      <c r="K766" t="s">
        <v>15</v>
      </c>
      <c r="L766" t="s">
        <v>16</v>
      </c>
    </row>
    <row r="767" spans="1:12">
      <c r="A767">
        <v>766</v>
      </c>
      <c r="B767">
        <v>1</v>
      </c>
      <c r="C767">
        <v>1</v>
      </c>
      <c r="D767" t="s">
        <v>1513</v>
      </c>
      <c r="E767" t="s">
        <v>18</v>
      </c>
      <c r="F767">
        <v>51</v>
      </c>
      <c r="G767">
        <v>1</v>
      </c>
      <c r="H767">
        <v>0</v>
      </c>
      <c r="I767" t="s">
        <v>588</v>
      </c>
      <c r="J767">
        <v>77.958299999999994</v>
      </c>
      <c r="K767" t="s">
        <v>1514</v>
      </c>
      <c r="L767" t="s">
        <v>16</v>
      </c>
    </row>
    <row r="768" spans="1:12">
      <c r="A768">
        <v>767</v>
      </c>
      <c r="B768">
        <v>0</v>
      </c>
      <c r="C768">
        <v>1</v>
      </c>
      <c r="D768" t="s">
        <v>1515</v>
      </c>
      <c r="E768" t="s">
        <v>13</v>
      </c>
      <c r="G768">
        <v>0</v>
      </c>
      <c r="H768">
        <v>0</v>
      </c>
      <c r="I768" t="s">
        <v>1516</v>
      </c>
      <c r="J768">
        <v>39.6</v>
      </c>
      <c r="K768" t="s">
        <v>15</v>
      </c>
      <c r="L768" t="s">
        <v>21</v>
      </c>
    </row>
    <row r="769" spans="1:12">
      <c r="A769">
        <v>768</v>
      </c>
      <c r="B769">
        <v>0</v>
      </c>
      <c r="C769">
        <v>3</v>
      </c>
      <c r="D769" t="s">
        <v>1517</v>
      </c>
      <c r="E769" t="s">
        <v>18</v>
      </c>
      <c r="F769">
        <v>30.5</v>
      </c>
      <c r="G769">
        <v>0</v>
      </c>
      <c r="H769">
        <v>0</v>
      </c>
      <c r="I769" t="s">
        <v>1518</v>
      </c>
      <c r="J769">
        <v>7.75</v>
      </c>
      <c r="K769" t="s">
        <v>15</v>
      </c>
      <c r="L769" t="s">
        <v>31</v>
      </c>
    </row>
    <row r="770" spans="1:12">
      <c r="A770">
        <v>769</v>
      </c>
      <c r="B770">
        <v>0</v>
      </c>
      <c r="C770">
        <v>3</v>
      </c>
      <c r="D770" t="s">
        <v>1519</v>
      </c>
      <c r="E770" t="s">
        <v>13</v>
      </c>
      <c r="G770">
        <v>1</v>
      </c>
      <c r="H770">
        <v>0</v>
      </c>
      <c r="I770" t="s">
        <v>254</v>
      </c>
      <c r="J770">
        <v>24.15</v>
      </c>
      <c r="K770" t="s">
        <v>15</v>
      </c>
      <c r="L770" t="s">
        <v>31</v>
      </c>
    </row>
    <row r="771" spans="1:12">
      <c r="A771">
        <v>770</v>
      </c>
      <c r="B771">
        <v>0</v>
      </c>
      <c r="C771">
        <v>3</v>
      </c>
      <c r="D771" t="s">
        <v>1520</v>
      </c>
      <c r="E771" t="s">
        <v>13</v>
      </c>
      <c r="F771">
        <v>32</v>
      </c>
      <c r="G771">
        <v>0</v>
      </c>
      <c r="H771">
        <v>0</v>
      </c>
      <c r="I771" t="s">
        <v>1521</v>
      </c>
      <c r="J771">
        <v>8.3625000000000007</v>
      </c>
      <c r="K771" t="s">
        <v>15</v>
      </c>
      <c r="L771" t="s">
        <v>16</v>
      </c>
    </row>
    <row r="772" spans="1:12">
      <c r="A772">
        <v>771</v>
      </c>
      <c r="B772">
        <v>0</v>
      </c>
      <c r="C772">
        <v>3</v>
      </c>
      <c r="D772" t="s">
        <v>1522</v>
      </c>
      <c r="E772" t="s">
        <v>13</v>
      </c>
      <c r="F772">
        <v>24</v>
      </c>
      <c r="G772">
        <v>0</v>
      </c>
      <c r="H772">
        <v>0</v>
      </c>
      <c r="I772" t="s">
        <v>1523</v>
      </c>
      <c r="J772">
        <v>9.5</v>
      </c>
      <c r="K772" t="s">
        <v>15</v>
      </c>
      <c r="L772" t="s">
        <v>16</v>
      </c>
    </row>
    <row r="773" spans="1:12">
      <c r="A773">
        <v>772</v>
      </c>
      <c r="B773">
        <v>0</v>
      </c>
      <c r="C773">
        <v>3</v>
      </c>
      <c r="D773" t="s">
        <v>1524</v>
      </c>
      <c r="E773" t="s">
        <v>13</v>
      </c>
      <c r="F773">
        <v>48</v>
      </c>
      <c r="G773">
        <v>0</v>
      </c>
      <c r="H773">
        <v>0</v>
      </c>
      <c r="I773" t="s">
        <v>1525</v>
      </c>
      <c r="J773">
        <v>7.8541999999999996</v>
      </c>
      <c r="K773" t="s">
        <v>15</v>
      </c>
      <c r="L773" t="s">
        <v>16</v>
      </c>
    </row>
    <row r="774" spans="1:12">
      <c r="A774">
        <v>773</v>
      </c>
      <c r="B774">
        <v>0</v>
      </c>
      <c r="C774">
        <v>2</v>
      </c>
      <c r="D774" t="s">
        <v>1526</v>
      </c>
      <c r="E774" t="s">
        <v>18</v>
      </c>
      <c r="F774">
        <v>57</v>
      </c>
      <c r="G774">
        <v>0</v>
      </c>
      <c r="H774">
        <v>0</v>
      </c>
      <c r="I774" t="s">
        <v>1527</v>
      </c>
      <c r="J774">
        <v>10.5</v>
      </c>
      <c r="K774" t="s">
        <v>1528</v>
      </c>
      <c r="L774" t="s">
        <v>16</v>
      </c>
    </row>
    <row r="775" spans="1:12">
      <c r="A775">
        <v>774</v>
      </c>
      <c r="B775">
        <v>0</v>
      </c>
      <c r="C775">
        <v>3</v>
      </c>
      <c r="D775" t="s">
        <v>1529</v>
      </c>
      <c r="E775" t="s">
        <v>13</v>
      </c>
      <c r="G775">
        <v>0</v>
      </c>
      <c r="H775">
        <v>0</v>
      </c>
      <c r="I775" t="s">
        <v>1530</v>
      </c>
      <c r="J775">
        <v>7.2249999999999996</v>
      </c>
      <c r="K775" t="s">
        <v>15</v>
      </c>
      <c r="L775" t="s">
        <v>21</v>
      </c>
    </row>
    <row r="776" spans="1:12">
      <c r="A776">
        <v>775</v>
      </c>
      <c r="B776">
        <v>1</v>
      </c>
      <c r="C776">
        <v>2</v>
      </c>
      <c r="D776" t="s">
        <v>1531</v>
      </c>
      <c r="E776" t="s">
        <v>18</v>
      </c>
      <c r="F776">
        <v>54</v>
      </c>
      <c r="G776">
        <v>1</v>
      </c>
      <c r="H776">
        <v>3</v>
      </c>
      <c r="I776" t="s">
        <v>1532</v>
      </c>
      <c r="J776">
        <v>23</v>
      </c>
      <c r="K776" t="s">
        <v>15</v>
      </c>
      <c r="L776" t="s">
        <v>16</v>
      </c>
    </row>
    <row r="777" spans="1:12">
      <c r="A777">
        <v>776</v>
      </c>
      <c r="B777">
        <v>0</v>
      </c>
      <c r="C777">
        <v>3</v>
      </c>
      <c r="D777" t="s">
        <v>1533</v>
      </c>
      <c r="E777" t="s">
        <v>13</v>
      </c>
      <c r="F777">
        <v>18</v>
      </c>
      <c r="G777">
        <v>0</v>
      </c>
      <c r="H777">
        <v>0</v>
      </c>
      <c r="I777" t="s">
        <v>1534</v>
      </c>
      <c r="J777">
        <v>7.75</v>
      </c>
      <c r="K777" t="s">
        <v>15</v>
      </c>
      <c r="L777" t="s">
        <v>16</v>
      </c>
    </row>
    <row r="778" spans="1:12">
      <c r="A778">
        <v>777</v>
      </c>
      <c r="B778">
        <v>0</v>
      </c>
      <c r="C778">
        <v>3</v>
      </c>
      <c r="D778" t="s">
        <v>1535</v>
      </c>
      <c r="E778" t="s">
        <v>13</v>
      </c>
      <c r="G778">
        <v>0</v>
      </c>
      <c r="H778">
        <v>0</v>
      </c>
      <c r="I778" t="s">
        <v>1536</v>
      </c>
      <c r="J778">
        <v>7.75</v>
      </c>
      <c r="K778" t="s">
        <v>1537</v>
      </c>
      <c r="L778" t="s">
        <v>31</v>
      </c>
    </row>
    <row r="779" spans="1:12">
      <c r="A779">
        <v>778</v>
      </c>
      <c r="B779">
        <v>1</v>
      </c>
      <c r="C779">
        <v>3</v>
      </c>
      <c r="D779" t="s">
        <v>1538</v>
      </c>
      <c r="E779" t="s">
        <v>18</v>
      </c>
      <c r="F779">
        <v>5</v>
      </c>
      <c r="G779">
        <v>0</v>
      </c>
      <c r="H779">
        <v>0</v>
      </c>
      <c r="I779" t="s">
        <v>191</v>
      </c>
      <c r="J779">
        <v>12.475</v>
      </c>
      <c r="K779" t="s">
        <v>15</v>
      </c>
      <c r="L779" t="s">
        <v>16</v>
      </c>
    </row>
    <row r="780" spans="1:12">
      <c r="A780">
        <v>779</v>
      </c>
      <c r="B780">
        <v>0</v>
      </c>
      <c r="C780">
        <v>3</v>
      </c>
      <c r="D780" t="s">
        <v>1539</v>
      </c>
      <c r="E780" t="s">
        <v>13</v>
      </c>
      <c r="G780">
        <v>0</v>
      </c>
      <c r="H780">
        <v>0</v>
      </c>
      <c r="I780" t="s">
        <v>1540</v>
      </c>
      <c r="J780">
        <v>7.7374999999999998</v>
      </c>
      <c r="K780" t="s">
        <v>15</v>
      </c>
      <c r="L780" t="s">
        <v>31</v>
      </c>
    </row>
    <row r="781" spans="1:12">
      <c r="A781">
        <v>780</v>
      </c>
      <c r="B781">
        <v>1</v>
      </c>
      <c r="C781">
        <v>1</v>
      </c>
      <c r="D781" t="s">
        <v>1541</v>
      </c>
      <c r="E781" t="s">
        <v>18</v>
      </c>
      <c r="F781">
        <v>43</v>
      </c>
      <c r="G781">
        <v>0</v>
      </c>
      <c r="H781">
        <v>1</v>
      </c>
      <c r="I781" t="s">
        <v>1374</v>
      </c>
      <c r="J781">
        <v>211.33750000000001</v>
      </c>
      <c r="K781" t="s">
        <v>1542</v>
      </c>
      <c r="L781" t="s">
        <v>16</v>
      </c>
    </row>
    <row r="782" spans="1:12">
      <c r="A782">
        <v>781</v>
      </c>
      <c r="B782">
        <v>1</v>
      </c>
      <c r="C782">
        <v>3</v>
      </c>
      <c r="D782" t="s">
        <v>1543</v>
      </c>
      <c r="E782" t="s">
        <v>18</v>
      </c>
      <c r="F782">
        <v>13</v>
      </c>
      <c r="G782">
        <v>0</v>
      </c>
      <c r="H782">
        <v>0</v>
      </c>
      <c r="I782" t="s">
        <v>1544</v>
      </c>
      <c r="J782">
        <v>7.2291999999999996</v>
      </c>
      <c r="K782" t="s">
        <v>15</v>
      </c>
      <c r="L782" t="s">
        <v>21</v>
      </c>
    </row>
    <row r="783" spans="1:12">
      <c r="A783">
        <v>782</v>
      </c>
      <c r="B783">
        <v>1</v>
      </c>
      <c r="C783">
        <v>1</v>
      </c>
      <c r="D783" t="s">
        <v>1545</v>
      </c>
      <c r="E783" t="s">
        <v>18</v>
      </c>
      <c r="F783">
        <v>17</v>
      </c>
      <c r="G783">
        <v>1</v>
      </c>
      <c r="H783">
        <v>0</v>
      </c>
      <c r="I783" t="s">
        <v>1377</v>
      </c>
      <c r="J783">
        <v>57</v>
      </c>
      <c r="K783" t="s">
        <v>1378</v>
      </c>
      <c r="L783" t="s">
        <v>16</v>
      </c>
    </row>
    <row r="784" spans="1:12">
      <c r="A784">
        <v>783</v>
      </c>
      <c r="B784">
        <v>0</v>
      </c>
      <c r="C784">
        <v>1</v>
      </c>
      <c r="D784" t="s">
        <v>1546</v>
      </c>
      <c r="E784" t="s">
        <v>13</v>
      </c>
      <c r="F784">
        <v>29</v>
      </c>
      <c r="G784">
        <v>0</v>
      </c>
      <c r="H784">
        <v>0</v>
      </c>
      <c r="I784" t="s">
        <v>1547</v>
      </c>
      <c r="J784">
        <v>30</v>
      </c>
      <c r="K784" t="s">
        <v>1548</v>
      </c>
      <c r="L784" t="s">
        <v>16</v>
      </c>
    </row>
    <row r="785" spans="1:12">
      <c r="A785">
        <v>784</v>
      </c>
      <c r="B785">
        <v>0</v>
      </c>
      <c r="C785">
        <v>3</v>
      </c>
      <c r="D785" t="s">
        <v>1549</v>
      </c>
      <c r="E785" t="s">
        <v>13</v>
      </c>
      <c r="G785">
        <v>1</v>
      </c>
      <c r="H785">
        <v>2</v>
      </c>
      <c r="I785" t="s">
        <v>1550</v>
      </c>
      <c r="J785">
        <v>23.45</v>
      </c>
      <c r="K785" t="s">
        <v>15</v>
      </c>
      <c r="L785" t="s">
        <v>16</v>
      </c>
    </row>
    <row r="786" spans="1:12">
      <c r="A786">
        <v>785</v>
      </c>
      <c r="B786">
        <v>0</v>
      </c>
      <c r="C786">
        <v>3</v>
      </c>
      <c r="D786" t="s">
        <v>1551</v>
      </c>
      <c r="E786" t="s">
        <v>13</v>
      </c>
      <c r="F786">
        <v>25</v>
      </c>
      <c r="G786">
        <v>0</v>
      </c>
      <c r="H786">
        <v>0</v>
      </c>
      <c r="I786" t="s">
        <v>1552</v>
      </c>
      <c r="J786">
        <v>7.05</v>
      </c>
      <c r="K786" t="s">
        <v>15</v>
      </c>
      <c r="L786" t="s">
        <v>16</v>
      </c>
    </row>
    <row r="787" spans="1:12">
      <c r="A787">
        <v>786</v>
      </c>
      <c r="B787">
        <v>0</v>
      </c>
      <c r="C787">
        <v>3</v>
      </c>
      <c r="D787" t="s">
        <v>1553</v>
      </c>
      <c r="E787" t="s">
        <v>13</v>
      </c>
      <c r="F787">
        <v>25</v>
      </c>
      <c r="G787">
        <v>0</v>
      </c>
      <c r="H787">
        <v>0</v>
      </c>
      <c r="I787" t="s">
        <v>1554</v>
      </c>
      <c r="J787">
        <v>7.25</v>
      </c>
      <c r="K787" t="s">
        <v>15</v>
      </c>
      <c r="L787" t="s">
        <v>16</v>
      </c>
    </row>
    <row r="788" spans="1:12">
      <c r="A788">
        <v>787</v>
      </c>
      <c r="B788">
        <v>1</v>
      </c>
      <c r="C788">
        <v>3</v>
      </c>
      <c r="D788" t="s">
        <v>1555</v>
      </c>
      <c r="E788" t="s">
        <v>18</v>
      </c>
      <c r="F788">
        <v>18</v>
      </c>
      <c r="G788">
        <v>0</v>
      </c>
      <c r="H788">
        <v>0</v>
      </c>
      <c r="I788" t="s">
        <v>1556</v>
      </c>
      <c r="J788">
        <v>7.4958</v>
      </c>
      <c r="K788" t="s">
        <v>15</v>
      </c>
      <c r="L788" t="s">
        <v>16</v>
      </c>
    </row>
    <row r="789" spans="1:12">
      <c r="A789">
        <v>788</v>
      </c>
      <c r="B789">
        <v>0</v>
      </c>
      <c r="C789">
        <v>3</v>
      </c>
      <c r="D789" t="s">
        <v>1557</v>
      </c>
      <c r="E789" t="s">
        <v>13</v>
      </c>
      <c r="F789">
        <v>8</v>
      </c>
      <c r="G789">
        <v>4</v>
      </c>
      <c r="H789">
        <v>1</v>
      </c>
      <c r="I789" t="s">
        <v>56</v>
      </c>
      <c r="J789">
        <v>29.125</v>
      </c>
      <c r="K789" t="s">
        <v>15</v>
      </c>
      <c r="L789" t="s">
        <v>31</v>
      </c>
    </row>
    <row r="790" spans="1:12">
      <c r="A790">
        <v>789</v>
      </c>
      <c r="B790">
        <v>1</v>
      </c>
      <c r="C790">
        <v>3</v>
      </c>
      <c r="D790" t="s">
        <v>1558</v>
      </c>
      <c r="E790" t="s">
        <v>13</v>
      </c>
      <c r="F790">
        <v>1</v>
      </c>
      <c r="G790">
        <v>1</v>
      </c>
      <c r="H790">
        <v>2</v>
      </c>
      <c r="I790" t="s">
        <v>219</v>
      </c>
      <c r="J790">
        <v>20.574999999999999</v>
      </c>
      <c r="K790" t="s">
        <v>15</v>
      </c>
      <c r="L790" t="s">
        <v>16</v>
      </c>
    </row>
    <row r="791" spans="1:12">
      <c r="A791">
        <v>790</v>
      </c>
      <c r="B791">
        <v>0</v>
      </c>
      <c r="C791">
        <v>1</v>
      </c>
      <c r="D791" t="s">
        <v>1559</v>
      </c>
      <c r="E791" t="s">
        <v>13</v>
      </c>
      <c r="F791">
        <v>46</v>
      </c>
      <c r="G791">
        <v>0</v>
      </c>
      <c r="H791">
        <v>0</v>
      </c>
      <c r="I791" t="s">
        <v>312</v>
      </c>
      <c r="J791">
        <v>79.2</v>
      </c>
      <c r="K791" t="s">
        <v>1560</v>
      </c>
      <c r="L791" t="s">
        <v>21</v>
      </c>
    </row>
    <row r="792" spans="1:12">
      <c r="A792">
        <v>791</v>
      </c>
      <c r="B792">
        <v>0</v>
      </c>
      <c r="C792">
        <v>3</v>
      </c>
      <c r="D792" t="s">
        <v>1561</v>
      </c>
      <c r="E792" t="s">
        <v>13</v>
      </c>
      <c r="G792">
        <v>0</v>
      </c>
      <c r="H792">
        <v>0</v>
      </c>
      <c r="I792" t="s">
        <v>1562</v>
      </c>
      <c r="J792">
        <v>7.75</v>
      </c>
      <c r="K792" t="s">
        <v>15</v>
      </c>
      <c r="L792" t="s">
        <v>31</v>
      </c>
    </row>
    <row r="793" spans="1:12">
      <c r="A793">
        <v>792</v>
      </c>
      <c r="B793">
        <v>0</v>
      </c>
      <c r="C793">
        <v>2</v>
      </c>
      <c r="D793" t="s">
        <v>1563</v>
      </c>
      <c r="E793" t="s">
        <v>13</v>
      </c>
      <c r="F793">
        <v>16</v>
      </c>
      <c r="G793">
        <v>0</v>
      </c>
      <c r="H793">
        <v>0</v>
      </c>
      <c r="I793" t="s">
        <v>64</v>
      </c>
      <c r="J793">
        <v>26</v>
      </c>
      <c r="K793" t="s">
        <v>15</v>
      </c>
      <c r="L793" t="s">
        <v>16</v>
      </c>
    </row>
    <row r="794" spans="1:12">
      <c r="A794">
        <v>793</v>
      </c>
      <c r="B794">
        <v>0</v>
      </c>
      <c r="C794">
        <v>3</v>
      </c>
      <c r="D794" t="s">
        <v>1564</v>
      </c>
      <c r="E794" t="s">
        <v>18</v>
      </c>
      <c r="G794">
        <v>8</v>
      </c>
      <c r="H794">
        <v>2</v>
      </c>
      <c r="I794" t="s">
        <v>354</v>
      </c>
      <c r="J794">
        <v>69.55</v>
      </c>
      <c r="K794" t="s">
        <v>15</v>
      </c>
      <c r="L794" t="s">
        <v>16</v>
      </c>
    </row>
    <row r="795" spans="1:12">
      <c r="A795">
        <v>794</v>
      </c>
      <c r="B795">
        <v>0</v>
      </c>
      <c r="C795">
        <v>1</v>
      </c>
      <c r="D795" t="s">
        <v>1565</v>
      </c>
      <c r="E795" t="s">
        <v>13</v>
      </c>
      <c r="G795">
        <v>0</v>
      </c>
      <c r="H795">
        <v>0</v>
      </c>
      <c r="I795" t="s">
        <v>1566</v>
      </c>
      <c r="J795">
        <v>30.695799999999998</v>
      </c>
      <c r="K795" t="s">
        <v>15</v>
      </c>
      <c r="L795" t="s">
        <v>21</v>
      </c>
    </row>
    <row r="796" spans="1:12">
      <c r="A796">
        <v>795</v>
      </c>
      <c r="B796">
        <v>0</v>
      </c>
      <c r="C796">
        <v>3</v>
      </c>
      <c r="D796" t="s">
        <v>1567</v>
      </c>
      <c r="E796" t="s">
        <v>13</v>
      </c>
      <c r="F796">
        <v>25</v>
      </c>
      <c r="G796">
        <v>0</v>
      </c>
      <c r="H796">
        <v>0</v>
      </c>
      <c r="I796" t="s">
        <v>1568</v>
      </c>
      <c r="J796">
        <v>7.8958000000000004</v>
      </c>
      <c r="K796" t="s">
        <v>15</v>
      </c>
      <c r="L796" t="s">
        <v>16</v>
      </c>
    </row>
    <row r="797" spans="1:12">
      <c r="A797">
        <v>796</v>
      </c>
      <c r="B797">
        <v>0</v>
      </c>
      <c r="C797">
        <v>2</v>
      </c>
      <c r="D797" t="s">
        <v>1569</v>
      </c>
      <c r="E797" t="s">
        <v>13</v>
      </c>
      <c r="F797">
        <v>39</v>
      </c>
      <c r="G797">
        <v>0</v>
      </c>
      <c r="H797">
        <v>0</v>
      </c>
      <c r="I797" t="s">
        <v>1570</v>
      </c>
      <c r="J797">
        <v>13</v>
      </c>
      <c r="K797" t="s">
        <v>15</v>
      </c>
      <c r="L797" t="s">
        <v>16</v>
      </c>
    </row>
    <row r="798" spans="1:12">
      <c r="A798">
        <v>797</v>
      </c>
      <c r="B798">
        <v>1</v>
      </c>
      <c r="C798">
        <v>1</v>
      </c>
      <c r="D798" t="s">
        <v>1571</v>
      </c>
      <c r="E798" t="s">
        <v>18</v>
      </c>
      <c r="F798">
        <v>49</v>
      </c>
      <c r="G798">
        <v>0</v>
      </c>
      <c r="H798">
        <v>0</v>
      </c>
      <c r="I798" t="s">
        <v>1572</v>
      </c>
      <c r="J798">
        <v>25.929200000000002</v>
      </c>
      <c r="K798" t="s">
        <v>1573</v>
      </c>
      <c r="L798" t="s">
        <v>16</v>
      </c>
    </row>
    <row r="799" spans="1:12">
      <c r="A799">
        <v>798</v>
      </c>
      <c r="B799">
        <v>1</v>
      </c>
      <c r="C799">
        <v>3</v>
      </c>
      <c r="D799" t="s">
        <v>1574</v>
      </c>
      <c r="E799" t="s">
        <v>18</v>
      </c>
      <c r="F799">
        <v>31</v>
      </c>
      <c r="G799">
        <v>0</v>
      </c>
      <c r="H799">
        <v>0</v>
      </c>
      <c r="I799" t="s">
        <v>1575</v>
      </c>
      <c r="J799">
        <v>8.6832999999999991</v>
      </c>
      <c r="K799" t="s">
        <v>15</v>
      </c>
      <c r="L799" t="s">
        <v>16</v>
      </c>
    </row>
    <row r="800" spans="1:12">
      <c r="A800">
        <v>799</v>
      </c>
      <c r="B800">
        <v>0</v>
      </c>
      <c r="C800">
        <v>3</v>
      </c>
      <c r="D800" t="s">
        <v>1576</v>
      </c>
      <c r="E800" t="s">
        <v>13</v>
      </c>
      <c r="F800">
        <v>30</v>
      </c>
      <c r="G800">
        <v>0</v>
      </c>
      <c r="H800">
        <v>0</v>
      </c>
      <c r="I800" t="s">
        <v>1577</v>
      </c>
      <c r="J800">
        <v>7.2291999999999996</v>
      </c>
      <c r="K800" t="s">
        <v>15</v>
      </c>
      <c r="L800" t="s">
        <v>21</v>
      </c>
    </row>
    <row r="801" spans="1:12">
      <c r="A801">
        <v>800</v>
      </c>
      <c r="B801">
        <v>0</v>
      </c>
      <c r="C801">
        <v>3</v>
      </c>
      <c r="D801" t="s">
        <v>1578</v>
      </c>
      <c r="E801" t="s">
        <v>18</v>
      </c>
      <c r="F801">
        <v>30</v>
      </c>
      <c r="G801">
        <v>1</v>
      </c>
      <c r="H801">
        <v>1</v>
      </c>
      <c r="I801" t="s">
        <v>868</v>
      </c>
      <c r="J801">
        <v>24.15</v>
      </c>
      <c r="K801" t="s">
        <v>15</v>
      </c>
      <c r="L801" t="s">
        <v>16</v>
      </c>
    </row>
    <row r="802" spans="1:12">
      <c r="A802">
        <v>801</v>
      </c>
      <c r="B802">
        <v>0</v>
      </c>
      <c r="C802">
        <v>2</v>
      </c>
      <c r="D802" t="s">
        <v>1579</v>
      </c>
      <c r="E802" t="s">
        <v>13</v>
      </c>
      <c r="F802">
        <v>34</v>
      </c>
      <c r="G802">
        <v>0</v>
      </c>
      <c r="H802">
        <v>0</v>
      </c>
      <c r="I802" t="s">
        <v>1422</v>
      </c>
      <c r="J802">
        <v>13</v>
      </c>
      <c r="K802" t="s">
        <v>15</v>
      </c>
      <c r="L802" t="s">
        <v>16</v>
      </c>
    </row>
    <row r="803" spans="1:12">
      <c r="A803">
        <v>802</v>
      </c>
      <c r="B803">
        <v>1</v>
      </c>
      <c r="C803">
        <v>2</v>
      </c>
      <c r="D803" t="s">
        <v>1580</v>
      </c>
      <c r="E803" t="s">
        <v>18</v>
      </c>
      <c r="F803">
        <v>31</v>
      </c>
      <c r="G803">
        <v>1</v>
      </c>
      <c r="H803">
        <v>1</v>
      </c>
      <c r="I803" t="s">
        <v>508</v>
      </c>
      <c r="J803">
        <v>26.25</v>
      </c>
      <c r="K803" t="s">
        <v>15</v>
      </c>
      <c r="L803" t="s">
        <v>16</v>
      </c>
    </row>
    <row r="804" spans="1:12">
      <c r="A804">
        <v>803</v>
      </c>
      <c r="B804">
        <v>1</v>
      </c>
      <c r="C804">
        <v>1</v>
      </c>
      <c r="D804" t="s">
        <v>1581</v>
      </c>
      <c r="E804" t="s">
        <v>13</v>
      </c>
      <c r="F804">
        <v>11</v>
      </c>
      <c r="G804">
        <v>1</v>
      </c>
      <c r="H804">
        <v>2</v>
      </c>
      <c r="I804" t="s">
        <v>815</v>
      </c>
      <c r="J804">
        <v>120</v>
      </c>
      <c r="K804" t="s">
        <v>816</v>
      </c>
      <c r="L804" t="s">
        <v>16</v>
      </c>
    </row>
    <row r="805" spans="1:12">
      <c r="A805">
        <v>804</v>
      </c>
      <c r="B805">
        <v>1</v>
      </c>
      <c r="C805">
        <v>3</v>
      </c>
      <c r="D805" t="s">
        <v>1582</v>
      </c>
      <c r="E805" t="s">
        <v>13</v>
      </c>
      <c r="F805">
        <v>0.42</v>
      </c>
      <c r="G805">
        <v>0</v>
      </c>
      <c r="H805">
        <v>1</v>
      </c>
      <c r="I805" t="s">
        <v>1583</v>
      </c>
      <c r="J805">
        <v>8.5167000000000002</v>
      </c>
      <c r="K805" t="s">
        <v>15</v>
      </c>
      <c r="L805" t="s">
        <v>21</v>
      </c>
    </row>
    <row r="806" spans="1:12">
      <c r="A806">
        <v>805</v>
      </c>
      <c r="B806">
        <v>1</v>
      </c>
      <c r="C806">
        <v>3</v>
      </c>
      <c r="D806" t="s">
        <v>1584</v>
      </c>
      <c r="E806" t="s">
        <v>13</v>
      </c>
      <c r="F806">
        <v>27</v>
      </c>
      <c r="G806">
        <v>0</v>
      </c>
      <c r="H806">
        <v>0</v>
      </c>
      <c r="I806" t="s">
        <v>1585</v>
      </c>
      <c r="J806">
        <v>6.9749999999999996</v>
      </c>
      <c r="K806" t="s">
        <v>15</v>
      </c>
      <c r="L806" t="s">
        <v>16</v>
      </c>
    </row>
    <row r="807" spans="1:12">
      <c r="A807">
        <v>806</v>
      </c>
      <c r="B807">
        <v>0</v>
      </c>
      <c r="C807">
        <v>3</v>
      </c>
      <c r="D807" t="s">
        <v>1586</v>
      </c>
      <c r="E807" t="s">
        <v>13</v>
      </c>
      <c r="F807">
        <v>31</v>
      </c>
      <c r="G807">
        <v>0</v>
      </c>
      <c r="H807">
        <v>0</v>
      </c>
      <c r="I807" t="s">
        <v>1587</v>
      </c>
      <c r="J807">
        <v>7.7750000000000004</v>
      </c>
      <c r="K807" t="s">
        <v>15</v>
      </c>
      <c r="L807" t="s">
        <v>16</v>
      </c>
    </row>
    <row r="808" spans="1:12">
      <c r="A808">
        <v>807</v>
      </c>
      <c r="B808">
        <v>0</v>
      </c>
      <c r="C808">
        <v>1</v>
      </c>
      <c r="D808" t="s">
        <v>1588</v>
      </c>
      <c r="E808" t="s">
        <v>13</v>
      </c>
      <c r="F808">
        <v>39</v>
      </c>
      <c r="G808">
        <v>0</v>
      </c>
      <c r="H808">
        <v>0</v>
      </c>
      <c r="I808" t="s">
        <v>1589</v>
      </c>
      <c r="J808">
        <v>0</v>
      </c>
      <c r="K808" t="s">
        <v>1590</v>
      </c>
      <c r="L808" t="s">
        <v>16</v>
      </c>
    </row>
    <row r="809" spans="1:12">
      <c r="A809">
        <v>808</v>
      </c>
      <c r="B809">
        <v>0</v>
      </c>
      <c r="C809">
        <v>3</v>
      </c>
      <c r="D809" t="s">
        <v>1591</v>
      </c>
      <c r="E809" t="s">
        <v>18</v>
      </c>
      <c r="F809">
        <v>18</v>
      </c>
      <c r="G809">
        <v>0</v>
      </c>
      <c r="H809">
        <v>0</v>
      </c>
      <c r="I809" t="s">
        <v>1592</v>
      </c>
      <c r="J809">
        <v>7.7750000000000004</v>
      </c>
      <c r="K809" t="s">
        <v>15</v>
      </c>
      <c r="L809" t="s">
        <v>16</v>
      </c>
    </row>
    <row r="810" spans="1:12">
      <c r="A810">
        <v>809</v>
      </c>
      <c r="B810">
        <v>0</v>
      </c>
      <c r="C810">
        <v>2</v>
      </c>
      <c r="D810" t="s">
        <v>1593</v>
      </c>
      <c r="E810" t="s">
        <v>13</v>
      </c>
      <c r="F810">
        <v>39</v>
      </c>
      <c r="G810">
        <v>0</v>
      </c>
      <c r="H810">
        <v>0</v>
      </c>
      <c r="I810" t="s">
        <v>1594</v>
      </c>
      <c r="J810">
        <v>13</v>
      </c>
      <c r="K810" t="s">
        <v>15</v>
      </c>
      <c r="L810" t="s">
        <v>16</v>
      </c>
    </row>
    <row r="811" spans="1:12">
      <c r="A811">
        <v>810</v>
      </c>
      <c r="B811">
        <v>1</v>
      </c>
      <c r="C811">
        <v>1</v>
      </c>
      <c r="D811" t="s">
        <v>1595</v>
      </c>
      <c r="E811" t="s">
        <v>18</v>
      </c>
      <c r="F811">
        <v>33</v>
      </c>
      <c r="G811">
        <v>1</v>
      </c>
      <c r="H811">
        <v>0</v>
      </c>
      <c r="I811" t="s">
        <v>1441</v>
      </c>
      <c r="J811">
        <v>53.1</v>
      </c>
      <c r="K811" t="s">
        <v>1442</v>
      </c>
      <c r="L811" t="s">
        <v>16</v>
      </c>
    </row>
    <row r="812" spans="1:12">
      <c r="A812">
        <v>811</v>
      </c>
      <c r="B812">
        <v>0</v>
      </c>
      <c r="C812">
        <v>3</v>
      </c>
      <c r="D812" t="s">
        <v>1596</v>
      </c>
      <c r="E812" t="s">
        <v>13</v>
      </c>
      <c r="F812">
        <v>26</v>
      </c>
      <c r="G812">
        <v>0</v>
      </c>
      <c r="H812">
        <v>0</v>
      </c>
      <c r="I812" t="s">
        <v>1597</v>
      </c>
      <c r="J812">
        <v>7.8875000000000002</v>
      </c>
      <c r="K812" t="s">
        <v>15</v>
      </c>
      <c r="L812" t="s">
        <v>16</v>
      </c>
    </row>
    <row r="813" spans="1:12">
      <c r="A813">
        <v>812</v>
      </c>
      <c r="B813">
        <v>0</v>
      </c>
      <c r="C813">
        <v>3</v>
      </c>
      <c r="D813" t="s">
        <v>1598</v>
      </c>
      <c r="E813" t="s">
        <v>13</v>
      </c>
      <c r="F813">
        <v>39</v>
      </c>
      <c r="G813">
        <v>0</v>
      </c>
      <c r="H813">
        <v>0</v>
      </c>
      <c r="I813" t="s">
        <v>1149</v>
      </c>
      <c r="J813">
        <v>24.15</v>
      </c>
      <c r="K813" t="s">
        <v>15</v>
      </c>
      <c r="L813" t="s">
        <v>16</v>
      </c>
    </row>
    <row r="814" spans="1:12">
      <c r="A814">
        <v>813</v>
      </c>
      <c r="B814">
        <v>0</v>
      </c>
      <c r="C814">
        <v>2</v>
      </c>
      <c r="D814" t="s">
        <v>1599</v>
      </c>
      <c r="E814" t="s">
        <v>13</v>
      </c>
      <c r="F814">
        <v>35</v>
      </c>
      <c r="G814">
        <v>0</v>
      </c>
      <c r="H814">
        <v>0</v>
      </c>
      <c r="I814" t="s">
        <v>1600</v>
      </c>
      <c r="J814">
        <v>10.5</v>
      </c>
      <c r="K814" t="s">
        <v>15</v>
      </c>
      <c r="L814" t="s">
        <v>16</v>
      </c>
    </row>
    <row r="815" spans="1:12">
      <c r="A815">
        <v>814</v>
      </c>
      <c r="B815">
        <v>0</v>
      </c>
      <c r="C815">
        <v>3</v>
      </c>
      <c r="D815" t="s">
        <v>1601</v>
      </c>
      <c r="E815" t="s">
        <v>18</v>
      </c>
      <c r="F815">
        <v>6</v>
      </c>
      <c r="G815">
        <v>4</v>
      </c>
      <c r="H815">
        <v>2</v>
      </c>
      <c r="I815" t="s">
        <v>50</v>
      </c>
      <c r="J815">
        <v>31.274999999999999</v>
      </c>
      <c r="K815" t="s">
        <v>15</v>
      </c>
      <c r="L815" t="s">
        <v>16</v>
      </c>
    </row>
    <row r="816" spans="1:12">
      <c r="A816">
        <v>815</v>
      </c>
      <c r="B816">
        <v>0</v>
      </c>
      <c r="C816">
        <v>3</v>
      </c>
      <c r="D816" t="s">
        <v>1602</v>
      </c>
      <c r="E816" t="s">
        <v>13</v>
      </c>
      <c r="F816">
        <v>30.5</v>
      </c>
      <c r="G816">
        <v>0</v>
      </c>
      <c r="H816">
        <v>0</v>
      </c>
      <c r="I816" t="s">
        <v>1603</v>
      </c>
      <c r="J816">
        <v>8.0500000000000007</v>
      </c>
      <c r="K816" t="s">
        <v>15</v>
      </c>
      <c r="L816" t="s">
        <v>16</v>
      </c>
    </row>
    <row r="817" spans="1:12">
      <c r="A817">
        <v>816</v>
      </c>
      <c r="B817">
        <v>0</v>
      </c>
      <c r="C817">
        <v>1</v>
      </c>
      <c r="D817" t="s">
        <v>1604</v>
      </c>
      <c r="E817" t="s">
        <v>13</v>
      </c>
      <c r="G817">
        <v>0</v>
      </c>
      <c r="H817">
        <v>0</v>
      </c>
      <c r="I817" t="s">
        <v>1605</v>
      </c>
      <c r="J817">
        <v>0</v>
      </c>
      <c r="K817" t="s">
        <v>1606</v>
      </c>
      <c r="L817" t="s">
        <v>16</v>
      </c>
    </row>
    <row r="818" spans="1:12">
      <c r="A818">
        <v>817</v>
      </c>
      <c r="B818">
        <v>0</v>
      </c>
      <c r="C818">
        <v>3</v>
      </c>
      <c r="D818" t="s">
        <v>1607</v>
      </c>
      <c r="E818" t="s">
        <v>18</v>
      </c>
      <c r="F818">
        <v>23</v>
      </c>
      <c r="G818">
        <v>0</v>
      </c>
      <c r="H818">
        <v>0</v>
      </c>
      <c r="I818" t="s">
        <v>1608</v>
      </c>
      <c r="J818">
        <v>7.9249999999999998</v>
      </c>
      <c r="K818" t="s">
        <v>15</v>
      </c>
      <c r="L818" t="s">
        <v>16</v>
      </c>
    </row>
    <row r="819" spans="1:12">
      <c r="A819">
        <v>818</v>
      </c>
      <c r="B819">
        <v>0</v>
      </c>
      <c r="C819">
        <v>2</v>
      </c>
      <c r="D819" t="s">
        <v>1609</v>
      </c>
      <c r="E819" t="s">
        <v>13</v>
      </c>
      <c r="F819">
        <v>31</v>
      </c>
      <c r="G819">
        <v>1</v>
      </c>
      <c r="H819">
        <v>1</v>
      </c>
      <c r="I819" t="s">
        <v>1610</v>
      </c>
      <c r="J819">
        <v>37.004199999999997</v>
      </c>
      <c r="K819" t="s">
        <v>15</v>
      </c>
      <c r="L819" t="s">
        <v>21</v>
      </c>
    </row>
    <row r="820" spans="1:12">
      <c r="A820">
        <v>819</v>
      </c>
      <c r="B820">
        <v>0</v>
      </c>
      <c r="C820">
        <v>3</v>
      </c>
      <c r="D820" t="s">
        <v>1611</v>
      </c>
      <c r="E820" t="s">
        <v>13</v>
      </c>
      <c r="F820">
        <v>43</v>
      </c>
      <c r="G820">
        <v>0</v>
      </c>
      <c r="H820">
        <v>0</v>
      </c>
      <c r="I820" t="s">
        <v>1612</v>
      </c>
      <c r="J820">
        <v>6.45</v>
      </c>
      <c r="K820" t="s">
        <v>15</v>
      </c>
      <c r="L820" t="s">
        <v>16</v>
      </c>
    </row>
    <row r="821" spans="1:12">
      <c r="A821">
        <v>820</v>
      </c>
      <c r="B821">
        <v>0</v>
      </c>
      <c r="C821">
        <v>3</v>
      </c>
      <c r="D821" t="s">
        <v>1613</v>
      </c>
      <c r="E821" t="s">
        <v>13</v>
      </c>
      <c r="F821">
        <v>10</v>
      </c>
      <c r="G821">
        <v>3</v>
      </c>
      <c r="H821">
        <v>2</v>
      </c>
      <c r="I821" t="s">
        <v>158</v>
      </c>
      <c r="J821">
        <v>27.9</v>
      </c>
      <c r="K821" t="s">
        <v>15</v>
      </c>
      <c r="L821" t="s">
        <v>16</v>
      </c>
    </row>
    <row r="822" spans="1:12">
      <c r="A822">
        <v>821</v>
      </c>
      <c r="B822">
        <v>1</v>
      </c>
      <c r="C822">
        <v>1</v>
      </c>
      <c r="D822" t="s">
        <v>1614</v>
      </c>
      <c r="E822" t="s">
        <v>18</v>
      </c>
      <c r="F822">
        <v>52</v>
      </c>
      <c r="G822">
        <v>1</v>
      </c>
      <c r="H822">
        <v>1</v>
      </c>
      <c r="I822" t="s">
        <v>1064</v>
      </c>
      <c r="J822">
        <v>93.5</v>
      </c>
      <c r="K822" t="s">
        <v>1615</v>
      </c>
      <c r="L822" t="s">
        <v>16</v>
      </c>
    </row>
    <row r="823" spans="1:12">
      <c r="A823">
        <v>822</v>
      </c>
      <c r="B823">
        <v>1</v>
      </c>
      <c r="C823">
        <v>3</v>
      </c>
      <c r="D823" t="s">
        <v>1616</v>
      </c>
      <c r="E823" t="s">
        <v>13</v>
      </c>
      <c r="F823">
        <v>27</v>
      </c>
      <c r="G823">
        <v>0</v>
      </c>
      <c r="H823">
        <v>0</v>
      </c>
      <c r="I823" t="s">
        <v>1617</v>
      </c>
      <c r="J823">
        <v>8.6624999999999996</v>
      </c>
      <c r="K823" t="s">
        <v>15</v>
      </c>
      <c r="L823" t="s">
        <v>16</v>
      </c>
    </row>
    <row r="824" spans="1:12">
      <c r="A824">
        <v>823</v>
      </c>
      <c r="B824">
        <v>0</v>
      </c>
      <c r="C824">
        <v>1</v>
      </c>
      <c r="D824" t="s">
        <v>1618</v>
      </c>
      <c r="E824" t="s">
        <v>13</v>
      </c>
      <c r="F824">
        <v>38</v>
      </c>
      <c r="G824">
        <v>0</v>
      </c>
      <c r="H824">
        <v>0</v>
      </c>
      <c r="I824" t="s">
        <v>1619</v>
      </c>
      <c r="J824">
        <v>0</v>
      </c>
      <c r="K824" t="s">
        <v>15</v>
      </c>
      <c r="L824" t="s">
        <v>16</v>
      </c>
    </row>
    <row r="825" spans="1:12">
      <c r="A825">
        <v>824</v>
      </c>
      <c r="B825">
        <v>1</v>
      </c>
      <c r="C825">
        <v>3</v>
      </c>
      <c r="D825" t="s">
        <v>1620</v>
      </c>
      <c r="E825" t="s">
        <v>18</v>
      </c>
      <c r="F825">
        <v>27</v>
      </c>
      <c r="G825">
        <v>0</v>
      </c>
      <c r="H825">
        <v>1</v>
      </c>
      <c r="I825" t="s">
        <v>1490</v>
      </c>
      <c r="J825">
        <v>12.475</v>
      </c>
      <c r="K825" t="s">
        <v>1491</v>
      </c>
      <c r="L825" t="s">
        <v>16</v>
      </c>
    </row>
    <row r="826" spans="1:12">
      <c r="A826">
        <v>825</v>
      </c>
      <c r="B826">
        <v>0</v>
      </c>
      <c r="C826">
        <v>3</v>
      </c>
      <c r="D826" t="s">
        <v>1621</v>
      </c>
      <c r="E826" t="s">
        <v>13</v>
      </c>
      <c r="F826">
        <v>2</v>
      </c>
      <c r="G826">
        <v>4</v>
      </c>
      <c r="H826">
        <v>1</v>
      </c>
      <c r="I826" t="s">
        <v>127</v>
      </c>
      <c r="J826">
        <v>39.6875</v>
      </c>
      <c r="K826" t="s">
        <v>15</v>
      </c>
      <c r="L826" t="s">
        <v>16</v>
      </c>
    </row>
    <row r="827" spans="1:12">
      <c r="A827">
        <v>826</v>
      </c>
      <c r="B827">
        <v>0</v>
      </c>
      <c r="C827">
        <v>3</v>
      </c>
      <c r="D827" t="s">
        <v>1622</v>
      </c>
      <c r="E827" t="s">
        <v>13</v>
      </c>
      <c r="G827">
        <v>0</v>
      </c>
      <c r="H827">
        <v>0</v>
      </c>
      <c r="I827" t="s">
        <v>1623</v>
      </c>
      <c r="J827">
        <v>6.95</v>
      </c>
      <c r="K827" t="s">
        <v>15</v>
      </c>
      <c r="L827" t="s">
        <v>31</v>
      </c>
    </row>
    <row r="828" spans="1:12">
      <c r="A828">
        <v>827</v>
      </c>
      <c r="B828">
        <v>0</v>
      </c>
      <c r="C828">
        <v>3</v>
      </c>
      <c r="D828" t="s">
        <v>1624</v>
      </c>
      <c r="E828" t="s">
        <v>13</v>
      </c>
      <c r="G828">
        <v>0</v>
      </c>
      <c r="H828">
        <v>0</v>
      </c>
      <c r="I828" t="s">
        <v>180</v>
      </c>
      <c r="J828">
        <v>56.495800000000003</v>
      </c>
      <c r="K828" t="s">
        <v>15</v>
      </c>
      <c r="L828" t="s">
        <v>16</v>
      </c>
    </row>
    <row r="829" spans="1:12">
      <c r="A829">
        <v>828</v>
      </c>
      <c r="B829">
        <v>1</v>
      </c>
      <c r="C829">
        <v>2</v>
      </c>
      <c r="D829" t="s">
        <v>1625</v>
      </c>
      <c r="E829" t="s">
        <v>13</v>
      </c>
      <c r="F829">
        <v>1</v>
      </c>
      <c r="G829">
        <v>0</v>
      </c>
      <c r="H829">
        <v>2</v>
      </c>
      <c r="I829" t="s">
        <v>1610</v>
      </c>
      <c r="J829">
        <v>37.004199999999997</v>
      </c>
      <c r="K829" t="s">
        <v>15</v>
      </c>
      <c r="L829" t="s">
        <v>21</v>
      </c>
    </row>
    <row r="830" spans="1:12">
      <c r="A830">
        <v>829</v>
      </c>
      <c r="B830">
        <v>1</v>
      </c>
      <c r="C830">
        <v>3</v>
      </c>
      <c r="D830" t="s">
        <v>1626</v>
      </c>
      <c r="E830" t="s">
        <v>13</v>
      </c>
      <c r="G830">
        <v>0</v>
      </c>
      <c r="H830">
        <v>0</v>
      </c>
      <c r="I830" t="s">
        <v>1627</v>
      </c>
      <c r="J830">
        <v>7.75</v>
      </c>
      <c r="K830" t="s">
        <v>15</v>
      </c>
      <c r="L830" t="s">
        <v>31</v>
      </c>
    </row>
    <row r="831" spans="1:12">
      <c r="A831">
        <v>830</v>
      </c>
      <c r="B831">
        <v>1</v>
      </c>
      <c r="C831">
        <v>1</v>
      </c>
      <c r="D831" t="s">
        <v>1628</v>
      </c>
      <c r="E831" t="s">
        <v>18</v>
      </c>
      <c r="F831">
        <v>62</v>
      </c>
      <c r="G831">
        <v>0</v>
      </c>
      <c r="H831">
        <v>0</v>
      </c>
      <c r="I831" t="s">
        <v>152</v>
      </c>
      <c r="J831">
        <v>80</v>
      </c>
      <c r="K831" t="s">
        <v>153</v>
      </c>
      <c r="L831" t="s">
        <v>15</v>
      </c>
    </row>
    <row r="832" spans="1:12">
      <c r="A832">
        <v>831</v>
      </c>
      <c r="B832">
        <v>1</v>
      </c>
      <c r="C832">
        <v>3</v>
      </c>
      <c r="D832" t="s">
        <v>1629</v>
      </c>
      <c r="E832" t="s">
        <v>18</v>
      </c>
      <c r="F832">
        <v>15</v>
      </c>
      <c r="G832">
        <v>1</v>
      </c>
      <c r="H832">
        <v>0</v>
      </c>
      <c r="I832" t="s">
        <v>1248</v>
      </c>
      <c r="J832">
        <v>14.4542</v>
      </c>
      <c r="K832" t="s">
        <v>15</v>
      </c>
      <c r="L832" t="s">
        <v>21</v>
      </c>
    </row>
    <row r="833" spans="1:12">
      <c r="A833">
        <v>832</v>
      </c>
      <c r="B833">
        <v>1</v>
      </c>
      <c r="C833">
        <v>2</v>
      </c>
      <c r="D833" t="s">
        <v>1630</v>
      </c>
      <c r="E833" t="s">
        <v>13</v>
      </c>
      <c r="F833">
        <v>0.83</v>
      </c>
      <c r="G833">
        <v>1</v>
      </c>
      <c r="H833">
        <v>1</v>
      </c>
      <c r="I833" t="s">
        <v>847</v>
      </c>
      <c r="J833">
        <v>18.75</v>
      </c>
      <c r="K833" t="s">
        <v>15</v>
      </c>
      <c r="L833" t="s">
        <v>16</v>
      </c>
    </row>
    <row r="834" spans="1:12">
      <c r="A834">
        <v>833</v>
      </c>
      <c r="B834">
        <v>0</v>
      </c>
      <c r="C834">
        <v>3</v>
      </c>
      <c r="D834" t="s">
        <v>1631</v>
      </c>
      <c r="E834" t="s">
        <v>13</v>
      </c>
      <c r="G834">
        <v>0</v>
      </c>
      <c r="H834">
        <v>0</v>
      </c>
      <c r="I834" t="s">
        <v>1632</v>
      </c>
      <c r="J834">
        <v>7.2291999999999996</v>
      </c>
      <c r="K834" t="s">
        <v>15</v>
      </c>
      <c r="L834" t="s">
        <v>21</v>
      </c>
    </row>
    <row r="835" spans="1:12">
      <c r="A835">
        <v>834</v>
      </c>
      <c r="B835">
        <v>0</v>
      </c>
      <c r="C835">
        <v>3</v>
      </c>
      <c r="D835" t="s">
        <v>1633</v>
      </c>
      <c r="E835" t="s">
        <v>13</v>
      </c>
      <c r="F835">
        <v>23</v>
      </c>
      <c r="G835">
        <v>0</v>
      </c>
      <c r="H835">
        <v>0</v>
      </c>
      <c r="I835" t="s">
        <v>1634</v>
      </c>
      <c r="J835">
        <v>7.8541999999999996</v>
      </c>
      <c r="K835" t="s">
        <v>15</v>
      </c>
      <c r="L835" t="s">
        <v>16</v>
      </c>
    </row>
    <row r="836" spans="1:12">
      <c r="A836">
        <v>835</v>
      </c>
      <c r="B836">
        <v>0</v>
      </c>
      <c r="C836">
        <v>3</v>
      </c>
      <c r="D836" t="s">
        <v>1635</v>
      </c>
      <c r="E836" t="s">
        <v>13</v>
      </c>
      <c r="F836">
        <v>18</v>
      </c>
      <c r="G836">
        <v>0</v>
      </c>
      <c r="H836">
        <v>0</v>
      </c>
      <c r="I836" t="s">
        <v>1636</v>
      </c>
      <c r="J836">
        <v>8.3000000000000007</v>
      </c>
      <c r="K836" t="s">
        <v>15</v>
      </c>
      <c r="L836" t="s">
        <v>16</v>
      </c>
    </row>
    <row r="837" spans="1:12">
      <c r="A837">
        <v>836</v>
      </c>
      <c r="B837">
        <v>1</v>
      </c>
      <c r="C837">
        <v>1</v>
      </c>
      <c r="D837" t="s">
        <v>1637</v>
      </c>
      <c r="E837" t="s">
        <v>18</v>
      </c>
      <c r="F837">
        <v>39</v>
      </c>
      <c r="G837">
        <v>1</v>
      </c>
      <c r="H837">
        <v>1</v>
      </c>
      <c r="I837" t="s">
        <v>1638</v>
      </c>
      <c r="J837">
        <v>83.158299999999997</v>
      </c>
      <c r="K837" t="s">
        <v>1639</v>
      </c>
      <c r="L837" t="s">
        <v>21</v>
      </c>
    </row>
    <row r="838" spans="1:12">
      <c r="A838">
        <v>837</v>
      </c>
      <c r="B838">
        <v>0</v>
      </c>
      <c r="C838">
        <v>3</v>
      </c>
      <c r="D838" t="s">
        <v>1640</v>
      </c>
      <c r="E838" t="s">
        <v>13</v>
      </c>
      <c r="F838">
        <v>21</v>
      </c>
      <c r="G838">
        <v>0</v>
      </c>
      <c r="H838">
        <v>0</v>
      </c>
      <c r="I838" t="s">
        <v>1641</v>
      </c>
      <c r="J838">
        <v>8.6624999999999996</v>
      </c>
      <c r="K838" t="s">
        <v>15</v>
      </c>
      <c r="L838" t="s">
        <v>16</v>
      </c>
    </row>
    <row r="839" spans="1:12">
      <c r="A839">
        <v>838</v>
      </c>
      <c r="B839">
        <v>0</v>
      </c>
      <c r="C839">
        <v>3</v>
      </c>
      <c r="D839" t="s">
        <v>1642</v>
      </c>
      <c r="E839" t="s">
        <v>13</v>
      </c>
      <c r="G839">
        <v>0</v>
      </c>
      <c r="H839">
        <v>0</v>
      </c>
      <c r="I839" t="s">
        <v>1643</v>
      </c>
      <c r="J839">
        <v>8.0500000000000007</v>
      </c>
      <c r="K839" t="s">
        <v>15</v>
      </c>
      <c r="L839" t="s">
        <v>16</v>
      </c>
    </row>
    <row r="840" spans="1:12">
      <c r="A840">
        <v>839</v>
      </c>
      <c r="B840">
        <v>1</v>
      </c>
      <c r="C840">
        <v>3</v>
      </c>
      <c r="D840" t="s">
        <v>1644</v>
      </c>
      <c r="E840" t="s">
        <v>13</v>
      </c>
      <c r="F840">
        <v>32</v>
      </c>
      <c r="G840">
        <v>0</v>
      </c>
      <c r="H840">
        <v>0</v>
      </c>
      <c r="I840" t="s">
        <v>180</v>
      </c>
      <c r="J840">
        <v>56.495800000000003</v>
      </c>
      <c r="K840" t="s">
        <v>15</v>
      </c>
      <c r="L840" t="s">
        <v>16</v>
      </c>
    </row>
    <row r="841" spans="1:12">
      <c r="A841">
        <v>840</v>
      </c>
      <c r="B841">
        <v>1</v>
      </c>
      <c r="C841">
        <v>1</v>
      </c>
      <c r="D841" t="s">
        <v>1645</v>
      </c>
      <c r="E841" t="s">
        <v>13</v>
      </c>
      <c r="G841">
        <v>0</v>
      </c>
      <c r="H841">
        <v>0</v>
      </c>
      <c r="I841" t="s">
        <v>1646</v>
      </c>
      <c r="J841">
        <v>29.7</v>
      </c>
      <c r="K841" t="s">
        <v>1647</v>
      </c>
      <c r="L841" t="s">
        <v>21</v>
      </c>
    </row>
    <row r="842" spans="1:12">
      <c r="A842">
        <v>841</v>
      </c>
      <c r="B842">
        <v>0</v>
      </c>
      <c r="C842">
        <v>3</v>
      </c>
      <c r="D842" t="s">
        <v>1648</v>
      </c>
      <c r="E842" t="s">
        <v>13</v>
      </c>
      <c r="F842">
        <v>20</v>
      </c>
      <c r="G842">
        <v>0</v>
      </c>
      <c r="H842">
        <v>0</v>
      </c>
      <c r="I842" t="s">
        <v>1649</v>
      </c>
      <c r="J842">
        <v>7.9249999999999998</v>
      </c>
      <c r="K842" t="s">
        <v>15</v>
      </c>
      <c r="L842" t="s">
        <v>16</v>
      </c>
    </row>
    <row r="843" spans="1:12">
      <c r="A843">
        <v>842</v>
      </c>
      <c r="B843">
        <v>0</v>
      </c>
      <c r="C843">
        <v>2</v>
      </c>
      <c r="D843" t="s">
        <v>1650</v>
      </c>
      <c r="E843" t="s">
        <v>13</v>
      </c>
      <c r="F843">
        <v>16</v>
      </c>
      <c r="G843">
        <v>0</v>
      </c>
      <c r="H843">
        <v>0</v>
      </c>
      <c r="I843" t="s">
        <v>1527</v>
      </c>
      <c r="J843">
        <v>10.5</v>
      </c>
      <c r="K843" t="s">
        <v>15</v>
      </c>
      <c r="L843" t="s">
        <v>16</v>
      </c>
    </row>
    <row r="844" spans="1:12">
      <c r="A844">
        <v>843</v>
      </c>
      <c r="B844">
        <v>1</v>
      </c>
      <c r="C844">
        <v>1</v>
      </c>
      <c r="D844" t="s">
        <v>1651</v>
      </c>
      <c r="E844" t="s">
        <v>18</v>
      </c>
      <c r="F844">
        <v>30</v>
      </c>
      <c r="G844">
        <v>0</v>
      </c>
      <c r="H844">
        <v>0</v>
      </c>
      <c r="I844" t="s">
        <v>578</v>
      </c>
      <c r="J844">
        <v>31</v>
      </c>
      <c r="K844" t="s">
        <v>15</v>
      </c>
      <c r="L844" t="s">
        <v>21</v>
      </c>
    </row>
    <row r="845" spans="1:12">
      <c r="A845">
        <v>844</v>
      </c>
      <c r="B845">
        <v>0</v>
      </c>
      <c r="C845">
        <v>3</v>
      </c>
      <c r="D845" t="s">
        <v>1652</v>
      </c>
      <c r="E845" t="s">
        <v>13</v>
      </c>
      <c r="F845">
        <v>34.5</v>
      </c>
      <c r="G845">
        <v>0</v>
      </c>
      <c r="H845">
        <v>0</v>
      </c>
      <c r="I845" t="s">
        <v>1653</v>
      </c>
      <c r="J845">
        <v>6.4375</v>
      </c>
      <c r="K845" t="s">
        <v>15</v>
      </c>
      <c r="L845" t="s">
        <v>21</v>
      </c>
    </row>
    <row r="846" spans="1:12">
      <c r="A846">
        <v>845</v>
      </c>
      <c r="B846">
        <v>0</v>
      </c>
      <c r="C846">
        <v>3</v>
      </c>
      <c r="D846" t="s">
        <v>1654</v>
      </c>
      <c r="E846" t="s">
        <v>13</v>
      </c>
      <c r="F846">
        <v>17</v>
      </c>
      <c r="G846">
        <v>0</v>
      </c>
      <c r="H846">
        <v>0</v>
      </c>
      <c r="I846" t="s">
        <v>1655</v>
      </c>
      <c r="J846">
        <v>8.6624999999999996</v>
      </c>
      <c r="K846" t="s">
        <v>15</v>
      </c>
      <c r="L846" t="s">
        <v>16</v>
      </c>
    </row>
    <row r="847" spans="1:12">
      <c r="A847">
        <v>846</v>
      </c>
      <c r="B847">
        <v>0</v>
      </c>
      <c r="C847">
        <v>3</v>
      </c>
      <c r="D847" t="s">
        <v>1656</v>
      </c>
      <c r="E847" t="s">
        <v>13</v>
      </c>
      <c r="F847">
        <v>42</v>
      </c>
      <c r="G847">
        <v>0</v>
      </c>
      <c r="H847">
        <v>0</v>
      </c>
      <c r="I847" t="s">
        <v>1657</v>
      </c>
      <c r="J847">
        <v>7.55</v>
      </c>
      <c r="K847" t="s">
        <v>15</v>
      </c>
      <c r="L847" t="s">
        <v>16</v>
      </c>
    </row>
    <row r="848" spans="1:12">
      <c r="A848">
        <v>847</v>
      </c>
      <c r="B848">
        <v>0</v>
      </c>
      <c r="C848">
        <v>3</v>
      </c>
      <c r="D848" t="s">
        <v>1658</v>
      </c>
      <c r="E848" t="s">
        <v>13</v>
      </c>
      <c r="G848">
        <v>8</v>
      </c>
      <c r="H848">
        <v>2</v>
      </c>
      <c r="I848" t="s">
        <v>354</v>
      </c>
      <c r="J848">
        <v>69.55</v>
      </c>
      <c r="K848" t="s">
        <v>15</v>
      </c>
      <c r="L848" t="s">
        <v>16</v>
      </c>
    </row>
    <row r="849" spans="1:12">
      <c r="A849">
        <v>848</v>
      </c>
      <c r="B849">
        <v>0</v>
      </c>
      <c r="C849">
        <v>3</v>
      </c>
      <c r="D849" t="s">
        <v>1659</v>
      </c>
      <c r="E849" t="s">
        <v>13</v>
      </c>
      <c r="F849">
        <v>35</v>
      </c>
      <c r="G849">
        <v>0</v>
      </c>
      <c r="H849">
        <v>0</v>
      </c>
      <c r="I849" t="s">
        <v>1660</v>
      </c>
      <c r="J849">
        <v>7.8958000000000004</v>
      </c>
      <c r="K849" t="s">
        <v>15</v>
      </c>
      <c r="L849" t="s">
        <v>21</v>
      </c>
    </row>
    <row r="850" spans="1:12">
      <c r="A850">
        <v>849</v>
      </c>
      <c r="B850">
        <v>0</v>
      </c>
      <c r="C850">
        <v>2</v>
      </c>
      <c r="D850" t="s">
        <v>1661</v>
      </c>
      <c r="E850" t="s">
        <v>13</v>
      </c>
      <c r="F850">
        <v>28</v>
      </c>
      <c r="G850">
        <v>0</v>
      </c>
      <c r="H850">
        <v>1</v>
      </c>
      <c r="I850" t="s">
        <v>1209</v>
      </c>
      <c r="J850">
        <v>33</v>
      </c>
      <c r="K850" t="s">
        <v>15</v>
      </c>
      <c r="L850" t="s">
        <v>16</v>
      </c>
    </row>
    <row r="851" spans="1:12">
      <c r="A851">
        <v>850</v>
      </c>
      <c r="B851">
        <v>1</v>
      </c>
      <c r="C851">
        <v>1</v>
      </c>
      <c r="D851" t="s">
        <v>1662</v>
      </c>
      <c r="E851" t="s">
        <v>18</v>
      </c>
      <c r="G851">
        <v>1</v>
      </c>
      <c r="H851">
        <v>0</v>
      </c>
      <c r="I851" t="s">
        <v>933</v>
      </c>
      <c r="J851">
        <v>89.104200000000006</v>
      </c>
      <c r="K851" t="s">
        <v>934</v>
      </c>
      <c r="L851" t="s">
        <v>21</v>
      </c>
    </row>
    <row r="852" spans="1:12">
      <c r="A852">
        <v>851</v>
      </c>
      <c r="B852">
        <v>0</v>
      </c>
      <c r="C852">
        <v>3</v>
      </c>
      <c r="D852" t="s">
        <v>1663</v>
      </c>
      <c r="E852" t="s">
        <v>13</v>
      </c>
      <c r="F852">
        <v>4</v>
      </c>
      <c r="G852">
        <v>4</v>
      </c>
      <c r="H852">
        <v>2</v>
      </c>
      <c r="I852" t="s">
        <v>50</v>
      </c>
      <c r="J852">
        <v>31.274999999999999</v>
      </c>
      <c r="K852" t="s">
        <v>15</v>
      </c>
      <c r="L852" t="s">
        <v>16</v>
      </c>
    </row>
    <row r="853" spans="1:12">
      <c r="A853">
        <v>852</v>
      </c>
      <c r="B853">
        <v>0</v>
      </c>
      <c r="C853">
        <v>3</v>
      </c>
      <c r="D853" t="s">
        <v>1664</v>
      </c>
      <c r="E853" t="s">
        <v>13</v>
      </c>
      <c r="F853">
        <v>74</v>
      </c>
      <c r="G853">
        <v>0</v>
      </c>
      <c r="H853">
        <v>0</v>
      </c>
      <c r="I853" t="s">
        <v>1665</v>
      </c>
      <c r="J853">
        <v>7.7750000000000004</v>
      </c>
      <c r="K853" t="s">
        <v>15</v>
      </c>
      <c r="L853" t="s">
        <v>16</v>
      </c>
    </row>
    <row r="854" spans="1:12">
      <c r="A854">
        <v>853</v>
      </c>
      <c r="B854">
        <v>0</v>
      </c>
      <c r="C854">
        <v>3</v>
      </c>
      <c r="D854" t="s">
        <v>1666</v>
      </c>
      <c r="E854" t="s">
        <v>18</v>
      </c>
      <c r="F854">
        <v>9</v>
      </c>
      <c r="G854">
        <v>1</v>
      </c>
      <c r="H854">
        <v>1</v>
      </c>
      <c r="I854" t="s">
        <v>315</v>
      </c>
      <c r="J854">
        <v>15.245799999999999</v>
      </c>
      <c r="K854" t="s">
        <v>15</v>
      </c>
      <c r="L854" t="s">
        <v>21</v>
      </c>
    </row>
    <row r="855" spans="1:12">
      <c r="A855">
        <v>854</v>
      </c>
      <c r="B855">
        <v>1</v>
      </c>
      <c r="C855">
        <v>1</v>
      </c>
      <c r="D855" t="s">
        <v>1667</v>
      </c>
      <c r="E855" t="s">
        <v>18</v>
      </c>
      <c r="F855">
        <v>16</v>
      </c>
      <c r="G855">
        <v>0</v>
      </c>
      <c r="H855">
        <v>1</v>
      </c>
      <c r="I855" t="s">
        <v>1668</v>
      </c>
      <c r="J855">
        <v>39.4</v>
      </c>
      <c r="K855" t="s">
        <v>1669</v>
      </c>
      <c r="L855" t="s">
        <v>16</v>
      </c>
    </row>
    <row r="856" spans="1:12">
      <c r="A856">
        <v>855</v>
      </c>
      <c r="B856">
        <v>0</v>
      </c>
      <c r="C856">
        <v>2</v>
      </c>
      <c r="D856" t="s">
        <v>1670</v>
      </c>
      <c r="E856" t="s">
        <v>18</v>
      </c>
      <c r="F856">
        <v>44</v>
      </c>
      <c r="G856">
        <v>1</v>
      </c>
      <c r="H856">
        <v>0</v>
      </c>
      <c r="I856" t="s">
        <v>533</v>
      </c>
      <c r="J856">
        <v>26</v>
      </c>
      <c r="K856" t="s">
        <v>15</v>
      </c>
      <c r="L856" t="s">
        <v>16</v>
      </c>
    </row>
    <row r="857" spans="1:12">
      <c r="A857">
        <v>856</v>
      </c>
      <c r="B857">
        <v>1</v>
      </c>
      <c r="C857">
        <v>3</v>
      </c>
      <c r="D857" t="s">
        <v>1671</v>
      </c>
      <c r="E857" t="s">
        <v>18</v>
      </c>
      <c r="F857">
        <v>18</v>
      </c>
      <c r="G857">
        <v>0</v>
      </c>
      <c r="H857">
        <v>1</v>
      </c>
      <c r="I857" t="s">
        <v>1672</v>
      </c>
      <c r="J857">
        <v>9.35</v>
      </c>
      <c r="K857" t="s">
        <v>15</v>
      </c>
      <c r="L857" t="s">
        <v>16</v>
      </c>
    </row>
    <row r="858" spans="1:12">
      <c r="A858">
        <v>857</v>
      </c>
      <c r="B858">
        <v>1</v>
      </c>
      <c r="C858">
        <v>1</v>
      </c>
      <c r="D858" t="s">
        <v>1673</v>
      </c>
      <c r="E858" t="s">
        <v>18</v>
      </c>
      <c r="F858">
        <v>45</v>
      </c>
      <c r="G858">
        <v>1</v>
      </c>
      <c r="H858">
        <v>1</v>
      </c>
      <c r="I858" t="s">
        <v>679</v>
      </c>
      <c r="J858">
        <v>164.86670000000001</v>
      </c>
      <c r="K858" t="s">
        <v>15</v>
      </c>
      <c r="L858" t="s">
        <v>16</v>
      </c>
    </row>
    <row r="859" spans="1:12">
      <c r="A859">
        <v>858</v>
      </c>
      <c r="B859">
        <v>1</v>
      </c>
      <c r="C859">
        <v>1</v>
      </c>
      <c r="D859" t="s">
        <v>1674</v>
      </c>
      <c r="E859" t="s">
        <v>13</v>
      </c>
      <c r="F859">
        <v>51</v>
      </c>
      <c r="G859">
        <v>0</v>
      </c>
      <c r="H859">
        <v>0</v>
      </c>
      <c r="I859" t="s">
        <v>1675</v>
      </c>
      <c r="J859">
        <v>26.55</v>
      </c>
      <c r="K859" t="s">
        <v>1676</v>
      </c>
      <c r="L859" t="s">
        <v>16</v>
      </c>
    </row>
    <row r="860" spans="1:12">
      <c r="A860">
        <v>859</v>
      </c>
      <c r="B860">
        <v>1</v>
      </c>
      <c r="C860">
        <v>3</v>
      </c>
      <c r="D860" t="s">
        <v>1677</v>
      </c>
      <c r="E860" t="s">
        <v>18</v>
      </c>
      <c r="F860">
        <v>24</v>
      </c>
      <c r="G860">
        <v>0</v>
      </c>
      <c r="H860">
        <v>3</v>
      </c>
      <c r="I860" t="s">
        <v>922</v>
      </c>
      <c r="J860">
        <v>19.258299999999998</v>
      </c>
      <c r="K860" t="s">
        <v>15</v>
      </c>
      <c r="L860" t="s">
        <v>21</v>
      </c>
    </row>
    <row r="861" spans="1:12">
      <c r="A861">
        <v>860</v>
      </c>
      <c r="B861">
        <v>0</v>
      </c>
      <c r="C861">
        <v>3</v>
      </c>
      <c r="D861" t="s">
        <v>1678</v>
      </c>
      <c r="E861" t="s">
        <v>13</v>
      </c>
      <c r="G861">
        <v>0</v>
      </c>
      <c r="H861">
        <v>0</v>
      </c>
      <c r="I861" t="s">
        <v>1679</v>
      </c>
      <c r="J861">
        <v>7.2291999999999996</v>
      </c>
      <c r="K861" t="s">
        <v>15</v>
      </c>
      <c r="L861" t="s">
        <v>21</v>
      </c>
    </row>
    <row r="862" spans="1:12">
      <c r="A862">
        <v>861</v>
      </c>
      <c r="B862">
        <v>0</v>
      </c>
      <c r="C862">
        <v>3</v>
      </c>
      <c r="D862" t="s">
        <v>1680</v>
      </c>
      <c r="E862" t="s">
        <v>13</v>
      </c>
      <c r="F862">
        <v>41</v>
      </c>
      <c r="G862">
        <v>2</v>
      </c>
      <c r="H862">
        <v>0</v>
      </c>
      <c r="I862" t="s">
        <v>1681</v>
      </c>
      <c r="J862">
        <v>14.1083</v>
      </c>
      <c r="K862" t="s">
        <v>15</v>
      </c>
      <c r="L862" t="s">
        <v>16</v>
      </c>
    </row>
    <row r="863" spans="1:12">
      <c r="A863">
        <v>862</v>
      </c>
      <c r="B863">
        <v>0</v>
      </c>
      <c r="C863">
        <v>2</v>
      </c>
      <c r="D863" t="s">
        <v>1682</v>
      </c>
      <c r="E863" t="s">
        <v>13</v>
      </c>
      <c r="F863">
        <v>21</v>
      </c>
      <c r="G863">
        <v>1</v>
      </c>
      <c r="H863">
        <v>0</v>
      </c>
      <c r="I863" t="s">
        <v>1683</v>
      </c>
      <c r="J863">
        <v>11.5</v>
      </c>
      <c r="K863" t="s">
        <v>15</v>
      </c>
      <c r="L863" t="s">
        <v>16</v>
      </c>
    </row>
    <row r="864" spans="1:12">
      <c r="A864">
        <v>863</v>
      </c>
      <c r="B864">
        <v>1</v>
      </c>
      <c r="C864">
        <v>1</v>
      </c>
      <c r="D864" t="s">
        <v>1684</v>
      </c>
      <c r="E864" t="s">
        <v>18</v>
      </c>
      <c r="F864">
        <v>48</v>
      </c>
      <c r="G864">
        <v>0</v>
      </c>
      <c r="H864">
        <v>0</v>
      </c>
      <c r="I864" t="s">
        <v>1685</v>
      </c>
      <c r="J864">
        <v>25.929200000000002</v>
      </c>
      <c r="K864" t="s">
        <v>1573</v>
      </c>
      <c r="L864" t="s">
        <v>16</v>
      </c>
    </row>
    <row r="865" spans="1:12">
      <c r="A865">
        <v>864</v>
      </c>
      <c r="B865">
        <v>0</v>
      </c>
      <c r="C865">
        <v>3</v>
      </c>
      <c r="D865" t="s">
        <v>1686</v>
      </c>
      <c r="E865" t="s">
        <v>18</v>
      </c>
      <c r="G865">
        <v>8</v>
      </c>
      <c r="H865">
        <v>2</v>
      </c>
      <c r="I865" t="s">
        <v>354</v>
      </c>
      <c r="J865">
        <v>69.55</v>
      </c>
      <c r="K865" t="s">
        <v>15</v>
      </c>
      <c r="L865" t="s">
        <v>16</v>
      </c>
    </row>
    <row r="866" spans="1:12">
      <c r="A866">
        <v>865</v>
      </c>
      <c r="B866">
        <v>0</v>
      </c>
      <c r="C866">
        <v>2</v>
      </c>
      <c r="D866" t="s">
        <v>1687</v>
      </c>
      <c r="E866" t="s">
        <v>13</v>
      </c>
      <c r="F866">
        <v>24</v>
      </c>
      <c r="G866">
        <v>0</v>
      </c>
      <c r="H866">
        <v>0</v>
      </c>
      <c r="I866" t="s">
        <v>1688</v>
      </c>
      <c r="J866">
        <v>13</v>
      </c>
      <c r="K866" t="s">
        <v>15</v>
      </c>
      <c r="L866" t="s">
        <v>16</v>
      </c>
    </row>
    <row r="867" spans="1:12">
      <c r="A867">
        <v>866</v>
      </c>
      <c r="B867">
        <v>1</v>
      </c>
      <c r="C867">
        <v>2</v>
      </c>
      <c r="D867" t="s">
        <v>1689</v>
      </c>
      <c r="E867" t="s">
        <v>18</v>
      </c>
      <c r="F867">
        <v>42</v>
      </c>
      <c r="G867">
        <v>0</v>
      </c>
      <c r="H867">
        <v>0</v>
      </c>
      <c r="I867" t="s">
        <v>1690</v>
      </c>
      <c r="J867">
        <v>13</v>
      </c>
      <c r="K867" t="s">
        <v>15</v>
      </c>
      <c r="L867" t="s">
        <v>16</v>
      </c>
    </row>
    <row r="868" spans="1:12">
      <c r="A868">
        <v>867</v>
      </c>
      <c r="B868">
        <v>1</v>
      </c>
      <c r="C868">
        <v>2</v>
      </c>
      <c r="D868" t="s">
        <v>1691</v>
      </c>
      <c r="E868" t="s">
        <v>18</v>
      </c>
      <c r="F868">
        <v>27</v>
      </c>
      <c r="G868">
        <v>1</v>
      </c>
      <c r="H868">
        <v>0</v>
      </c>
      <c r="I868" t="s">
        <v>1692</v>
      </c>
      <c r="J868">
        <v>13.8583</v>
      </c>
      <c r="K868" t="s">
        <v>15</v>
      </c>
      <c r="L868" t="s">
        <v>21</v>
      </c>
    </row>
    <row r="869" spans="1:12">
      <c r="A869">
        <v>868</v>
      </c>
      <c r="B869">
        <v>0</v>
      </c>
      <c r="C869">
        <v>1</v>
      </c>
      <c r="D869" t="s">
        <v>1693</v>
      </c>
      <c r="E869" t="s">
        <v>13</v>
      </c>
      <c r="F869">
        <v>31</v>
      </c>
      <c r="G869">
        <v>0</v>
      </c>
      <c r="H869">
        <v>0</v>
      </c>
      <c r="I869" t="s">
        <v>1694</v>
      </c>
      <c r="J869">
        <v>50.495800000000003</v>
      </c>
      <c r="K869" t="s">
        <v>1695</v>
      </c>
      <c r="L869" t="s">
        <v>16</v>
      </c>
    </row>
    <row r="870" spans="1:12">
      <c r="A870">
        <v>869</v>
      </c>
      <c r="B870">
        <v>0</v>
      </c>
      <c r="C870">
        <v>3</v>
      </c>
      <c r="D870" t="s">
        <v>1696</v>
      </c>
      <c r="E870" t="s">
        <v>13</v>
      </c>
      <c r="G870">
        <v>0</v>
      </c>
      <c r="H870">
        <v>0</v>
      </c>
      <c r="I870" t="s">
        <v>1697</v>
      </c>
      <c r="J870">
        <v>9.5</v>
      </c>
      <c r="K870" t="s">
        <v>15</v>
      </c>
      <c r="L870" t="s">
        <v>16</v>
      </c>
    </row>
    <row r="871" spans="1:12">
      <c r="A871">
        <v>870</v>
      </c>
      <c r="B871">
        <v>1</v>
      </c>
      <c r="C871">
        <v>3</v>
      </c>
      <c r="D871" t="s">
        <v>1698</v>
      </c>
      <c r="E871" t="s">
        <v>13</v>
      </c>
      <c r="F871">
        <v>4</v>
      </c>
      <c r="G871">
        <v>1</v>
      </c>
      <c r="H871">
        <v>1</v>
      </c>
      <c r="I871" t="s">
        <v>38</v>
      </c>
      <c r="J871">
        <v>11.1333</v>
      </c>
      <c r="K871" t="s">
        <v>15</v>
      </c>
      <c r="L871" t="s">
        <v>16</v>
      </c>
    </row>
    <row r="872" spans="1:12">
      <c r="A872">
        <v>871</v>
      </c>
      <c r="B872">
        <v>0</v>
      </c>
      <c r="C872">
        <v>3</v>
      </c>
      <c r="D872" t="s">
        <v>1699</v>
      </c>
      <c r="E872" t="s">
        <v>13</v>
      </c>
      <c r="F872">
        <v>26</v>
      </c>
      <c r="G872">
        <v>0</v>
      </c>
      <c r="H872">
        <v>0</v>
      </c>
      <c r="I872" t="s">
        <v>1700</v>
      </c>
      <c r="J872">
        <v>7.8958000000000004</v>
      </c>
      <c r="K872" t="s">
        <v>15</v>
      </c>
      <c r="L872" t="s">
        <v>16</v>
      </c>
    </row>
    <row r="873" spans="1:12">
      <c r="A873">
        <v>872</v>
      </c>
      <c r="B873">
        <v>1</v>
      </c>
      <c r="C873">
        <v>1</v>
      </c>
      <c r="D873" t="s">
        <v>1701</v>
      </c>
      <c r="E873" t="s">
        <v>18</v>
      </c>
      <c r="F873">
        <v>47</v>
      </c>
      <c r="G873">
        <v>1</v>
      </c>
      <c r="H873">
        <v>1</v>
      </c>
      <c r="I873" t="s">
        <v>530</v>
      </c>
      <c r="J873">
        <v>52.554200000000002</v>
      </c>
      <c r="K873" t="s">
        <v>531</v>
      </c>
      <c r="L873" t="s">
        <v>16</v>
      </c>
    </row>
    <row r="874" spans="1:12">
      <c r="A874">
        <v>873</v>
      </c>
      <c r="B874">
        <v>0</v>
      </c>
      <c r="C874">
        <v>1</v>
      </c>
      <c r="D874" t="s">
        <v>1702</v>
      </c>
      <c r="E874" t="s">
        <v>13</v>
      </c>
      <c r="F874">
        <v>33</v>
      </c>
      <c r="G874">
        <v>0</v>
      </c>
      <c r="H874">
        <v>0</v>
      </c>
      <c r="I874" t="s">
        <v>1703</v>
      </c>
      <c r="J874">
        <v>5</v>
      </c>
      <c r="K874" t="s">
        <v>1358</v>
      </c>
      <c r="L874" t="s">
        <v>16</v>
      </c>
    </row>
    <row r="875" spans="1:12">
      <c r="A875">
        <v>874</v>
      </c>
      <c r="B875">
        <v>0</v>
      </c>
      <c r="C875">
        <v>3</v>
      </c>
      <c r="D875" t="s">
        <v>1704</v>
      </c>
      <c r="E875" t="s">
        <v>13</v>
      </c>
      <c r="F875">
        <v>47</v>
      </c>
      <c r="G875">
        <v>0</v>
      </c>
      <c r="H875">
        <v>0</v>
      </c>
      <c r="I875" t="s">
        <v>1705</v>
      </c>
      <c r="J875">
        <v>9</v>
      </c>
      <c r="K875" t="s">
        <v>15</v>
      </c>
      <c r="L875" t="s">
        <v>16</v>
      </c>
    </row>
    <row r="876" spans="1:12">
      <c r="A876">
        <v>875</v>
      </c>
      <c r="B876">
        <v>1</v>
      </c>
      <c r="C876">
        <v>2</v>
      </c>
      <c r="D876" t="s">
        <v>1706</v>
      </c>
      <c r="E876" t="s">
        <v>18</v>
      </c>
      <c r="F876">
        <v>28</v>
      </c>
      <c r="G876">
        <v>1</v>
      </c>
      <c r="H876">
        <v>0</v>
      </c>
      <c r="I876" t="s">
        <v>657</v>
      </c>
      <c r="J876">
        <v>24</v>
      </c>
      <c r="K876" t="s">
        <v>15</v>
      </c>
      <c r="L876" t="s">
        <v>21</v>
      </c>
    </row>
    <row r="877" spans="1:12">
      <c r="A877">
        <v>876</v>
      </c>
      <c r="B877">
        <v>1</v>
      </c>
      <c r="C877">
        <v>3</v>
      </c>
      <c r="D877" t="s">
        <v>1707</v>
      </c>
      <c r="E877" t="s">
        <v>18</v>
      </c>
      <c r="F877">
        <v>15</v>
      </c>
      <c r="G877">
        <v>0</v>
      </c>
      <c r="H877">
        <v>0</v>
      </c>
      <c r="I877" t="s">
        <v>1708</v>
      </c>
      <c r="J877">
        <v>7.2249999999999996</v>
      </c>
      <c r="K877" t="s">
        <v>15</v>
      </c>
      <c r="L877" t="s">
        <v>21</v>
      </c>
    </row>
    <row r="878" spans="1:12">
      <c r="A878">
        <v>877</v>
      </c>
      <c r="B878">
        <v>0</v>
      </c>
      <c r="C878">
        <v>3</v>
      </c>
      <c r="D878" t="s">
        <v>1709</v>
      </c>
      <c r="E878" t="s">
        <v>13</v>
      </c>
      <c r="F878">
        <v>20</v>
      </c>
      <c r="G878">
        <v>0</v>
      </c>
      <c r="H878">
        <v>0</v>
      </c>
      <c r="I878" t="s">
        <v>310</v>
      </c>
      <c r="J878">
        <v>9.8458000000000006</v>
      </c>
      <c r="K878" t="s">
        <v>15</v>
      </c>
      <c r="L878" t="s">
        <v>16</v>
      </c>
    </row>
    <row r="879" spans="1:12">
      <c r="A879">
        <v>878</v>
      </c>
      <c r="B879">
        <v>0</v>
      </c>
      <c r="C879">
        <v>3</v>
      </c>
      <c r="D879" t="s">
        <v>1710</v>
      </c>
      <c r="E879" t="s">
        <v>13</v>
      </c>
      <c r="F879">
        <v>19</v>
      </c>
      <c r="G879">
        <v>0</v>
      </c>
      <c r="H879">
        <v>0</v>
      </c>
      <c r="I879" t="s">
        <v>1711</v>
      </c>
      <c r="J879">
        <v>7.8958000000000004</v>
      </c>
      <c r="K879" t="s">
        <v>15</v>
      </c>
      <c r="L879" t="s">
        <v>16</v>
      </c>
    </row>
    <row r="880" spans="1:12">
      <c r="A880">
        <v>879</v>
      </c>
      <c r="B880">
        <v>0</v>
      </c>
      <c r="C880">
        <v>3</v>
      </c>
      <c r="D880" t="s">
        <v>1712</v>
      </c>
      <c r="E880" t="s">
        <v>13</v>
      </c>
      <c r="G880">
        <v>0</v>
      </c>
      <c r="H880">
        <v>0</v>
      </c>
      <c r="I880" t="s">
        <v>1713</v>
      </c>
      <c r="J880">
        <v>7.8958000000000004</v>
      </c>
      <c r="K880" t="s">
        <v>15</v>
      </c>
      <c r="L880" t="s">
        <v>16</v>
      </c>
    </row>
    <row r="881" spans="1:12">
      <c r="A881">
        <v>880</v>
      </c>
      <c r="B881">
        <v>1</v>
      </c>
      <c r="C881">
        <v>1</v>
      </c>
      <c r="D881" t="s">
        <v>1714</v>
      </c>
      <c r="E881" t="s">
        <v>18</v>
      </c>
      <c r="F881">
        <v>56</v>
      </c>
      <c r="G881">
        <v>0</v>
      </c>
      <c r="H881">
        <v>1</v>
      </c>
      <c r="I881" t="s">
        <v>662</v>
      </c>
      <c r="J881">
        <v>83.158299999999997</v>
      </c>
      <c r="K881" t="s">
        <v>1715</v>
      </c>
      <c r="L881" t="s">
        <v>21</v>
      </c>
    </row>
    <row r="882" spans="1:12">
      <c r="A882">
        <v>881</v>
      </c>
      <c r="B882">
        <v>1</v>
      </c>
      <c r="C882">
        <v>2</v>
      </c>
      <c r="D882" t="s">
        <v>1716</v>
      </c>
      <c r="E882" t="s">
        <v>18</v>
      </c>
      <c r="F882">
        <v>25</v>
      </c>
      <c r="G882">
        <v>0</v>
      </c>
      <c r="H882">
        <v>1</v>
      </c>
      <c r="I882" t="s">
        <v>554</v>
      </c>
      <c r="J882">
        <v>26</v>
      </c>
      <c r="K882" t="s">
        <v>15</v>
      </c>
      <c r="L882" t="s">
        <v>16</v>
      </c>
    </row>
    <row r="883" spans="1:12">
      <c r="A883">
        <v>882</v>
      </c>
      <c r="B883">
        <v>0</v>
      </c>
      <c r="C883">
        <v>3</v>
      </c>
      <c r="D883" t="s">
        <v>1717</v>
      </c>
      <c r="E883" t="s">
        <v>13</v>
      </c>
      <c r="F883">
        <v>33</v>
      </c>
      <c r="G883">
        <v>0</v>
      </c>
      <c r="H883">
        <v>0</v>
      </c>
      <c r="I883" t="s">
        <v>1718</v>
      </c>
      <c r="J883">
        <v>7.8958000000000004</v>
      </c>
      <c r="K883" t="s">
        <v>15</v>
      </c>
      <c r="L883" t="s">
        <v>16</v>
      </c>
    </row>
    <row r="884" spans="1:12">
      <c r="A884">
        <v>883</v>
      </c>
      <c r="B884">
        <v>0</v>
      </c>
      <c r="C884">
        <v>3</v>
      </c>
      <c r="D884" t="s">
        <v>1719</v>
      </c>
      <c r="E884" t="s">
        <v>18</v>
      </c>
      <c r="F884">
        <v>22</v>
      </c>
      <c r="G884">
        <v>0</v>
      </c>
      <c r="H884">
        <v>0</v>
      </c>
      <c r="I884" t="s">
        <v>1720</v>
      </c>
      <c r="J884">
        <v>10.5167</v>
      </c>
      <c r="K884" t="s">
        <v>15</v>
      </c>
      <c r="L884" t="s">
        <v>16</v>
      </c>
    </row>
    <row r="885" spans="1:12">
      <c r="A885">
        <v>884</v>
      </c>
      <c r="B885">
        <v>0</v>
      </c>
      <c r="C885">
        <v>2</v>
      </c>
      <c r="D885" t="s">
        <v>1721</v>
      </c>
      <c r="E885" t="s">
        <v>13</v>
      </c>
      <c r="F885">
        <v>28</v>
      </c>
      <c r="G885">
        <v>0</v>
      </c>
      <c r="H885">
        <v>0</v>
      </c>
      <c r="I885" t="s">
        <v>1722</v>
      </c>
      <c r="J885">
        <v>10.5</v>
      </c>
      <c r="K885" t="s">
        <v>15</v>
      </c>
      <c r="L885" t="s">
        <v>16</v>
      </c>
    </row>
    <row r="886" spans="1:12">
      <c r="A886">
        <v>885</v>
      </c>
      <c r="B886">
        <v>0</v>
      </c>
      <c r="C886">
        <v>3</v>
      </c>
      <c r="D886" t="s">
        <v>1723</v>
      </c>
      <c r="E886" t="s">
        <v>13</v>
      </c>
      <c r="F886">
        <v>25</v>
      </c>
      <c r="G886">
        <v>0</v>
      </c>
      <c r="H886">
        <v>0</v>
      </c>
      <c r="I886" t="s">
        <v>1724</v>
      </c>
      <c r="J886">
        <v>7.05</v>
      </c>
      <c r="K886" t="s">
        <v>15</v>
      </c>
      <c r="L886" t="s">
        <v>16</v>
      </c>
    </row>
    <row r="887" spans="1:12">
      <c r="A887">
        <v>886</v>
      </c>
      <c r="B887">
        <v>0</v>
      </c>
      <c r="C887">
        <v>3</v>
      </c>
      <c r="D887" t="s">
        <v>1725</v>
      </c>
      <c r="E887" t="s">
        <v>18</v>
      </c>
      <c r="F887">
        <v>39</v>
      </c>
      <c r="G887">
        <v>0</v>
      </c>
      <c r="H887">
        <v>5</v>
      </c>
      <c r="I887" t="s">
        <v>56</v>
      </c>
      <c r="J887">
        <v>29.125</v>
      </c>
      <c r="K887" t="s">
        <v>15</v>
      </c>
      <c r="L887" t="s">
        <v>31</v>
      </c>
    </row>
    <row r="888" spans="1:12">
      <c r="A888">
        <v>887</v>
      </c>
      <c r="B888">
        <v>0</v>
      </c>
      <c r="C888">
        <v>2</v>
      </c>
      <c r="D888" t="s">
        <v>1726</v>
      </c>
      <c r="E888" t="s">
        <v>13</v>
      </c>
      <c r="F888">
        <v>27</v>
      </c>
      <c r="G888">
        <v>0</v>
      </c>
      <c r="H888">
        <v>0</v>
      </c>
      <c r="I888" t="s">
        <v>1727</v>
      </c>
      <c r="J888">
        <v>13</v>
      </c>
      <c r="K888" t="s">
        <v>15</v>
      </c>
      <c r="L888" t="s">
        <v>16</v>
      </c>
    </row>
    <row r="889" spans="1:12">
      <c r="A889">
        <v>888</v>
      </c>
      <c r="B889">
        <v>1</v>
      </c>
      <c r="C889">
        <v>1</v>
      </c>
      <c r="D889" t="s">
        <v>1728</v>
      </c>
      <c r="E889" t="s">
        <v>18</v>
      </c>
      <c r="F889">
        <v>19</v>
      </c>
      <c r="G889">
        <v>0</v>
      </c>
      <c r="H889">
        <v>0</v>
      </c>
      <c r="I889" t="s">
        <v>1729</v>
      </c>
      <c r="J889">
        <v>30</v>
      </c>
      <c r="K889" t="s">
        <v>1730</v>
      </c>
      <c r="L889" t="s">
        <v>16</v>
      </c>
    </row>
    <row r="890" spans="1:12">
      <c r="A890">
        <v>889</v>
      </c>
      <c r="B890">
        <v>0</v>
      </c>
      <c r="C890">
        <v>3</v>
      </c>
      <c r="D890" t="s">
        <v>1731</v>
      </c>
      <c r="E890" t="s">
        <v>18</v>
      </c>
      <c r="G890">
        <v>1</v>
      </c>
      <c r="H890">
        <v>2</v>
      </c>
      <c r="I890" t="s">
        <v>1550</v>
      </c>
      <c r="J890">
        <v>23.45</v>
      </c>
      <c r="K890" t="s">
        <v>15</v>
      </c>
      <c r="L890" t="s">
        <v>16</v>
      </c>
    </row>
    <row r="891" spans="1:12">
      <c r="A891">
        <v>890</v>
      </c>
      <c r="B891">
        <v>1</v>
      </c>
      <c r="C891">
        <v>1</v>
      </c>
      <c r="D891" t="s">
        <v>1732</v>
      </c>
      <c r="E891" t="s">
        <v>13</v>
      </c>
      <c r="F891">
        <v>26</v>
      </c>
      <c r="G891">
        <v>0</v>
      </c>
      <c r="H891">
        <v>0</v>
      </c>
      <c r="I891" t="s">
        <v>1733</v>
      </c>
      <c r="J891">
        <v>30</v>
      </c>
      <c r="K891" t="s">
        <v>1734</v>
      </c>
      <c r="L891" t="s">
        <v>21</v>
      </c>
    </row>
    <row r="892" spans="1:12">
      <c r="A892">
        <v>891</v>
      </c>
      <c r="B892">
        <v>0</v>
      </c>
      <c r="C892">
        <v>3</v>
      </c>
      <c r="D892" t="s">
        <v>1735</v>
      </c>
      <c r="E892" t="s">
        <v>13</v>
      </c>
      <c r="F892">
        <v>32</v>
      </c>
      <c r="G892">
        <v>0</v>
      </c>
      <c r="H892">
        <v>0</v>
      </c>
      <c r="I892" t="s">
        <v>1736</v>
      </c>
      <c r="J892">
        <v>7.75</v>
      </c>
      <c r="K892" t="s">
        <v>15</v>
      </c>
      <c r="L892" t="s">
        <v>31</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9 1 4 9 0 8 - 2 5 9 0 - 4 2 6 c - a d 6 a - a c 5 6 6 a a 4 f 2 a c "   x m l n s = " h t t p : / / s c h e m a s . m i c r o s o f t . c o m / D a t a M a s h u p " > A A A A A B M E A A B Q S w M E F A A A C A g A Q I p Z W 2 I b 1 v q k A A A A 9 g A A A B I A A A B D b 2 5 m a W c v U G F j a 2 F n Z S 5 4 b W y F j 7 E O g j A Y h F + F d K c t Z Z C Q U g Z X S U y I x r U p F R r h x 9 B i e T c H H 8 l X E K O o m + P d f Z f c 3 a 8 3 n k 9 d G 1 z 0 Y E 0 P G Y o w R Y E G 1 V c G 6 g y N 7 h g m K B d 8 K 9 V J 1 j q Y Y b D p Z E 2 G G u f O K S H e e + x j 3 A 8 1 Y Z R G 5 F B s S t X o T o Y G r J O g N P q 0 q v 8 t J P j + N U Y w H M U x Z q s E U 0 4 W k x c G v g C b 9 z 7 T H 5 O v x 9 a N g x Y a w l 3 J y S I 5 e X 8 Q D 1 B L A w Q U A A A I C A B A i l l b I P T G B G E B A A A a B Q A A E w A A A E Z v c m 1 1 b G F z L 1 N l Y 3 R p b 2 4 x L m 3 t U s F q A j E U v A v + Q 4 i X F Z Z d l N J L 6 U H W S r 2 I Z e 2 p 9 P A 2 v m o w m 0 j y V r T i v / f p i h b W X n v y F N 7 M y 8 w k T E B F 2 l m R 1 2 f v q d 1 q t 8 I S P M 4 F e d B W P A u D 1 B I i d 5 V X y G M W N s n Q q a p E S 9 F I G 0 w y Z 4 m H E M n 0 P a A P q Y V v o x W s w K Z D D C t y 6 5 Q 0 g d U q P Y k m K m x k N x Y f Q z S 6 1 I S e d W U s Y 5 E 5 U 5 U 2 8 N j r x + K t c o Q 5 7 c z R 9 z o k E 2 f x s x t z q o 6 c e l c y M R d L h D m b S 1 6 d Q c F b Z + a 1 x q P 6 A W x 6 x g f G 5 A o M + K M b + e q i m C 3 B L l h Q n b I I 2 q 3 x K j r z Y M O X 8 2 W d d M Z k i G 6 k i M V + L 6 c Q A r K W H 8 8 Z G F t 6 f E i O N w 7 M y r z y G 7 3 B G 8 x U G b 7 Y x C d Q I q P H Q I J w S 7 U M b h v Y Y H H Z s 1 V Z o K 8 3 d Z G v b 7 i B V 8 s m P N N q h d S Q H n E 1 b m h n U G j b W H 4 p C / C r 0 x O v x K H b 0 v b P j / 5 d w I 6 s K x j 1 u / L e w 3 s P / 7 W H P 1 B L A w Q U A A A I C A B A i l l b D 8 r p q 6 Q A A A D p A A A A E w A A A F t D b 2 5 0 Z W 5 0 X 1 R 5 c G V z X S 5 4 b W x t j k s O w j A M R K 8 S e Z + 6 s E A I N W U B 3 I A L R M H 9 i O a j x k X h b C w 4 E l c g b X e I p W f m e e b z e l f H Z A f x o D H 2 3 i n Y F C U I c s b f e t c q m L i R e z j W 1 f U Z K I o c d V F B x x w O i N F 0 Z H U s f C C X n c a P V n M + x x a D N n f d E m 7 L c o f G O y b H k u c f U F d n a v Q 0 s L i k L K + 1 G Q d x W n N z l Q K m x L j I + J e w P 3 k d w t A b z d n E J G 2 U d i F x G V 5 / A V B L A Q I U A x Q A A A g I A E C K W V t i G 9 b 6 p A A A A P Y A A A A S A A A A A A A A A A A A A A C k g Q A A A A B D b 2 5 m a W c v U G F j a 2 F n Z S 5 4 b W x Q S w E C F A M U A A A I C A B A i l l b I P T G B G E B A A A a B Q A A E w A A A A A A A A A A A A A A p I H U A A A A R m 9 y b X V s Y X M v U 2 V j d G l v b j E u b V B L A Q I U A x Q A A A g I A E C K W V s P y u m r p A A A A O k A A A A T A A A A A A A A A A A A A A C k g W Y C A A B b Q 2 9 u d G V u d F 9 U e X B l c 1 0 u e G 1 s 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d A A A A A A A A 6 R 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d H J h a W 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N j g z Z W U 4 Y y 1 j M G U 0 L T R l M G I t O D Z l O S 1 l N m E 5 Z m Y 4 N G I w N D Q i I C 8 + P E V u d H J 5 I F R 5 c G U 9 I k 5 h b W V V c G R h d G V k Q W Z 0 Z X J G a W x s I i B W Y W x 1 Z T 0 i b D A i I C 8 + P E V u d H J 5 I F R 5 c G U 9 I l J l c 3 V s d F R 5 c G U i I F Z h b H V l P S J z R X h j Z X B 0 a W 9 u I i A v P j x F b n R y e S B U e X B l P S J C d W Z m Z X J O Z X h 0 U m V m c m V z a C I g V m F s d W U 9 I m w x I i A v P j x F b n R y e S B U e X B l P S J G a W x s V G F y Z 2 V 0 I i B W Y W x 1 Z T 0 i c 3 R y Y W l u 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T A t M j V U M T Q 6 M T c 6 N D c u N D U y M j Q z M F o i I C 8 + P E V u d H J 5 I F R 5 c G U 9 I k Z p b G x D b 2 x 1 b W 5 U e X B l c y I g V m F s d W U 9 I n N B d 0 1 E Q m d Z R k F 3 T U d C U V l H I i A v P j x F b n R y e S B U e X B l P S J G a W x s Q 2 9 s d W 1 u T m F t Z X M i I F Z h b H V l P S J z W y Z x d W 9 0 O 1 B h c 3 N l b m d l c k l k J n F 1 b 3 Q 7 L C Z x d W 9 0 O 1 N 1 c n Z p d m V k J n F 1 b 3 Q 7 L C Z x d W 9 0 O 1 B j b G F z c y Z x d W 9 0 O y w m c X V v d D t O Y W 1 l J n F 1 b 3 Q 7 L C Z x d W 9 0 O 1 N l e C Z x d W 9 0 O y w m c X V v d D t B Z 2 U m c X V v d D s s J n F 1 b 3 Q 7 U 2 l i U 3 A m c X V v d D s s J n F 1 b 3 Q 7 U G F y Y 2 g m c X V v d D s s J n F 1 b 3 Q 7 V G l j a 2 V 0 J n F 1 b 3 Q 7 L C Z x d W 9 0 O 0 Z h c m U m c X V v d D s s J n F 1 b 3 Q 7 Q 2 F i a W 4 m c X V v d D s s J n F 1 b 3 Q 7 R W 1 i Y X J r Z W Q m c X V v d D t d I i A v P j x F b n R y e S B U e X B l P S J G a W x s U 3 R h d H V z I i B W Y W x 1 Z T 0 i c 1 d h a X R p b m d G b 3 J F e G N l b F J l Z n J l c 2 g i I C 8 + P E V u d H J 5 I F R 5 c G U 9 I l J l b G F 0 a W 9 u c 2 h p c E l u Z m 9 D b 2 5 0 Y W l u Z X I i I F Z h b H V l P S J z e y Z x d W 9 0 O 2 N v b H V t b k N v d W 5 0 J n F 1 b 3 Q 7 O j E y L C Z x d W 9 0 O 2 t l e U N v b H V t b k 5 h b W V z J n F 1 b 3 Q 7 O l t d L C Z x d W 9 0 O 3 F 1 Z X J 5 U m V s Y X R p b 2 5 z a G l w c y Z x d W 9 0 O z p b X S w m c X V v d D t j b 2 x 1 b W 5 J Z G V u d G l 0 a W V z J n F 1 b 3 Q 7 O l s m c X V v d D t T Z W N 0 a W 9 u M S 9 0 c m F p b i 9 B d X R v U m V t b 3 Z l Z E N v b H V t b n M x L n t Q Y X N z Z W 5 n Z X J J Z C w w f S Z x d W 9 0 O y w m c X V v d D t T Z W N 0 a W 9 u M S 9 0 c m F p b i 9 B d X R v U m V t b 3 Z l Z E N v b H V t b n M x L n t T d X J 2 a X Z l Z C w x f S Z x d W 9 0 O y w m c X V v d D t T Z W N 0 a W 9 u M S 9 0 c m F p b i 9 B d X R v U m V t b 3 Z l Z E N v b H V t b n M x L n t Q Y 2 x h c 3 M s M n 0 m c X V v d D s s J n F 1 b 3 Q 7 U 2 V j d G l v b j E v d H J h a W 4 v Q X V 0 b 1 J l b W 9 2 Z W R D b 2 x 1 b W 5 z M S 5 7 T m F t Z S w z f S Z x d W 9 0 O y w m c X V v d D t T Z W N 0 a W 9 u M S 9 0 c m F p b i 9 B d X R v U m V t b 3 Z l Z E N v b H V t b n M x L n t T Z X g s N H 0 m c X V v d D s s J n F 1 b 3 Q 7 U 2 V j d G l v b j E v d H J h a W 4 v Q X V 0 b 1 J l b W 9 2 Z W R D b 2 x 1 b W 5 z M S 5 7 Q W d l L D V 9 J n F 1 b 3 Q 7 L C Z x d W 9 0 O 1 N l Y 3 R p b 2 4 x L 3 R y Y W l u L 0 F 1 d G 9 S Z W 1 v d m V k Q 2 9 s d W 1 u c z E u e 1 N p Y l N w L D Z 9 J n F 1 b 3 Q 7 L C Z x d W 9 0 O 1 N l Y 3 R p b 2 4 x L 3 R y Y W l u L 0 F 1 d G 9 S Z W 1 v d m V k Q 2 9 s d W 1 u c z E u e 1 B h c m N o L D d 9 J n F 1 b 3 Q 7 L C Z x d W 9 0 O 1 N l Y 3 R p b 2 4 x L 3 R y Y W l u L 0 F 1 d G 9 S Z W 1 v d m V k Q 2 9 s d W 1 u c z E u e 1 R p Y 2 t l d C w 4 f S Z x d W 9 0 O y w m c X V v d D t T Z W N 0 a W 9 u M S 9 0 c m F p b i 9 B d X R v U m V t b 3 Z l Z E N v b H V t b n M x L n t G Y X J l L D l 9 J n F 1 b 3 Q 7 L C Z x d W 9 0 O 1 N l Y 3 R p b 2 4 x L 3 R y Y W l u L 0 F 1 d G 9 S Z W 1 v d m V k Q 2 9 s d W 1 u c z E u e 0 N h Y m l u L D E w f S Z x d W 9 0 O y w m c X V v d D t T Z W N 0 a W 9 u M S 9 0 c m F p b i 9 B d X R v U m V t b 3 Z l Z E N v b H V t b n M x L n t F b W J h c m t l Z C w x M X 0 m c X V v d D t d L C Z x d W 9 0 O 0 N v b H V t b k N v d W 5 0 J n F 1 b 3 Q 7 O j E y L C Z x d W 9 0 O 0 t l e U N v b H V t b k 5 h b W V z J n F 1 b 3 Q 7 O l t d L C Z x d W 9 0 O 0 N v b H V t b k l k Z W 5 0 a X R p Z X M m c X V v d D s 6 W y Z x d W 9 0 O 1 N l Y 3 R p b 2 4 x L 3 R y Y W l u L 0 F 1 d G 9 S Z W 1 v d m V k Q 2 9 s d W 1 u c z E u e 1 B h c 3 N l b m d l c k l k L D B 9 J n F 1 b 3 Q 7 L C Z x d W 9 0 O 1 N l Y 3 R p b 2 4 x L 3 R y Y W l u L 0 F 1 d G 9 S Z W 1 v d m V k Q 2 9 s d W 1 u c z E u e 1 N 1 c n Z p d m V k L D F 9 J n F 1 b 3 Q 7 L C Z x d W 9 0 O 1 N l Y 3 R p b 2 4 x L 3 R y Y W l u L 0 F 1 d G 9 S Z W 1 v d m V k Q 2 9 s d W 1 u c z E u e 1 B j b G F z c y w y f S Z x d W 9 0 O y w m c X V v d D t T Z W N 0 a W 9 u M S 9 0 c m F p b i 9 B d X R v U m V t b 3 Z l Z E N v b H V t b n M x L n t O Y W 1 l L D N 9 J n F 1 b 3 Q 7 L C Z x d W 9 0 O 1 N l Y 3 R p b 2 4 x L 3 R y Y W l u L 0 F 1 d G 9 S Z W 1 v d m V k Q 2 9 s d W 1 u c z E u e 1 N l e C w 0 f S Z x d W 9 0 O y w m c X V v d D t T Z W N 0 a W 9 u M S 9 0 c m F p b i 9 B d X R v U m V t b 3 Z l Z E N v b H V t b n M x L n t B Z 2 U s N X 0 m c X V v d D s s J n F 1 b 3 Q 7 U 2 V j d G l v b j E v d H J h a W 4 v Q X V 0 b 1 J l b W 9 2 Z W R D b 2 x 1 b W 5 z M S 5 7 U 2 l i U 3 A s N n 0 m c X V v d D s s J n F 1 b 3 Q 7 U 2 V j d G l v b j E v d H J h a W 4 v Q X V 0 b 1 J l b W 9 2 Z W R D b 2 x 1 b W 5 z M S 5 7 U G F y Y 2 g s N 3 0 m c X V v d D s s J n F 1 b 3 Q 7 U 2 V j d G l v b j E v d H J h a W 4 v Q X V 0 b 1 J l b W 9 2 Z W R D b 2 x 1 b W 5 z M S 5 7 V G l j a 2 V 0 L D h 9 J n F 1 b 3 Q 7 L C Z x d W 9 0 O 1 N l Y 3 R p b 2 4 x L 3 R y Y W l u L 0 F 1 d G 9 S Z W 1 v d m V k Q 2 9 s d W 1 u c z E u e 0 Z h c m U s O X 0 m c X V v d D s s J n F 1 b 3 Q 7 U 2 V j d G l v b j E v d H J h a W 4 v Q X V 0 b 1 J l b W 9 2 Z W R D b 2 x 1 b W 5 z M S 5 7 Q 2 F i a W 4 s M T B 9 J n F 1 b 3 Q 7 L C Z x d W 9 0 O 1 N l Y 3 R p b 2 4 x L 3 R y Y W l u L 0 F 1 d G 9 S Z W 1 v d m V k Q 2 9 s d W 1 u c z E u e 0 V t Y m F y a 2 V k L D E x f S Z x d W 9 0 O 1 0 s J n F 1 b 3 Q 7 U m V s Y X R p b 2 5 z a G l w S W 5 m b y Z x d W 9 0 O z p b X X 0 i I C 8 + P C 9 T d G F i b G V F b n R y a W V z P j w v S X R l b T 4 8 S X R l b T 4 8 S X R l b U x v Y 2 F 0 a W 9 u P j x J d G V t V H l w Z T 5 G b 3 J t d W x h P C 9 J d G V t V H l w Z T 4 8 S X R l b V B h d G g + U 2 V j d G l v b j E v d H J h a W 4 v U 2 9 1 c m N l P C 9 J d G V t U G F 0 a D 4 8 L 0 l 0 Z W 1 M b 2 N h d G l v b j 4 8 U 3 R h Y m x l R W 5 0 c m l l c y A v P j w v S X R l b T 4 8 S X R l b T 4 8 S X R l b U x v Y 2 F 0 a W 9 u P j x J d G V t V H l w Z T 5 G b 3 J t d W x h P C 9 J d G V t V H l w Z T 4 8 S X R l b V B h d G g + U 2 V j d G l v b j E v d H J h a W 4 v U H J v b W 9 0 Z W Q l M j B o Z W F k Z X J z P C 9 J d G V t U G F 0 a D 4 8 L 0 l 0 Z W 1 M b 2 N h d G l v b j 4 8 U 3 R h Y m x l R W 5 0 c m l l c y A v P j w v S X R l b T 4 8 S X R l b T 4 8 S X R l b U x v Y 2 F 0 a W 9 u P j x J d G V t V H l w Z T 5 G b 3 J t d W x h P C 9 J d G V t V H l w Z T 4 8 S X R l b V B h d G g + U 2 V j d G l v b j E v d H J h a W 4 v Q 2 h h b m d l Z C U y M G N v b H V t b i U y M H R 5 c G U 8 L 0 l 0 Z W 1 Q Y X R o P j w v S X R l b U x v Y 2 F 0 a W 9 u P j x T d G F i b G V F b n R y a W V z I C 8 + P C 9 J d G V t P j x J d G V t P j x J d G V t T G 9 j Y X R p b 2 4 + P E l 0 Z W 1 U e X B l P k Z v c m 1 1 b G E 8 L 0 l 0 Z W 1 U e X B l P j x J d G V t U G F 0 a D 5 T Z W N 0 a W 9 u M S 9 0 c m F p b i 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y O T A y Y T M 1 N i 0 3 Z j Q 3 L T R k Y z k t O W Y 5 Y i 1 j N D Z m Y m I x N j M 3 N z E i I C 8 + P E V u d H J 5 I F R 5 c G U 9 I k 5 h b W V V c G R h d G V k Q W Z 0 Z X J G a W x s I i B W Y W x 1 Z T 0 i b D A i I C 8 + P E V u d H J 5 I F R 5 c G U 9 I l J l c 3 V s d F R 5 c G U i I F Z h b H V l P S J z R X h j Z X B 0 a W 9 u I i A v P j x F b n R y e S B U e X B l P S J C d W Z m Z X J O Z X h 0 U m V m c m V z a C I g V m F s d W U 9 I m w x I i A v P j x F b n R y e S B U e X B l P S J G a W x s V G F y Z 2 V 0 I i B W Y W x 1 Z T 0 i c 3 R i b F R p d G F u a W 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E w L T I 1 V D E 0 O j E 3 O j Q 3 L j E 3 N z U 4 M D B a I i A v P j x F b n R y e S B U e X B l P S J G a W x s Q 2 9 s d W 1 u V H l w Z X M i I F Z h b H V l P S J z Q X d N R E J n W U Z B d 0 1 H Q l F Z R y I g L z 4 8 R W 5 0 c n k g V H l w Z T 0 i R m l s b E N v b H V t b k 5 h b W V z I i B W Y W x 1 Z T 0 i c 1 s m c X V v d D t Q Y X N z Z W 5 n Z X J J Z C Z x d W 9 0 O y w m c X V v d D t T d X J 2 a X Z l Z C Z x d W 9 0 O y w m c X V v d D t Q Y 2 x h c 3 M m c X V v d D s s J n F 1 b 3 Q 7 T m F t Z S Z x d W 9 0 O y w m c X V v d D t T Z X g m c X V v d D s s J n F 1 b 3 Q 7 Q W d l J n F 1 b 3 Q 7 L C Z x d W 9 0 O 1 N p Y l N w J n F 1 b 3 Q 7 L C Z x d W 9 0 O 1 B h c m N o J n F 1 b 3 Q 7 L C Z x d W 9 0 O 1 R p Y 2 t l d C Z x d W 9 0 O y w m c X V v d D t G Y X J l J n F 1 b 3 Q 7 L C Z x d W 9 0 O 0 N h Y m l u J n F 1 b 3 Q 7 L C Z x d W 9 0 O 0 V t Y m F y a 2 V k J n F 1 b 3 Q 7 X S I g L z 4 8 R W 5 0 c n k g V H l w Z T 0 i R m l s b E N v d W 5 0 I i B W Y W x 1 Z T 0 i b D A i I C 8 + P E V u d H J 5 I F R 5 c G U 9 I k Z p b G x T d G F 0 d X M i I F Z h b H V l P S J z V 2 F p d G l u Z 0 Z v c k V 4 Y 2 V s U m V m c m V z a C I g L z 4 8 R W 5 0 c n k g V H l w Z T 0 i T G 9 h Z G V k V G 9 B b m F s e X N p c 1 N l c n Z p Y 2 V z I i B W Y W x 1 Z T 0 i b D A i I C 8 + P E V u d H J 5 I F R 5 c G U 9 I k Z p b G x U Y X J n Z X R O Y W 1 l Q 3 V z d G 9 t a X p l Z C I g V m F s d W U 9 I m w x I i A v P j x F b n R y e S B U e X B l P S J S Z W x h d G l v b n N o a X B J b m Z v Q 2 9 u d G F p b m V y I i B W Y W x 1 Z T 0 i c 3 s m c X V v d D t j b 2 x 1 b W 5 D b 3 V u d C Z x d W 9 0 O z o x M i w m c X V v d D t r Z X l D b 2 x 1 b W 5 O Y W 1 l c y Z x d W 9 0 O z p b X S w m c X V v d D t x d W V y e V J l b G F 0 a W 9 u c 2 h p c H M m c X V v d D s 6 W 1 0 s J n F 1 b 3 Q 7 Y 2 9 s d W 1 u S W R l b n R p d G l l c y Z x d W 9 0 O z p b J n F 1 b 3 Q 7 U 2 V j d G l v b j E v d H J h a W 4 g K D I p L 0 F 1 d G 9 S Z W 1 v d m V k Q 2 9 s d W 1 u c z E u e 1 B h c 3 N l b m d l c k l k L D B 9 J n F 1 b 3 Q 7 L C Z x d W 9 0 O 1 N l Y 3 R p b 2 4 x L 3 R y Y W l u I C g y K S 9 B d X R v U m V t b 3 Z l Z E N v b H V t b n M x L n t T d X J 2 a X Z l Z C w x f S Z x d W 9 0 O y w m c X V v d D t T Z W N 0 a W 9 u M S 9 0 c m F p b i A o M i k v Q X V 0 b 1 J l b W 9 2 Z W R D b 2 x 1 b W 5 z M S 5 7 U G N s Y X N z L D J 9 J n F 1 b 3 Q 7 L C Z x d W 9 0 O 1 N l Y 3 R p b 2 4 x L 3 R y Y W l u I C g y K S 9 B d X R v U m V t b 3 Z l Z E N v b H V t b n M x L n t O Y W 1 l L D N 9 J n F 1 b 3 Q 7 L C Z x d W 9 0 O 1 N l Y 3 R p b 2 4 x L 3 R y Y W l u I C g y K S 9 B d X R v U m V t b 3 Z l Z E N v b H V t b n M x L n t T Z X g s N H 0 m c X V v d D s s J n F 1 b 3 Q 7 U 2 V j d G l v b j E v d H J h a W 4 g K D I p L 0 F 1 d G 9 S Z W 1 v d m V k Q 2 9 s d W 1 u c z E u e 0 F n Z S w 1 f S Z x d W 9 0 O y w m c X V v d D t T Z W N 0 a W 9 u M S 9 0 c m F p b i A o M i k v Q X V 0 b 1 J l b W 9 2 Z W R D b 2 x 1 b W 5 z M S 5 7 U 2 l i U 3 A s N n 0 m c X V v d D s s J n F 1 b 3 Q 7 U 2 V j d G l v b j E v d H J h a W 4 g K D I p L 0 F 1 d G 9 S Z W 1 v d m V k Q 2 9 s d W 1 u c z E u e 1 B h c m N o L D d 9 J n F 1 b 3 Q 7 L C Z x d W 9 0 O 1 N l Y 3 R p b 2 4 x L 3 R y Y W l u I C g y K S 9 B d X R v U m V t b 3 Z l Z E N v b H V t b n M x L n t U a W N r Z X Q s O H 0 m c X V v d D s s J n F 1 b 3 Q 7 U 2 V j d G l v b j E v d H J h a W 4 g K D I p L 0 F 1 d G 9 S Z W 1 v d m V k Q 2 9 s d W 1 u c z E u e 0 Z h c m U s O X 0 m c X V v d D s s J n F 1 b 3 Q 7 U 2 V j d G l v b j E v d H J h a W 4 g K D I p L 0 F 1 d G 9 S Z W 1 v d m V k Q 2 9 s d W 1 u c z E u e 0 N h Y m l u L D E w f S Z x d W 9 0 O y w m c X V v d D t T Z W N 0 a W 9 u M S 9 0 c m F p b i A o M i k v Q X V 0 b 1 J l b W 9 2 Z W R D b 2 x 1 b W 5 z M S 5 7 R W 1 i Y X J r Z W Q s M T F 9 J n F 1 b 3 Q 7 X S w m c X V v d D t D b 2 x 1 b W 5 D b 3 V u d C Z x d W 9 0 O z o x M i w m c X V v d D t L Z X l D b 2 x 1 b W 5 O Y W 1 l c y Z x d W 9 0 O z p b X S w m c X V v d D t D b 2 x 1 b W 5 J Z G V u d G l 0 a W V z J n F 1 b 3 Q 7 O l s m c X V v d D t T Z W N 0 a W 9 u M S 9 0 c m F p b i A o M i k v Q X V 0 b 1 J l b W 9 2 Z W R D b 2 x 1 b W 5 z M S 5 7 U G F z c 2 V u Z 2 V y S W Q s M H 0 m c X V v d D s s J n F 1 b 3 Q 7 U 2 V j d G l v b j E v d H J h a W 4 g K D I p L 0 F 1 d G 9 S Z W 1 v d m V k Q 2 9 s d W 1 u c z E u e 1 N 1 c n Z p d m V k L D F 9 J n F 1 b 3 Q 7 L C Z x d W 9 0 O 1 N l Y 3 R p b 2 4 x L 3 R y Y W l u I C g y K S 9 B d X R v U m V t b 3 Z l Z E N v b H V t b n M x L n t Q Y 2 x h c 3 M s M n 0 m c X V v d D s s J n F 1 b 3 Q 7 U 2 V j d G l v b j E v d H J h a W 4 g K D I p L 0 F 1 d G 9 S Z W 1 v d m V k Q 2 9 s d W 1 u c z E u e 0 5 h b W U s M 3 0 m c X V v d D s s J n F 1 b 3 Q 7 U 2 V j d G l v b j E v d H J h a W 4 g K D I p L 0 F 1 d G 9 S Z W 1 v d m V k Q 2 9 s d W 1 u c z E u e 1 N l e C w 0 f S Z x d W 9 0 O y w m c X V v d D t T Z W N 0 a W 9 u M S 9 0 c m F p b i A o M i k v Q X V 0 b 1 J l b W 9 2 Z W R D b 2 x 1 b W 5 z M S 5 7 Q W d l L D V 9 J n F 1 b 3 Q 7 L C Z x d W 9 0 O 1 N l Y 3 R p b 2 4 x L 3 R y Y W l u I C g y K S 9 B d X R v U m V t b 3 Z l Z E N v b H V t b n M x L n t T a W J T c C w 2 f S Z x d W 9 0 O y w m c X V v d D t T Z W N 0 a W 9 u M S 9 0 c m F p b i A o M i k v Q X V 0 b 1 J l b W 9 2 Z W R D b 2 x 1 b W 5 z M S 5 7 U G F y Y 2 g s N 3 0 m c X V v d D s s J n F 1 b 3 Q 7 U 2 V j d G l v b j E v d H J h a W 4 g K D I p L 0 F 1 d G 9 S Z W 1 v d m V k Q 2 9 s d W 1 u c z E u e 1 R p Y 2 t l d C w 4 f S Z x d W 9 0 O y w m c X V v d D t T Z W N 0 a W 9 u M S 9 0 c m F p b i A o M i k v Q X V 0 b 1 J l b W 9 2 Z W R D b 2 x 1 b W 5 z M S 5 7 R m F y Z S w 5 f S Z x d W 9 0 O y w m c X V v d D t T Z W N 0 a W 9 u M S 9 0 c m F p b i A o M i k v Q X V 0 b 1 J l b W 9 2 Z W R D b 2 x 1 b W 5 z M S 5 7 Q 2 F i a W 4 s M T B 9 J n F 1 b 3 Q 7 L C Z x d W 9 0 O 1 N l Y 3 R p b 2 4 x L 3 R y Y W l u I C g y K S 9 B d X R v U m V t b 3 Z l Z E N v b H V t b n M x L n t F b W J h c m t l Z C w x M X 0 m c X V v d D t d L C Z x d W 9 0 O 1 J l b G F 0 a W 9 u c 2 h p c E l u Z m 8 m c X V v d D s 6 W 1 1 9 I i A v P j w v U 3 R h Y m x l R W 5 0 c m l l c z 4 8 L 0 l 0 Z W 0 + P E l 0 Z W 0 + P E l 0 Z W 1 M b 2 N h d G l v b j 4 8 S X R l b V R 5 c G U + R m 9 y b X V s Y T w v S X R l b V R 5 c G U + P E l 0 Z W 1 Q Y X R o P l N l Y 3 R p b 2 4 x L 3 R y Y W l u J T I w J T I 4 M i U y O S 9 T b 3 V y Y 2 U 8 L 0 l 0 Z W 1 Q Y X R o P j w v S X R l b U x v Y 2 F 0 a W 9 u P j x T d G F i b G V F b n R y a W V z I C 8 + P C 9 J d G V t P j x J d G V t P j x J d G V t T G 9 j Y X R p b 2 4 + P E l 0 Z W 1 U e X B l P k Z v c m 1 1 b G E 8 L 0 l 0 Z W 1 U e X B l P j x J d G V t U G F 0 a D 5 T Z W N 0 a W 9 u M S 9 0 c m F p b i U y M C U y O D I l M j k v U H J v b W 9 0 Z W Q l M j B o Z W F k Z X J z P C 9 J d G V t U G F 0 a D 4 8 L 0 l 0 Z W 1 M b 2 N h d G l v b j 4 8 U 3 R h Y m x l R W 5 0 c m l l c y A v P j w v S X R l b T 4 8 S X R l b T 4 8 S X R l b U x v Y 2 F 0 a W 9 u P j x J d G V t V H l w Z T 5 G b 3 J t d W x h P C 9 J d G V t V H l w Z T 4 8 S X R l b V B h d G g + U 2 V j d G l v b j E v d H J h a W 4 l M j A l M j g y J T I 5 L 0 N o Y W 5 n Z W Q l M j B j b 2 x 1 b W 4 l M j B 0 e X B l P C 9 J d G V t U G F 0 a D 4 8 L 0 l 0 Z W 1 M b 2 N h d G l v b j 4 8 U 3 R h Y m x l R W 5 0 c m l l c y A v P j w v S X R l b T 4 8 L 0 l 0 Z W 1 z P j w v T G 9 j Y W x Q Y W N r Y W d l T W V 0 Y W R h d G F G a W x l P h Y A A A B Q S w U G A A A A A A A A A A A A A A A A A A A A A A A A Z A A A A G a b A s s L w g x N o J h p Y v k n d W S S Y 6 v + o b b G j S y / u 9 S d 0 m E z f 4 m E L F D 7 e f z i 4 K G 8 H 2 b z 0 s t x H D H d I S n q r y r D 0 u 3 i J J 5 h c K K t C 8 X f H n + f I n g S q n s 5 A z / a v y o e v 2 l p z + c u 1 O H 8 G v H 6 r V 8 = < / D a t a M a s h u p > 
</file>

<file path=customXml/itemProps1.xml><?xml version="1.0" encoding="utf-8"?>
<ds:datastoreItem xmlns:ds="http://schemas.openxmlformats.org/officeDocument/2006/customXml" ds:itemID="{B84A1AFC-6514-DA4B-9BCA-290F0EF6D1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Titanic Dashboard</vt:lpstr>
      <vt:lpstr>Insights</vt:lpstr>
      <vt:lpstr>EDA</vt:lpstr>
      <vt:lpstr>Clean_Data</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Nazlı ÇAKAN</dc:creator>
  <cp:lastModifiedBy>Nazlı ÇAKAN</cp:lastModifiedBy>
  <dcterms:created xsi:type="dcterms:W3CDTF">2025-10-24T14:39:52Z</dcterms:created>
  <dcterms:modified xsi:type="dcterms:W3CDTF">2025-10-25T14:39:37Z</dcterms:modified>
</cp:coreProperties>
</file>