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r\Desktop\EXCEL\Sales Database\"/>
    </mc:Choice>
  </mc:AlternateContent>
  <xr:revisionPtr revIDLastSave="0" documentId="8_{270F4997-B22F-4A43-A919-10ADB23A9F9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 s="1"/>
  <c r="H20" i="1" s="1"/>
  <c r="F17" i="1"/>
  <c r="G17" i="1" s="1"/>
  <c r="H17" i="1" s="1"/>
  <c r="F19" i="1"/>
  <c r="G19" i="1" s="1"/>
  <c r="H19" i="1" s="1"/>
  <c r="F18" i="1"/>
  <c r="G18" i="1" s="1"/>
  <c r="H18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  <c r="F6" i="1"/>
  <c r="G6" i="1" s="1"/>
  <c r="H6" i="1" s="1"/>
  <c r="F5" i="1"/>
  <c r="G5" i="1" s="1"/>
  <c r="H5" i="1" s="1"/>
  <c r="F4" i="1"/>
  <c r="G4" i="1" s="1"/>
  <c r="H4" i="1" s="1"/>
  <c r="F3" i="1"/>
  <c r="G3" i="1" s="1"/>
  <c r="H3" i="1" s="1"/>
  <c r="F2" i="1" l="1"/>
  <c r="G2" i="1" l="1"/>
  <c r="H2" i="1" s="1"/>
  <c r="F24" i="1"/>
  <c r="F23" i="1"/>
  <c r="F22" i="1"/>
</calcChain>
</file>

<file path=xl/sharedStrings.xml><?xml version="1.0" encoding="utf-8"?>
<sst xmlns="http://schemas.openxmlformats.org/spreadsheetml/2006/main" count="112" uniqueCount="65">
  <si>
    <t>Month</t>
  </si>
  <si>
    <t>Transection number</t>
  </si>
  <si>
    <t>Product Code</t>
  </si>
  <si>
    <t>Product description</t>
  </si>
  <si>
    <t>Store cost</t>
  </si>
  <si>
    <t>Sales Price</t>
  </si>
  <si>
    <t>Profit</t>
  </si>
  <si>
    <t>Commision 10% for less than $50. 20% for more than $50</t>
  </si>
  <si>
    <t>Sales Person</t>
  </si>
  <si>
    <t>Jan</t>
  </si>
  <si>
    <t>jan</t>
  </si>
  <si>
    <t>tube of lipstick</t>
  </si>
  <si>
    <t>towel</t>
  </si>
  <si>
    <t>cookie tin</t>
  </si>
  <si>
    <t>blowdryer</t>
  </si>
  <si>
    <t>toothbrush</t>
  </si>
  <si>
    <t>container of pudding</t>
  </si>
  <si>
    <t>snail shell</t>
  </si>
  <si>
    <t>watch</t>
  </si>
  <si>
    <t>door</t>
  </si>
  <si>
    <t>toilet paper tube</t>
  </si>
  <si>
    <t>mirror</t>
  </si>
  <si>
    <t>spectacles</t>
  </si>
  <si>
    <t>pencil</t>
  </si>
  <si>
    <t>glass</t>
  </si>
  <si>
    <t xml:space="preserve">
window</t>
  </si>
  <si>
    <t xml:space="preserve">
candy cane</t>
  </si>
  <si>
    <t xml:space="preserve">
bar of soap</t>
  </si>
  <si>
    <t xml:space="preserve">
cowboy hat</t>
  </si>
  <si>
    <t xml:space="preserve">
matchbook</t>
  </si>
  <si>
    <t xml:space="preserve">Todd </t>
  </si>
  <si>
    <t>Mr. Shawn</t>
  </si>
  <si>
    <t>Crystal</t>
  </si>
  <si>
    <t xml:space="preserve">Anthony </t>
  </si>
  <si>
    <t xml:space="preserve">Michael </t>
  </si>
  <si>
    <t xml:space="preserve">Sherry </t>
  </si>
  <si>
    <t>Christian</t>
  </si>
  <si>
    <t xml:space="preserve">Christopher </t>
  </si>
  <si>
    <t xml:space="preserve">Dana </t>
  </si>
  <si>
    <t xml:space="preserve">Adam </t>
  </si>
  <si>
    <t>Lisa Kelly</t>
  </si>
  <si>
    <t>Dean</t>
  </si>
  <si>
    <t>Gregory West</t>
  </si>
  <si>
    <t xml:space="preserve">Scott </t>
  </si>
  <si>
    <t xml:space="preserve">Matthew </t>
  </si>
  <si>
    <t xml:space="preserve">Alexandra </t>
  </si>
  <si>
    <t xml:space="preserve">Sharon </t>
  </si>
  <si>
    <t xml:space="preserve">Dean </t>
  </si>
  <si>
    <t xml:space="preserve">Monica </t>
  </si>
  <si>
    <t>Sale Location</t>
  </si>
  <si>
    <t>NJ</t>
  </si>
  <si>
    <t>NY</t>
  </si>
  <si>
    <t>KS</t>
  </si>
  <si>
    <t>AB</t>
  </si>
  <si>
    <t>VW</t>
  </si>
  <si>
    <t>YW</t>
  </si>
  <si>
    <t>QU</t>
  </si>
  <si>
    <t>BR</t>
  </si>
  <si>
    <t>Sum of total value</t>
  </si>
  <si>
    <t>Sum of items valued more than $50</t>
  </si>
  <si>
    <t>Sum of items valued less than $50</t>
  </si>
  <si>
    <t>Row Labels</t>
  </si>
  <si>
    <t>Grand Total</t>
  </si>
  <si>
    <t>Sum of Profit</t>
  </si>
  <si>
    <t>Sum of Commision 10% for less than $50. 20% for more than $50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</si>
</sst>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sz val="8"/>
      <name val="Vrinda"/>
      <family val="2"/>
      <scheme val="minor"/>
    </font>
    <font>
      <sz val="11"/>
      <color rgb="FF000000"/>
      <name val="Arial"/>
      <family val="2"/>
    </font>
    <font>
      <sz val="11"/>
      <color rgb="FF212529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wrapText="1"/>
    </xf>
    <xf numFmtId="0" fontId="0" fillId="2" borderId="0" xfId="0" applyFill="1"/>
    <xf numFmtId="0" fontId="0" fillId="0" borderId="2" xfId="0" applyBorder="1"/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/>
    <xf numFmtId="0" fontId="5" fillId="3" borderId="2" xfId="0" applyFont="1" applyFill="1" applyBorder="1" applyAlignment="1">
      <alignment horizontal="left" vertical="center" wrapText="1"/>
    </xf>
    <xf numFmtId="44" fontId="2" fillId="0" borderId="4" xfId="1" applyFont="1" applyBorder="1" applyAlignment="1">
      <alignment horizontal="center" vertical="center" wrapText="1"/>
    </xf>
    <xf numFmtId="44" fontId="4" fillId="0" borderId="2" xfId="1" applyFont="1" applyBorder="1" applyAlignment="1">
      <alignment horizontal="left" vertical="center" wrapText="1"/>
    </xf>
    <xf numFmtId="44" fontId="0" fillId="0" borderId="0" xfId="1" applyFont="1"/>
    <xf numFmtId="44" fontId="0" fillId="0" borderId="2" xfId="1" applyFont="1" applyBorder="1"/>
    <xf numFmtId="44" fontId="0" fillId="0" borderId="2" xfId="0" applyNumberFormat="1" applyBorder="1"/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44" fontId="0" fillId="0" borderId="0" xfId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 applyAlignment="1">
      <alignment vertical="center" wrapTex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59">
    <dxf>
      <alignment wrapText="1"/>
    </dxf>
    <dxf>
      <alignment wrapText="1"/>
    </dxf>
    <dxf>
      <alignment vertical="center"/>
    </dxf>
    <dxf>
      <alignment vertic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vertical="center"/>
    </dxf>
    <dxf>
      <alignment vertic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vertical="center"/>
    </dxf>
    <dxf>
      <alignment vertical="center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vertical="center"/>
    </dxf>
    <dxf>
      <alignment vertic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vertical="top"/>
    </dxf>
    <dxf>
      <alignment vertical="center"/>
    </dxf>
    <dxf>
      <alignment vertical="top"/>
    </dxf>
    <dxf>
      <alignment vertical="center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[task_1.xlsx]Sheet2!PivotTable1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Sheet2!$A$2:$A$21</c:f>
              <c:strCache>
                <c:ptCount val="19"/>
                <c:pt idx="0">
                  <c:v>Adam </c:v>
                </c:pt>
                <c:pt idx="1">
                  <c:v>Alexandra </c:v>
                </c:pt>
                <c:pt idx="2">
                  <c:v>Anthony </c:v>
                </c:pt>
                <c:pt idx="3">
                  <c:v>Christian</c:v>
                </c:pt>
                <c:pt idx="4">
                  <c:v>Christopher </c:v>
                </c:pt>
                <c:pt idx="5">
                  <c:v>Crystal</c:v>
                </c:pt>
                <c:pt idx="6">
                  <c:v>Dana </c:v>
                </c:pt>
                <c:pt idx="7">
                  <c:v>Dean</c:v>
                </c:pt>
                <c:pt idx="8">
                  <c:v>Dean </c:v>
                </c:pt>
                <c:pt idx="9">
                  <c:v>Gregory West</c:v>
                </c:pt>
                <c:pt idx="10">
                  <c:v>Lisa Kelly</c:v>
                </c:pt>
                <c:pt idx="11">
                  <c:v>Matthew </c:v>
                </c:pt>
                <c:pt idx="12">
                  <c:v>Michael </c:v>
                </c:pt>
                <c:pt idx="13">
                  <c:v>Monica </c:v>
                </c:pt>
                <c:pt idx="14">
                  <c:v>Mr. Shawn</c:v>
                </c:pt>
                <c:pt idx="15">
                  <c:v>Scott </c:v>
                </c:pt>
                <c:pt idx="16">
                  <c:v>Sharon </c:v>
                </c:pt>
                <c:pt idx="17">
                  <c:v>Sherry </c:v>
                </c:pt>
                <c:pt idx="18">
                  <c:v>Todd </c:v>
                </c:pt>
              </c:strCache>
            </c:strRef>
          </c:cat>
          <c:val>
            <c:numRef>
              <c:f>Sheet2!$B$2:$B$21</c:f>
              <c:numCache>
                <c:formatCode>_("$"* #,##0.00_);_("$"* \(#,##0.00\);_("$"* "-"??_);_(@_)</c:formatCode>
                <c:ptCount val="19"/>
                <c:pt idx="0">
                  <c:v>6.8970000000000002</c:v>
                </c:pt>
                <c:pt idx="1">
                  <c:v>54</c:v>
                </c:pt>
                <c:pt idx="2">
                  <c:v>9</c:v>
                </c:pt>
                <c:pt idx="3">
                  <c:v>85</c:v>
                </c:pt>
                <c:pt idx="4">
                  <c:v>35</c:v>
                </c:pt>
                <c:pt idx="5">
                  <c:v>6.1999999999999993</c:v>
                </c:pt>
                <c:pt idx="6">
                  <c:v>11.600000000000001</c:v>
                </c:pt>
                <c:pt idx="7">
                  <c:v>65</c:v>
                </c:pt>
                <c:pt idx="8">
                  <c:v>54.85</c:v>
                </c:pt>
                <c:pt idx="9">
                  <c:v>29</c:v>
                </c:pt>
                <c:pt idx="10">
                  <c:v>49</c:v>
                </c:pt>
                <c:pt idx="11">
                  <c:v>49.5</c:v>
                </c:pt>
                <c:pt idx="12">
                  <c:v>54</c:v>
                </c:pt>
                <c:pt idx="13">
                  <c:v>51</c:v>
                </c:pt>
                <c:pt idx="14">
                  <c:v>78</c:v>
                </c:pt>
                <c:pt idx="15">
                  <c:v>112</c:v>
                </c:pt>
                <c:pt idx="16">
                  <c:v>436.8</c:v>
                </c:pt>
                <c:pt idx="17">
                  <c:v>48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F-4C35-A802-EB8234EFCEA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Commision 10% for less than $50. 20% for more than $50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Sheet2!$A$2:$A$21</c:f>
              <c:strCache>
                <c:ptCount val="19"/>
                <c:pt idx="0">
                  <c:v>Adam </c:v>
                </c:pt>
                <c:pt idx="1">
                  <c:v>Alexandra </c:v>
                </c:pt>
                <c:pt idx="2">
                  <c:v>Anthony </c:v>
                </c:pt>
                <c:pt idx="3">
                  <c:v>Christian</c:v>
                </c:pt>
                <c:pt idx="4">
                  <c:v>Christopher </c:v>
                </c:pt>
                <c:pt idx="5">
                  <c:v>Crystal</c:v>
                </c:pt>
                <c:pt idx="6">
                  <c:v>Dana </c:v>
                </c:pt>
                <c:pt idx="7">
                  <c:v>Dean</c:v>
                </c:pt>
                <c:pt idx="8">
                  <c:v>Dean </c:v>
                </c:pt>
                <c:pt idx="9">
                  <c:v>Gregory West</c:v>
                </c:pt>
                <c:pt idx="10">
                  <c:v>Lisa Kelly</c:v>
                </c:pt>
                <c:pt idx="11">
                  <c:v>Matthew </c:v>
                </c:pt>
                <c:pt idx="12">
                  <c:v>Michael </c:v>
                </c:pt>
                <c:pt idx="13">
                  <c:v>Monica </c:v>
                </c:pt>
                <c:pt idx="14">
                  <c:v>Mr. Shawn</c:v>
                </c:pt>
                <c:pt idx="15">
                  <c:v>Scott </c:v>
                </c:pt>
                <c:pt idx="16">
                  <c:v>Sharon </c:v>
                </c:pt>
                <c:pt idx="17">
                  <c:v>Sherry </c:v>
                </c:pt>
                <c:pt idx="18">
                  <c:v>Todd </c:v>
                </c:pt>
              </c:strCache>
            </c:strRef>
          </c:cat>
          <c:val>
            <c:numRef>
              <c:f>Sheet2!$C$2:$C$21</c:f>
              <c:numCache>
                <c:formatCode>_("$"* #,##0.00_);_("$"* \(#,##0.00\);_("$"* "-"??_);_(@_)</c:formatCode>
                <c:ptCount val="19"/>
                <c:pt idx="0">
                  <c:v>0.68970000000000009</c:v>
                </c:pt>
                <c:pt idx="1">
                  <c:v>10.8</c:v>
                </c:pt>
                <c:pt idx="2">
                  <c:v>0.9</c:v>
                </c:pt>
                <c:pt idx="3">
                  <c:v>17</c:v>
                </c:pt>
                <c:pt idx="4">
                  <c:v>3.5</c:v>
                </c:pt>
                <c:pt idx="5">
                  <c:v>0.62</c:v>
                </c:pt>
                <c:pt idx="6">
                  <c:v>1.1600000000000001</c:v>
                </c:pt>
                <c:pt idx="7">
                  <c:v>13</c:v>
                </c:pt>
                <c:pt idx="8">
                  <c:v>10.97</c:v>
                </c:pt>
                <c:pt idx="9">
                  <c:v>2.9000000000000004</c:v>
                </c:pt>
                <c:pt idx="10">
                  <c:v>4.9000000000000004</c:v>
                </c:pt>
                <c:pt idx="11">
                  <c:v>4.95</c:v>
                </c:pt>
                <c:pt idx="12">
                  <c:v>10.8</c:v>
                </c:pt>
                <c:pt idx="13">
                  <c:v>10.200000000000001</c:v>
                </c:pt>
                <c:pt idx="14">
                  <c:v>15.600000000000001</c:v>
                </c:pt>
                <c:pt idx="15">
                  <c:v>22.400000000000002</c:v>
                </c:pt>
                <c:pt idx="16">
                  <c:v>87.360000000000014</c:v>
                </c:pt>
                <c:pt idx="17">
                  <c:v>4.8000000000000007</c:v>
                </c:pt>
                <c:pt idx="18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F-4C35-A802-EB8234EFC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333375</xdr:rowOff>
    </xdr:from>
    <xdr:to>
      <xdr:col>14</xdr:col>
      <xdr:colOff>219074</xdr:colOff>
      <xdr:row>19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B0F973-9D8A-D930-5E06-822A4C7D3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" refreshedDate="44963.872714120371" createdVersion="8" refreshedVersion="8" minRefreshableVersion="3" recordCount="19" xr:uid="{BD05F3EF-3EEA-4259-82CB-2429843A74CC}">
  <cacheSource type="worksheet">
    <worksheetSource ref="A1:J20" sheet="Sheet1"/>
  </cacheSource>
  <cacheFields count="10">
    <cacheField name="Month" numFmtId="0">
      <sharedItems/>
    </cacheField>
    <cacheField name="Transection number" numFmtId="0">
      <sharedItems containsSemiMixedTypes="0" containsString="0" containsNumber="1" containsInteger="1" minValue="1001" maxValue="1019"/>
    </cacheField>
    <cacheField name="Product Code" numFmtId="0">
      <sharedItems containsSemiMixedTypes="0" containsString="0" containsNumber="1" containsInteger="1" minValue="2167" maxValue="8231"/>
    </cacheField>
    <cacheField name="Product description" numFmtId="0">
      <sharedItems/>
    </cacheField>
    <cacheField name="Store cost" numFmtId="44">
      <sharedItems containsSemiMixedTypes="0" containsString="0" containsNumber="1" containsInteger="1" minValue="5" maxValue="23"/>
    </cacheField>
    <cacheField name="Sales Price" numFmtId="44">
      <sharedItems containsSemiMixedTypes="0" containsString="0" containsNumber="1" minValue="12.2" maxValue="449.8"/>
    </cacheField>
    <cacheField name="Profit" numFmtId="44">
      <sharedItems containsSemiMixedTypes="0" containsString="0" containsNumber="1" minValue="6" maxValue="436.8"/>
    </cacheField>
    <cacheField name="Commision 10% for less than $50. 20% for more than $50" numFmtId="0">
      <sharedItems containsSemiMixedTypes="0" containsString="0" containsNumber="1" minValue="0.60000000000000009" maxValue="87.360000000000014"/>
    </cacheField>
    <cacheField name="Sales Person" numFmtId="0">
      <sharedItems count="19">
        <s v="Todd "/>
        <s v="Mr. Shawn"/>
        <s v="Crystal"/>
        <s v="Anthony "/>
        <s v="Michael "/>
        <s v="Sherry "/>
        <s v="Christian"/>
        <s v="Christopher "/>
        <s v="Dana "/>
        <s v="Adam "/>
        <s v="Lisa Kelly"/>
        <s v="Dean"/>
        <s v="Gregory West"/>
        <s v="Scott "/>
        <s v="Matthew "/>
        <s v="Alexandra "/>
        <s v="Sharon "/>
        <s v="Dean "/>
        <s v="Monica "/>
      </sharedItems>
    </cacheField>
    <cacheField name="Sale Location" numFmtId="0">
      <sharedItems count="8">
        <s v="NJ"/>
        <s v="NY"/>
        <s v="KS"/>
        <s v="AB"/>
        <s v="VW"/>
        <s v="YW"/>
        <s v="QU"/>
        <s v="B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Jan"/>
    <n v="1001"/>
    <n v="5033"/>
    <s v="tube of lipstick"/>
    <n v="13"/>
    <n v="19"/>
    <n v="6"/>
    <n v="0.60000000000000009"/>
    <x v="0"/>
    <x v="0"/>
  </r>
  <r>
    <s v="Jan"/>
    <n v="1002"/>
    <n v="5925"/>
    <s v="towel"/>
    <n v="5"/>
    <n v="83"/>
    <n v="78"/>
    <n v="15.600000000000001"/>
    <x v="1"/>
    <x v="1"/>
  </r>
  <r>
    <s v="Jan"/>
    <n v="1003"/>
    <n v="4941"/>
    <s v="cookie tin"/>
    <n v="6"/>
    <n v="12.2"/>
    <n v="6.1999999999999993"/>
    <n v="0.62"/>
    <x v="2"/>
    <x v="2"/>
  </r>
  <r>
    <s v="Jan"/>
    <n v="1004"/>
    <n v="2222"/>
    <s v="blowdryer"/>
    <n v="18"/>
    <n v="27"/>
    <n v="9"/>
    <n v="0.9"/>
    <x v="3"/>
    <x v="3"/>
  </r>
  <r>
    <s v="Jan"/>
    <n v="1005"/>
    <n v="7085"/>
    <s v="toothbrush"/>
    <n v="11"/>
    <n v="65"/>
    <n v="54"/>
    <n v="10.8"/>
    <x v="4"/>
    <x v="4"/>
  </r>
  <r>
    <s v="Jan"/>
    <n v="1006"/>
    <n v="4429"/>
    <s v="container of pudding"/>
    <n v="20"/>
    <n v="68"/>
    <n v="48"/>
    <n v="4.8000000000000007"/>
    <x v="5"/>
    <x v="0"/>
  </r>
  <r>
    <s v="Jan"/>
    <n v="1007"/>
    <n v="6114"/>
    <s v="snail shell"/>
    <n v="23"/>
    <n v="108"/>
    <n v="85"/>
    <n v="17"/>
    <x v="6"/>
    <x v="0"/>
  </r>
  <r>
    <s v="Jan"/>
    <n v="1008"/>
    <n v="8231"/>
    <s v="watch"/>
    <n v="17"/>
    <n v="52"/>
    <n v="35"/>
    <n v="3.5"/>
    <x v="7"/>
    <x v="1"/>
  </r>
  <r>
    <s v="Jan"/>
    <n v="1009"/>
    <n v="2167"/>
    <s v="door"/>
    <n v="16"/>
    <n v="27.6"/>
    <n v="11.600000000000001"/>
    <n v="1.1600000000000001"/>
    <x v="8"/>
    <x v="3"/>
  </r>
  <r>
    <s v="Jan"/>
    <n v="1010"/>
    <n v="5720"/>
    <s v="toilet paper tube"/>
    <n v="9"/>
    <n v="15.897"/>
    <n v="6.8970000000000002"/>
    <n v="0.68970000000000009"/>
    <x v="9"/>
    <x v="2"/>
  </r>
  <r>
    <s v="Jan"/>
    <n v="1011"/>
    <n v="5179"/>
    <s v="mirror"/>
    <n v="18"/>
    <n v="67"/>
    <n v="49"/>
    <n v="4.9000000000000004"/>
    <x v="10"/>
    <x v="2"/>
  </r>
  <r>
    <s v="Jan"/>
    <n v="1012"/>
    <n v="3310"/>
    <s v="_x000a_window"/>
    <n v="16"/>
    <n v="81"/>
    <n v="65"/>
    <n v="13"/>
    <x v="11"/>
    <x v="5"/>
  </r>
  <r>
    <s v="Jan"/>
    <n v="1013"/>
    <n v="7440"/>
    <s v="_x000a_candy cane"/>
    <n v="11"/>
    <n v="40"/>
    <n v="29"/>
    <n v="2.9000000000000004"/>
    <x v="12"/>
    <x v="6"/>
  </r>
  <r>
    <s v="Jan"/>
    <n v="1014"/>
    <n v="8213"/>
    <s v="_x000a_bar of soap"/>
    <n v="17"/>
    <n v="129"/>
    <n v="112"/>
    <n v="22.400000000000002"/>
    <x v="13"/>
    <x v="6"/>
  </r>
  <r>
    <s v="Jan"/>
    <n v="1015"/>
    <n v="2459"/>
    <s v="spectacles"/>
    <n v="13"/>
    <n v="62.5"/>
    <n v="49.5"/>
    <n v="4.95"/>
    <x v="14"/>
    <x v="7"/>
  </r>
  <r>
    <s v="Jan"/>
    <n v="1016"/>
    <n v="3011"/>
    <s v="_x000a_cowboy hat"/>
    <n v="7"/>
    <n v="61"/>
    <n v="54"/>
    <n v="10.8"/>
    <x v="15"/>
    <x v="2"/>
  </r>
  <r>
    <s v="Jan"/>
    <n v="1017"/>
    <n v="6935"/>
    <s v="pencil"/>
    <n v="13"/>
    <n v="449.8"/>
    <n v="436.8"/>
    <n v="87.360000000000014"/>
    <x v="16"/>
    <x v="3"/>
  </r>
  <r>
    <s v="Jan"/>
    <n v="1018"/>
    <n v="6894"/>
    <s v="_x000a_matchbook"/>
    <n v="8"/>
    <n v="62.85"/>
    <n v="54.85"/>
    <n v="10.97"/>
    <x v="17"/>
    <x v="2"/>
  </r>
  <r>
    <s v="Jan"/>
    <n v="1019"/>
    <n v="5023"/>
    <s v="glass"/>
    <n v="10"/>
    <n v="61"/>
    <n v="51"/>
    <n v="10.200000000000001"/>
    <x v="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6D17C-22A7-4601-B841-0FDE6AB0F58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C21" firstHeaderRow="0" firstDataRow="1" firstDataCol="1"/>
  <pivotFields count="10"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dataField="1" showAll="0"/>
    <pivotField axis="axisRow" showAll="0">
      <items count="20">
        <item x="9"/>
        <item x="15"/>
        <item x="3"/>
        <item x="6"/>
        <item x="7"/>
        <item x="2"/>
        <item x="8"/>
        <item x="11"/>
        <item x="17"/>
        <item x="12"/>
        <item x="10"/>
        <item x="14"/>
        <item x="4"/>
        <item x="18"/>
        <item x="1"/>
        <item x="13"/>
        <item x="16"/>
        <item x="5"/>
        <item x="0"/>
        <item t="default"/>
      </items>
    </pivotField>
    <pivotField showAll="0"/>
  </pivotFields>
  <rowFields count="1">
    <field x="8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6" baseField="8" baseItem="0"/>
    <dataField name="Sum of Commision 10% for less than $50. 20% for more than $50" fld="7" baseField="0" baseItem="0"/>
  </dataFields>
  <formats count="5">
    <format dxfId="58">
      <pivotArea field="8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field="8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collapsedLevelsAreSubtotals="1" fieldPosition="0"/>
    </format>
  </format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workbookViewId="0">
      <selection activeCell="A2" sqref="A2:J20"/>
    </sheetView>
  </sheetViews>
  <sheetFormatPr defaultRowHeight="16.5" x14ac:dyDescent="0.35"/>
  <cols>
    <col min="1" max="1" width="14.21875" customWidth="1"/>
    <col min="4" max="4" width="14.33203125" style="1" customWidth="1"/>
    <col min="5" max="5" width="8.88671875" style="18"/>
    <col min="6" max="6" width="10.21875" style="18" bestFit="1" customWidth="1"/>
    <col min="7" max="7" width="11.21875" customWidth="1"/>
    <col min="9" max="9" width="15.5546875" style="4" customWidth="1"/>
  </cols>
  <sheetData>
    <row r="1" spans="1:12" ht="103.5" x14ac:dyDescent="0.35">
      <c r="A1" s="9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6" t="s">
        <v>5</v>
      </c>
      <c r="G1" s="10" t="s">
        <v>6</v>
      </c>
      <c r="H1" s="10" t="s">
        <v>7</v>
      </c>
      <c r="I1" s="11" t="s">
        <v>8</v>
      </c>
      <c r="J1" s="12" t="s">
        <v>49</v>
      </c>
      <c r="K1" s="1"/>
      <c r="L1" s="1"/>
    </row>
    <row r="2" spans="1:12" x14ac:dyDescent="0.35">
      <c r="A2" s="13" t="s">
        <v>9</v>
      </c>
      <c r="B2" s="5">
        <v>1001</v>
      </c>
      <c r="C2" s="6">
        <v>5033</v>
      </c>
      <c r="D2" s="7" t="s">
        <v>11</v>
      </c>
      <c r="E2" s="17">
        <v>13</v>
      </c>
      <c r="F2" s="19">
        <f>E2+6</f>
        <v>19</v>
      </c>
      <c r="G2" s="20">
        <f t="shared" ref="G2:G20" si="0">F2-E2</f>
        <v>6</v>
      </c>
      <c r="H2" s="5">
        <f t="shared" ref="H2:H20" si="1">IF(G2&gt;50, G2*0.2, G2*0.1)</f>
        <v>0.60000000000000009</v>
      </c>
      <c r="I2" s="15" t="s">
        <v>30</v>
      </c>
      <c r="J2" s="14" t="s">
        <v>50</v>
      </c>
    </row>
    <row r="3" spans="1:12" x14ac:dyDescent="0.35">
      <c r="A3" s="13" t="s">
        <v>9</v>
      </c>
      <c r="B3" s="5">
        <v>1002</v>
      </c>
      <c r="C3" s="6">
        <v>5925</v>
      </c>
      <c r="D3" s="7" t="s">
        <v>12</v>
      </c>
      <c r="E3" s="17">
        <v>5</v>
      </c>
      <c r="F3" s="19">
        <f>E3+78</f>
        <v>83</v>
      </c>
      <c r="G3" s="20">
        <f t="shared" si="0"/>
        <v>78</v>
      </c>
      <c r="H3" s="5">
        <f t="shared" si="1"/>
        <v>15.600000000000001</v>
      </c>
      <c r="I3" s="15" t="s">
        <v>31</v>
      </c>
      <c r="J3" s="14" t="s">
        <v>51</v>
      </c>
    </row>
    <row r="4" spans="1:12" x14ac:dyDescent="0.35">
      <c r="A4" s="13" t="s">
        <v>9</v>
      </c>
      <c r="B4" s="5">
        <v>1003</v>
      </c>
      <c r="C4" s="6">
        <v>4941</v>
      </c>
      <c r="D4" s="8" t="s">
        <v>13</v>
      </c>
      <c r="E4" s="17">
        <v>6</v>
      </c>
      <c r="F4" s="19">
        <f>E4+6.2</f>
        <v>12.2</v>
      </c>
      <c r="G4" s="20">
        <f t="shared" si="0"/>
        <v>6.1999999999999993</v>
      </c>
      <c r="H4" s="5">
        <f t="shared" si="1"/>
        <v>0.62</v>
      </c>
      <c r="I4" s="15" t="s">
        <v>32</v>
      </c>
      <c r="J4" s="14" t="s">
        <v>52</v>
      </c>
    </row>
    <row r="5" spans="1:12" x14ac:dyDescent="0.35">
      <c r="A5" s="13" t="s">
        <v>10</v>
      </c>
      <c r="B5" s="5">
        <v>1004</v>
      </c>
      <c r="C5" s="6">
        <v>2222</v>
      </c>
      <c r="D5" s="8" t="s">
        <v>14</v>
      </c>
      <c r="E5" s="17">
        <v>18</v>
      </c>
      <c r="F5" s="19">
        <f>E5+9</f>
        <v>27</v>
      </c>
      <c r="G5" s="20">
        <f t="shared" si="0"/>
        <v>9</v>
      </c>
      <c r="H5" s="5">
        <f t="shared" si="1"/>
        <v>0.9</v>
      </c>
      <c r="I5" s="15" t="s">
        <v>33</v>
      </c>
      <c r="J5" s="14" t="s">
        <v>53</v>
      </c>
    </row>
    <row r="6" spans="1:12" x14ac:dyDescent="0.35">
      <c r="A6" s="13" t="s">
        <v>9</v>
      </c>
      <c r="B6" s="5">
        <v>1005</v>
      </c>
      <c r="C6" s="6">
        <v>7085</v>
      </c>
      <c r="D6" s="7" t="s">
        <v>15</v>
      </c>
      <c r="E6" s="17">
        <v>11</v>
      </c>
      <c r="F6" s="19">
        <f>E6+54</f>
        <v>65</v>
      </c>
      <c r="G6" s="20">
        <f t="shared" si="0"/>
        <v>54</v>
      </c>
      <c r="H6" s="5">
        <f t="shared" si="1"/>
        <v>10.8</v>
      </c>
      <c r="I6" s="15" t="s">
        <v>34</v>
      </c>
      <c r="J6" s="14" t="s">
        <v>54</v>
      </c>
    </row>
    <row r="7" spans="1:12" ht="30.75" x14ac:dyDescent="0.35">
      <c r="A7" s="13" t="s">
        <v>9</v>
      </c>
      <c r="B7" s="5">
        <v>1006</v>
      </c>
      <c r="C7" s="6">
        <v>4429</v>
      </c>
      <c r="D7" s="8" t="s">
        <v>16</v>
      </c>
      <c r="E7" s="17">
        <v>20</v>
      </c>
      <c r="F7" s="19">
        <f>E7+48</f>
        <v>68</v>
      </c>
      <c r="G7" s="20">
        <f t="shared" si="0"/>
        <v>48</v>
      </c>
      <c r="H7" s="5">
        <f t="shared" si="1"/>
        <v>4.8000000000000007</v>
      </c>
      <c r="I7" s="15" t="s">
        <v>35</v>
      </c>
      <c r="J7" s="14" t="s">
        <v>50</v>
      </c>
    </row>
    <row r="8" spans="1:12" x14ac:dyDescent="0.35">
      <c r="A8" s="13" t="s">
        <v>9</v>
      </c>
      <c r="B8" s="5">
        <v>1007</v>
      </c>
      <c r="C8" s="6">
        <v>6114</v>
      </c>
      <c r="D8" s="7" t="s">
        <v>17</v>
      </c>
      <c r="E8" s="17">
        <v>23</v>
      </c>
      <c r="F8" s="19">
        <f>E8+85</f>
        <v>108</v>
      </c>
      <c r="G8" s="20">
        <f t="shared" si="0"/>
        <v>85</v>
      </c>
      <c r="H8" s="5">
        <f t="shared" si="1"/>
        <v>17</v>
      </c>
      <c r="I8" s="15" t="s">
        <v>36</v>
      </c>
      <c r="J8" s="14" t="s">
        <v>50</v>
      </c>
    </row>
    <row r="9" spans="1:12" x14ac:dyDescent="0.35">
      <c r="A9" s="13" t="s">
        <v>9</v>
      </c>
      <c r="B9" s="5">
        <v>1008</v>
      </c>
      <c r="C9" s="6">
        <v>8231</v>
      </c>
      <c r="D9" s="8" t="s">
        <v>18</v>
      </c>
      <c r="E9" s="17">
        <v>17</v>
      </c>
      <c r="F9" s="19">
        <f>E9+35</f>
        <v>52</v>
      </c>
      <c r="G9" s="20">
        <f t="shared" si="0"/>
        <v>35</v>
      </c>
      <c r="H9" s="5">
        <f t="shared" si="1"/>
        <v>3.5</v>
      </c>
      <c r="I9" s="15" t="s">
        <v>37</v>
      </c>
      <c r="J9" s="14" t="s">
        <v>51</v>
      </c>
    </row>
    <row r="10" spans="1:12" x14ac:dyDescent="0.35">
      <c r="A10" s="13" t="s">
        <v>9</v>
      </c>
      <c r="B10" s="5">
        <v>1009</v>
      </c>
      <c r="C10" s="6">
        <v>2167</v>
      </c>
      <c r="D10" s="7" t="s">
        <v>19</v>
      </c>
      <c r="E10" s="17">
        <v>16</v>
      </c>
      <c r="F10" s="19">
        <f>E10+11.6</f>
        <v>27.6</v>
      </c>
      <c r="G10" s="20">
        <f t="shared" si="0"/>
        <v>11.600000000000001</v>
      </c>
      <c r="H10" s="5">
        <f t="shared" si="1"/>
        <v>1.1600000000000001</v>
      </c>
      <c r="I10" s="15" t="s">
        <v>38</v>
      </c>
      <c r="J10" s="14" t="s">
        <v>53</v>
      </c>
    </row>
    <row r="11" spans="1:12" x14ac:dyDescent="0.35">
      <c r="A11" s="13" t="s">
        <v>9</v>
      </c>
      <c r="B11" s="5">
        <v>1010</v>
      </c>
      <c r="C11" s="6">
        <v>5720</v>
      </c>
      <c r="D11" s="8" t="s">
        <v>20</v>
      </c>
      <c r="E11" s="17">
        <v>9</v>
      </c>
      <c r="F11" s="19">
        <f>E11+6.897</f>
        <v>15.897</v>
      </c>
      <c r="G11" s="20">
        <f t="shared" si="0"/>
        <v>6.8970000000000002</v>
      </c>
      <c r="H11" s="5">
        <f t="shared" si="1"/>
        <v>0.68970000000000009</v>
      </c>
      <c r="I11" s="15" t="s">
        <v>39</v>
      </c>
      <c r="J11" s="14" t="s">
        <v>52</v>
      </c>
    </row>
    <row r="12" spans="1:12" x14ac:dyDescent="0.35">
      <c r="A12" s="13" t="s">
        <v>9</v>
      </c>
      <c r="B12" s="5">
        <v>1011</v>
      </c>
      <c r="C12" s="6">
        <v>5179</v>
      </c>
      <c r="D12" s="7" t="s">
        <v>21</v>
      </c>
      <c r="E12" s="17">
        <v>18</v>
      </c>
      <c r="F12" s="19">
        <f>E12+49</f>
        <v>67</v>
      </c>
      <c r="G12" s="20">
        <f t="shared" si="0"/>
        <v>49</v>
      </c>
      <c r="H12" s="5">
        <f t="shared" si="1"/>
        <v>4.9000000000000004</v>
      </c>
      <c r="I12" s="15" t="s">
        <v>40</v>
      </c>
      <c r="J12" s="14" t="s">
        <v>52</v>
      </c>
    </row>
    <row r="13" spans="1:12" ht="20.25" customHeight="1" x14ac:dyDescent="0.35">
      <c r="A13" s="13" t="s">
        <v>9</v>
      </c>
      <c r="B13" s="5">
        <v>1012</v>
      </c>
      <c r="C13" s="6">
        <v>3310</v>
      </c>
      <c r="D13" s="8" t="s">
        <v>25</v>
      </c>
      <c r="E13" s="17">
        <v>16</v>
      </c>
      <c r="F13" s="19">
        <f>E13+65</f>
        <v>81</v>
      </c>
      <c r="G13" s="20">
        <f t="shared" si="0"/>
        <v>65</v>
      </c>
      <c r="H13" s="5">
        <f t="shared" si="1"/>
        <v>13</v>
      </c>
      <c r="I13" s="15" t="s">
        <v>41</v>
      </c>
      <c r="J13" s="14" t="s">
        <v>55</v>
      </c>
    </row>
    <row r="14" spans="1:12" ht="23.25" customHeight="1" x14ac:dyDescent="0.35">
      <c r="A14" s="13" t="s">
        <v>9</v>
      </c>
      <c r="B14" s="5">
        <v>1013</v>
      </c>
      <c r="C14" s="6">
        <v>7440</v>
      </c>
      <c r="D14" s="7" t="s">
        <v>26</v>
      </c>
      <c r="E14" s="17">
        <v>11</v>
      </c>
      <c r="F14" s="19">
        <f>E14+29</f>
        <v>40</v>
      </c>
      <c r="G14" s="20">
        <f t="shared" si="0"/>
        <v>29</v>
      </c>
      <c r="H14" s="5">
        <f t="shared" si="1"/>
        <v>2.9000000000000004</v>
      </c>
      <c r="I14" s="15" t="s">
        <v>42</v>
      </c>
      <c r="J14" s="14" t="s">
        <v>56</v>
      </c>
    </row>
    <row r="15" spans="1:12" ht="20.25" customHeight="1" x14ac:dyDescent="0.35">
      <c r="A15" s="13" t="s">
        <v>9</v>
      </c>
      <c r="B15" s="5">
        <v>1014</v>
      </c>
      <c r="C15" s="6">
        <v>8213</v>
      </c>
      <c r="D15" s="8" t="s">
        <v>27</v>
      </c>
      <c r="E15" s="17">
        <v>17</v>
      </c>
      <c r="F15" s="19">
        <f>E15+112</f>
        <v>129</v>
      </c>
      <c r="G15" s="20">
        <f t="shared" si="0"/>
        <v>112</v>
      </c>
      <c r="H15" s="5">
        <f t="shared" si="1"/>
        <v>22.400000000000002</v>
      </c>
      <c r="I15" s="15" t="s">
        <v>43</v>
      </c>
      <c r="J15" s="14" t="s">
        <v>56</v>
      </c>
    </row>
    <row r="16" spans="1:12" x14ac:dyDescent="0.35">
      <c r="A16" s="13" t="s">
        <v>9</v>
      </c>
      <c r="B16" s="5">
        <v>1015</v>
      </c>
      <c r="C16" s="6">
        <v>2459</v>
      </c>
      <c r="D16" s="7" t="s">
        <v>22</v>
      </c>
      <c r="E16" s="17">
        <v>13</v>
      </c>
      <c r="F16" s="19">
        <f>E16+49.5</f>
        <v>62.5</v>
      </c>
      <c r="G16" s="20">
        <f t="shared" si="0"/>
        <v>49.5</v>
      </c>
      <c r="H16" s="5">
        <f t="shared" si="1"/>
        <v>4.95</v>
      </c>
      <c r="I16" s="15" t="s">
        <v>44</v>
      </c>
      <c r="J16" s="14" t="s">
        <v>57</v>
      </c>
    </row>
    <row r="17" spans="1:10" ht="30.75" x14ac:dyDescent="0.35">
      <c r="A17" s="13" t="s">
        <v>9</v>
      </c>
      <c r="B17" s="5">
        <v>1016</v>
      </c>
      <c r="C17" s="6">
        <v>3011</v>
      </c>
      <c r="D17" s="8" t="s">
        <v>28</v>
      </c>
      <c r="E17" s="17">
        <v>7</v>
      </c>
      <c r="F17" s="19">
        <f>E17+54</f>
        <v>61</v>
      </c>
      <c r="G17" s="20">
        <f t="shared" si="0"/>
        <v>54</v>
      </c>
      <c r="H17" s="5">
        <f t="shared" si="1"/>
        <v>10.8</v>
      </c>
      <c r="I17" s="15" t="s">
        <v>45</v>
      </c>
      <c r="J17" s="14" t="s">
        <v>52</v>
      </c>
    </row>
    <row r="18" spans="1:10" x14ac:dyDescent="0.35">
      <c r="A18" s="13" t="s">
        <v>9</v>
      </c>
      <c r="B18" s="5">
        <v>1017</v>
      </c>
      <c r="C18" s="6">
        <v>6935</v>
      </c>
      <c r="D18" s="8" t="s">
        <v>23</v>
      </c>
      <c r="E18" s="17">
        <v>13</v>
      </c>
      <c r="F18" s="19">
        <f>E18+436.8</f>
        <v>449.8</v>
      </c>
      <c r="G18" s="20">
        <f t="shared" si="0"/>
        <v>436.8</v>
      </c>
      <c r="H18" s="5">
        <f t="shared" si="1"/>
        <v>87.360000000000014</v>
      </c>
      <c r="I18" s="15" t="s">
        <v>46</v>
      </c>
      <c r="J18" s="14" t="s">
        <v>53</v>
      </c>
    </row>
    <row r="19" spans="1:10" ht="21" customHeight="1" x14ac:dyDescent="0.35">
      <c r="A19" s="13" t="s">
        <v>9</v>
      </c>
      <c r="B19" s="5">
        <v>1018</v>
      </c>
      <c r="C19" s="6">
        <v>6894</v>
      </c>
      <c r="D19" s="8" t="s">
        <v>29</v>
      </c>
      <c r="E19" s="17">
        <v>8</v>
      </c>
      <c r="F19" s="19">
        <f>E19+54.85</f>
        <v>62.85</v>
      </c>
      <c r="G19" s="20">
        <f t="shared" si="0"/>
        <v>54.85</v>
      </c>
      <c r="H19" s="5">
        <f t="shared" si="1"/>
        <v>10.97</v>
      </c>
      <c r="I19" s="15" t="s">
        <v>47</v>
      </c>
      <c r="J19" s="14" t="s">
        <v>52</v>
      </c>
    </row>
    <row r="20" spans="1:10" x14ac:dyDescent="0.35">
      <c r="A20" s="13" t="s">
        <v>9</v>
      </c>
      <c r="B20" s="5">
        <v>1019</v>
      </c>
      <c r="C20" s="6">
        <v>5023</v>
      </c>
      <c r="D20" s="8" t="s">
        <v>24</v>
      </c>
      <c r="E20" s="17">
        <v>10</v>
      </c>
      <c r="F20" s="19">
        <f>E20+51</f>
        <v>61</v>
      </c>
      <c r="G20" s="20">
        <f t="shared" si="0"/>
        <v>51</v>
      </c>
      <c r="H20" s="5">
        <f t="shared" si="1"/>
        <v>10.200000000000001</v>
      </c>
      <c r="I20" s="15" t="s">
        <v>48</v>
      </c>
      <c r="J20" s="14" t="s">
        <v>51</v>
      </c>
    </row>
    <row r="22" spans="1:10" ht="33" x14ac:dyDescent="0.35">
      <c r="A22" s="2" t="s">
        <v>58</v>
      </c>
      <c r="B22" s="21"/>
      <c r="C22" s="21"/>
      <c r="D22" s="22"/>
      <c r="E22" s="23"/>
      <c r="F22" s="23">
        <f>SUM(F2:F20)</f>
        <v>1491.847</v>
      </c>
    </row>
    <row r="23" spans="1:10" ht="49.5" x14ac:dyDescent="0.35">
      <c r="A23" s="2" t="s">
        <v>59</v>
      </c>
      <c r="B23" s="21"/>
      <c r="C23" s="21"/>
      <c r="D23" s="2"/>
      <c r="E23" s="23"/>
      <c r="F23" s="23">
        <f>SUMIF(F2:F20,"&gt;50")</f>
        <v>1350.1499999999999</v>
      </c>
    </row>
    <row r="24" spans="1:10" ht="49.5" x14ac:dyDescent="0.35">
      <c r="A24" s="2" t="s">
        <v>60</v>
      </c>
      <c r="B24" s="21"/>
      <c r="C24" s="21"/>
      <c r="D24" s="22"/>
      <c r="E24" s="23"/>
      <c r="F24" s="23">
        <f>SUMIF(F2:F20,"&lt;=50")</f>
        <v>141.697</v>
      </c>
    </row>
    <row r="26" spans="1:10" x14ac:dyDescent="0.35">
      <c r="C26" s="1"/>
      <c r="D26" s="3"/>
    </row>
    <row r="27" spans="1:10" x14ac:dyDescent="0.35">
      <c r="C27" s="1"/>
    </row>
    <row r="28" spans="1:10" x14ac:dyDescent="0.35">
      <c r="D28" s="3"/>
    </row>
    <row r="30" spans="1:10" x14ac:dyDescent="0.35">
      <c r="D30" s="3"/>
    </row>
    <row r="32" spans="1:10" x14ac:dyDescent="0.35">
      <c r="D32" s="3"/>
    </row>
    <row r="34" spans="4:4" x14ac:dyDescent="0.35">
      <c r="D34" s="3"/>
    </row>
    <row r="36" spans="4:4" x14ac:dyDescent="0.35">
      <c r="D36" s="3"/>
    </row>
    <row r="38" spans="4:4" x14ac:dyDescent="0.35">
      <c r="D38" s="3"/>
    </row>
    <row r="40" spans="4:4" x14ac:dyDescent="0.35">
      <c r="D40" s="3"/>
    </row>
  </sheetData>
  <sortState xmlns:xlrd2="http://schemas.microsoft.com/office/spreadsheetml/2017/richdata2" ref="A2:J20">
    <sortCondition ref="B2:B20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E8E1-D89B-4243-A00B-D090A78FC038}">
  <sheetPr>
    <pageSetUpPr fitToPage="1"/>
  </sheetPr>
  <dimension ref="A1:G21"/>
  <sheetViews>
    <sheetView tabSelected="1" workbookViewId="0">
      <selection activeCell="E1" sqref="E1"/>
    </sheetView>
  </sheetViews>
  <sheetFormatPr defaultRowHeight="16.5" x14ac:dyDescent="0.35"/>
  <cols>
    <col min="1" max="1" width="11" bestFit="1" customWidth="1"/>
    <col min="2" max="2" width="9.33203125" bestFit="1" customWidth="1"/>
    <col min="3" max="3" width="9.21875" bestFit="1" customWidth="1"/>
    <col min="4" max="4" width="22.109375" bestFit="1" customWidth="1"/>
  </cols>
  <sheetData>
    <row r="1" spans="1:7" ht="120.75" x14ac:dyDescent="0.35">
      <c r="A1" s="25" t="s">
        <v>61</v>
      </c>
      <c r="B1" s="2" t="s">
        <v>63</v>
      </c>
      <c r="C1" s="2" t="s">
        <v>64</v>
      </c>
      <c r="E1" s="1"/>
      <c r="F1" s="1"/>
      <c r="G1" s="1"/>
    </row>
    <row r="2" spans="1:7" x14ac:dyDescent="0.35">
      <c r="A2" s="24" t="s">
        <v>39</v>
      </c>
      <c r="B2" s="26">
        <v>6.8970000000000002</v>
      </c>
      <c r="C2" s="26">
        <v>0.68970000000000009</v>
      </c>
    </row>
    <row r="3" spans="1:7" x14ac:dyDescent="0.35">
      <c r="A3" s="24" t="s">
        <v>45</v>
      </c>
      <c r="B3" s="26">
        <v>54</v>
      </c>
      <c r="C3" s="26">
        <v>10.8</v>
      </c>
    </row>
    <row r="4" spans="1:7" x14ac:dyDescent="0.35">
      <c r="A4" s="24" t="s">
        <v>33</v>
      </c>
      <c r="B4" s="26">
        <v>9</v>
      </c>
      <c r="C4" s="26">
        <v>0.9</v>
      </c>
    </row>
    <row r="5" spans="1:7" x14ac:dyDescent="0.35">
      <c r="A5" s="24" t="s">
        <v>36</v>
      </c>
      <c r="B5" s="26">
        <v>85</v>
      </c>
      <c r="C5" s="26">
        <v>17</v>
      </c>
    </row>
    <row r="6" spans="1:7" x14ac:dyDescent="0.35">
      <c r="A6" s="24" t="s">
        <v>37</v>
      </c>
      <c r="B6" s="26">
        <v>35</v>
      </c>
      <c r="C6" s="26">
        <v>3.5</v>
      </c>
    </row>
    <row r="7" spans="1:7" x14ac:dyDescent="0.35">
      <c r="A7" s="24" t="s">
        <v>32</v>
      </c>
      <c r="B7" s="26">
        <v>6.1999999999999993</v>
      </c>
      <c r="C7" s="26">
        <v>0.62</v>
      </c>
    </row>
    <row r="8" spans="1:7" x14ac:dyDescent="0.35">
      <c r="A8" s="24" t="s">
        <v>38</v>
      </c>
      <c r="B8" s="26">
        <v>11.600000000000001</v>
      </c>
      <c r="C8" s="26">
        <v>1.1600000000000001</v>
      </c>
    </row>
    <row r="9" spans="1:7" x14ac:dyDescent="0.35">
      <c r="A9" s="24" t="s">
        <v>41</v>
      </c>
      <c r="B9" s="26">
        <v>65</v>
      </c>
      <c r="C9" s="26">
        <v>13</v>
      </c>
    </row>
    <row r="10" spans="1:7" x14ac:dyDescent="0.35">
      <c r="A10" s="24" t="s">
        <v>47</v>
      </c>
      <c r="B10" s="26">
        <v>54.85</v>
      </c>
      <c r="C10" s="26">
        <v>10.97</v>
      </c>
    </row>
    <row r="11" spans="1:7" x14ac:dyDescent="0.35">
      <c r="A11" s="24" t="s">
        <v>42</v>
      </c>
      <c r="B11" s="26">
        <v>29</v>
      </c>
      <c r="C11" s="26">
        <v>2.9000000000000004</v>
      </c>
    </row>
    <row r="12" spans="1:7" x14ac:dyDescent="0.35">
      <c r="A12" s="24" t="s">
        <v>40</v>
      </c>
      <c r="B12" s="26">
        <v>49</v>
      </c>
      <c r="C12" s="26">
        <v>4.9000000000000004</v>
      </c>
    </row>
    <row r="13" spans="1:7" x14ac:dyDescent="0.35">
      <c r="A13" s="24" t="s">
        <v>44</v>
      </c>
      <c r="B13" s="26">
        <v>49.5</v>
      </c>
      <c r="C13" s="26">
        <v>4.95</v>
      </c>
    </row>
    <row r="14" spans="1:7" x14ac:dyDescent="0.35">
      <c r="A14" s="24" t="s">
        <v>34</v>
      </c>
      <c r="B14" s="26">
        <v>54</v>
      </c>
      <c r="C14" s="26">
        <v>10.8</v>
      </c>
    </row>
    <row r="15" spans="1:7" x14ac:dyDescent="0.35">
      <c r="A15" s="24" t="s">
        <v>48</v>
      </c>
      <c r="B15" s="26">
        <v>51</v>
      </c>
      <c r="C15" s="26">
        <v>10.200000000000001</v>
      </c>
    </row>
    <row r="16" spans="1:7" x14ac:dyDescent="0.35">
      <c r="A16" s="24" t="s">
        <v>31</v>
      </c>
      <c r="B16" s="26">
        <v>78</v>
      </c>
      <c r="C16" s="26">
        <v>15.600000000000001</v>
      </c>
    </row>
    <row r="17" spans="1:3" x14ac:dyDescent="0.35">
      <c r="A17" s="24" t="s">
        <v>43</v>
      </c>
      <c r="B17" s="26">
        <v>112</v>
      </c>
      <c r="C17" s="26">
        <v>22.400000000000002</v>
      </c>
    </row>
    <row r="18" spans="1:3" x14ac:dyDescent="0.35">
      <c r="A18" s="24" t="s">
        <v>46</v>
      </c>
      <c r="B18" s="26">
        <v>436.8</v>
      </c>
      <c r="C18" s="26">
        <v>87.360000000000014</v>
      </c>
    </row>
    <row r="19" spans="1:3" x14ac:dyDescent="0.35">
      <c r="A19" s="24" t="s">
        <v>35</v>
      </c>
      <c r="B19" s="26">
        <v>48</v>
      </c>
      <c r="C19" s="26">
        <v>4.8000000000000007</v>
      </c>
    </row>
    <row r="20" spans="1:3" x14ac:dyDescent="0.35">
      <c r="A20" s="24" t="s">
        <v>30</v>
      </c>
      <c r="B20" s="26">
        <v>6</v>
      </c>
      <c r="C20" s="26">
        <v>0.60000000000000009</v>
      </c>
    </row>
    <row r="21" spans="1:3" x14ac:dyDescent="0.35">
      <c r="A21" s="24" t="s">
        <v>62</v>
      </c>
      <c r="B21" s="26">
        <v>1240.847</v>
      </c>
      <c r="C21" s="26">
        <v>223.14970000000002</v>
      </c>
    </row>
  </sheetData>
  <pageMargins left="0.7" right="0.7" top="0.75" bottom="0.75" header="0.3" footer="0.3"/>
  <pageSetup scale="72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cp:lastPrinted>2023-02-06T15:14:34Z</cp:lastPrinted>
  <dcterms:created xsi:type="dcterms:W3CDTF">2015-06-05T18:17:20Z</dcterms:created>
  <dcterms:modified xsi:type="dcterms:W3CDTF">2023-02-06T15:15:22Z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2023-02-05T15:16:10Z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bb5cbfe1-d208-4c99-9c87-57d589d10c8d</vt:lpwstr>
  </property>
  <property fmtid="{D5CDD505-2E9C-101B-9397-08002B2CF9AE}" pid="7" name="MSIP_Label_defa4170-0d19-0005-0004-bc88714345d2_ActionId">
    <vt:lpwstr>5cbb06be-afbc-4a5d-8026-28c7ecc1cb3f</vt:lpwstr>
  </property>
  <property fmtid="{D5CDD505-2E9C-101B-9397-08002B2CF9AE}" pid="8" name="MSIP_Label_defa4170-0d19-0005-0004-bc88714345d2_ContentBits">
    <vt:lpwstr>0</vt:lpwstr>
  </property>
</Properties>
</file>