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6215" windowHeight="489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24519"/>
</workbook>
</file>

<file path=xl/calcChain.xml><?xml version="1.0" encoding="utf-8"?>
<calcChain xmlns="http://schemas.openxmlformats.org/spreadsheetml/2006/main">
  <c r="P23" i="3"/>
  <c r="B6" i="6"/>
  <c r="E2"/>
  <c r="G46" i="5" l="1"/>
  <c r="B32"/>
  <c r="B33" s="1"/>
  <c r="R31"/>
  <c r="F31"/>
  <c r="E30"/>
  <c r="E32" s="1"/>
  <c r="E34" s="1"/>
  <c r="D30"/>
  <c r="F30" s="1"/>
  <c r="R28"/>
  <c r="T28" s="1"/>
  <c r="K28"/>
  <c r="D28"/>
  <c r="D32" s="1"/>
  <c r="D34" s="1"/>
  <c r="R27"/>
  <c r="T27" s="1"/>
  <c r="K17"/>
  <c r="M17" s="1"/>
  <c r="D13"/>
  <c r="F13" s="1"/>
  <c r="D8"/>
  <c r="E8" s="1"/>
  <c r="F2"/>
  <c r="D1"/>
  <c r="E35" l="1"/>
  <c r="G35"/>
  <c r="B34"/>
  <c r="G30"/>
  <c r="C32"/>
  <c r="J2" i="4" l="1"/>
  <c r="H2"/>
  <c r="G13"/>
  <c r="I13" s="1"/>
  <c r="G12"/>
  <c r="I12" s="1"/>
  <c r="F9"/>
  <c r="H9" s="1"/>
  <c r="F8"/>
  <c r="E5"/>
  <c r="E2"/>
  <c r="G2" s="1"/>
  <c r="G82"/>
  <c r="I82" s="1"/>
  <c r="G81"/>
  <c r="I81" s="1"/>
  <c r="F78"/>
  <c r="H78" s="1"/>
  <c r="F77"/>
  <c r="E74"/>
  <c r="H71"/>
  <c r="I71" s="1"/>
  <c r="G71"/>
  <c r="E71"/>
  <c r="N42" i="3"/>
  <c r="N40"/>
  <c r="L40"/>
  <c r="P33"/>
  <c r="N34"/>
  <c r="P34" s="1"/>
  <c r="N33"/>
  <c r="M30"/>
  <c r="O30" s="1"/>
  <c r="M29"/>
  <c r="L26"/>
  <c r="N23"/>
  <c r="L23"/>
  <c r="O23" s="1"/>
  <c r="N15"/>
  <c r="M11"/>
  <c r="M10"/>
  <c r="C10"/>
  <c r="D9"/>
  <c r="N8"/>
  <c r="P8" s="1"/>
  <c r="Q8" s="1"/>
  <c r="D8"/>
  <c r="D7"/>
  <c r="D6"/>
  <c r="D5"/>
  <c r="D4"/>
  <c r="D3"/>
  <c r="D2"/>
  <c r="D1"/>
  <c r="D10" s="1"/>
  <c r="I2" i="4" l="1"/>
  <c r="L6" i="1"/>
  <c r="L7"/>
  <c r="M4"/>
  <c r="D5" i="2"/>
  <c r="K5"/>
  <c r="K6"/>
  <c r="K7"/>
  <c r="K8"/>
  <c r="K9"/>
  <c r="K10"/>
  <c r="L11"/>
  <c r="K11"/>
  <c r="D6"/>
  <c r="D7"/>
  <c r="D8"/>
  <c r="D9"/>
  <c r="D10"/>
  <c r="G33"/>
  <c r="G32"/>
  <c r="G31"/>
  <c r="G30"/>
  <c r="G29"/>
  <c r="G28"/>
  <c r="D28" s="1"/>
  <c r="G5"/>
  <c r="G6"/>
  <c r="G7"/>
  <c r="G8"/>
  <c r="G9"/>
  <c r="G10"/>
  <c r="D4" i="1"/>
  <c r="F10"/>
  <c r="E8"/>
  <c r="H7"/>
  <c r="H28" i="2" l="1"/>
</calcChain>
</file>

<file path=xl/sharedStrings.xml><?xml version="1.0" encoding="utf-8"?>
<sst xmlns="http://schemas.openxmlformats.org/spreadsheetml/2006/main" count="135" uniqueCount="76">
  <si>
    <t>RepeatSection</t>
  </si>
  <si>
    <t>EndsCount</t>
  </si>
  <si>
    <t>NoOfSection</t>
  </si>
  <si>
    <t>RequiredWarpLength</t>
  </si>
  <si>
    <t>count</t>
  </si>
  <si>
    <t>/</t>
  </si>
  <si>
    <t>(100-2.5)/100</t>
  </si>
  <si>
    <t>Calculative value</t>
  </si>
  <si>
    <t>Warp</t>
  </si>
  <si>
    <t>Color 1</t>
  </si>
  <si>
    <t>color 2</t>
  </si>
  <si>
    <t>color 3</t>
  </si>
  <si>
    <t>color 4</t>
  </si>
  <si>
    <t>color 5</t>
  </si>
  <si>
    <t>color 6</t>
  </si>
  <si>
    <t>C</t>
  </si>
  <si>
    <t>Count</t>
  </si>
  <si>
    <t>Total Ends</t>
  </si>
  <si>
    <t>Qty</t>
  </si>
  <si>
    <t>Length</t>
  </si>
  <si>
    <t>NO. of Section</t>
  </si>
  <si>
    <t>Repeat per Section</t>
  </si>
  <si>
    <t>Ends count</t>
  </si>
  <si>
    <t>Ends count value</t>
  </si>
  <si>
    <t>ends actual</t>
  </si>
  <si>
    <t>RnD Percentage Calculation</t>
  </si>
  <si>
    <t>mm</t>
  </si>
  <si>
    <t>ends</t>
  </si>
  <si>
    <t>repeat section</t>
  </si>
  <si>
    <t>ground ends</t>
  </si>
  <si>
    <t>no of section</t>
  </si>
  <si>
    <t>ginger</t>
  </si>
  <si>
    <t>no of cone</t>
  </si>
  <si>
    <t>Purple</t>
  </si>
  <si>
    <t>cone length</t>
  </si>
  <si>
    <t>set length</t>
  </si>
  <si>
    <t>section</t>
  </si>
  <si>
    <t>cone allowance</t>
  </si>
  <si>
    <t>Greige Width :</t>
  </si>
  <si>
    <t>Total ends</t>
  </si>
  <si>
    <t>addends</t>
  </si>
  <si>
    <t>Actual ends</t>
  </si>
  <si>
    <t>Greige ends</t>
  </si>
  <si>
    <t>v</t>
  </si>
  <si>
    <t>13x bl</t>
  </si>
  <si>
    <t>12xbl</t>
  </si>
  <si>
    <t>Set Length</t>
  </si>
  <si>
    <t>x</t>
  </si>
  <si>
    <t>NoofSection</t>
  </si>
  <si>
    <t>All</t>
  </si>
  <si>
    <t>Section ends</t>
  </si>
  <si>
    <t>Fraction</t>
  </si>
  <si>
    <t>0.9 last</t>
  </si>
  <si>
    <t>no of section Without fraction</t>
  </si>
  <si>
    <t>TE</t>
  </si>
  <si>
    <t>Fraction cone</t>
  </si>
  <si>
    <t>Cone</t>
  </si>
  <si>
    <t>&gt;0.5</t>
  </si>
  <si>
    <t>&lt;0.5</t>
  </si>
  <si>
    <t>Full</t>
  </si>
  <si>
    <t>C.Blue</t>
  </si>
  <si>
    <t>Section Ends</t>
  </si>
  <si>
    <t>Beam no.</t>
  </si>
  <si>
    <t>White</t>
  </si>
  <si>
    <t>No Of Repeat</t>
  </si>
  <si>
    <t>x35</t>
  </si>
  <si>
    <t>Fraction-570</t>
  </si>
  <si>
    <t>x32</t>
  </si>
  <si>
    <t>x31+3</t>
  </si>
  <si>
    <t>Section Ends </t>
  </si>
  <si>
    <t>Repeat*WarpEnds</t>
  </si>
  <si>
    <t>SectionEnds=</t>
  </si>
  <si>
    <t>RepreatSection</t>
  </si>
  <si>
    <t>*</t>
  </si>
  <si>
    <t>WarpEnds</t>
  </si>
  <si>
    <t>total ends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</si>
</sst>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/>
    <xf numFmtId="0" fontId="0" fillId="2" borderId="1" xfId="0" applyFill="1" applyBorder="1"/>
    <xf numFmtId="0" fontId="0" fillId="3" borderId="0" xfId="0" applyFill="1"/>
    <xf numFmtId="0" fontId="6" fillId="3" borderId="0" xfId="0" applyFont="1" applyFill="1"/>
    <xf numFmtId="0" fontId="6" fillId="0" borderId="0" xfId="0" applyFont="1"/>
    <xf numFmtId="0" fontId="0" fillId="0" borderId="1" xfId="0" applyBorder="1"/>
    <xf numFmtId="0" fontId="5" fillId="0" borderId="1" xfId="0" applyFont="1" applyBorder="1"/>
    <xf numFmtId="0" fontId="5" fillId="0" borderId="1" xfId="0" applyFont="1" applyFill="1" applyBorder="1"/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0" xfId="0" applyFon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0"/>
  <sheetViews>
    <sheetView topLeftCell="K1" workbookViewId="0">
      <selection activeCell="L7" sqref="L7"/>
    </sheetView>
  </sheetViews>
  <sheetFormatPr defaultRowHeight="15"/>
  <cols>
    <col min="2" max="2" width="20.140625" customWidth="1"/>
    <col min="3" max="3" width="16.140625" bestFit="1" customWidth="1"/>
    <col min="4" max="5" width="9.5703125" customWidth="1"/>
    <col min="6" max="6" width="21.5703125" customWidth="1"/>
    <col min="7" max="7" width="11.42578125" customWidth="1"/>
    <col min="12" max="12" width="18" customWidth="1"/>
  </cols>
  <sheetData>
    <row r="1" spans="2:17">
      <c r="B1" t="s">
        <v>0</v>
      </c>
      <c r="C1" t="s">
        <v>1</v>
      </c>
      <c r="D1" t="s">
        <v>2</v>
      </c>
      <c r="F1" t="s">
        <v>3</v>
      </c>
      <c r="H1">
        <v>5.9049999999999999E-4</v>
      </c>
      <c r="I1" t="s">
        <v>5</v>
      </c>
      <c r="J1" t="s">
        <v>4</v>
      </c>
    </row>
    <row r="2" spans="2:17">
      <c r="B2">
        <v>4</v>
      </c>
      <c r="C2">
        <v>488</v>
      </c>
      <c r="D2">
        <v>8</v>
      </c>
      <c r="F2">
        <v>3601</v>
      </c>
      <c r="J2">
        <v>32</v>
      </c>
      <c r="L2" s="19" t="s">
        <v>25</v>
      </c>
      <c r="M2" s="20"/>
      <c r="N2" s="20"/>
      <c r="O2" s="20"/>
      <c r="P2" s="20"/>
      <c r="Q2" s="20"/>
    </row>
    <row r="3" spans="2:17">
      <c r="L3" s="20"/>
      <c r="M3" s="20"/>
      <c r="N3" s="20"/>
      <c r="O3" s="20"/>
      <c r="P3" s="20"/>
      <c r="Q3" s="20"/>
    </row>
    <row r="4" spans="2:17" ht="15.75">
      <c r="C4" s="1" t="s">
        <v>7</v>
      </c>
      <c r="D4" s="1" t="e">
        <f>((B2*C2*D2*F2*H1)/J2)/K1</f>
        <v>#DIV/0!</v>
      </c>
      <c r="E4" s="1"/>
      <c r="M4">
        <f>(100-1)/100</f>
        <v>0.99</v>
      </c>
    </row>
    <row r="5" spans="2:17">
      <c r="L5" t="s">
        <v>6</v>
      </c>
    </row>
    <row r="6" spans="2:17">
      <c r="L6">
        <f>(100-2.5)/100</f>
        <v>0.97499999999999998</v>
      </c>
    </row>
    <row r="7" spans="2:17">
      <c r="E7">
        <v>2008.11</v>
      </c>
      <c r="F7">
        <v>1957.91</v>
      </c>
      <c r="G7">
        <v>2.5</v>
      </c>
      <c r="H7">
        <f>F7*(100-G7)/100</f>
        <v>1908.96225</v>
      </c>
      <c r="L7">
        <f>F7*L6</f>
        <v>1908.96225</v>
      </c>
    </row>
    <row r="8" spans="2:17">
      <c r="E8">
        <f>E7-F7</f>
        <v>50.199999999999818</v>
      </c>
    </row>
    <row r="10" spans="2:17">
      <c r="F10">
        <f>F7*100/E7</f>
        <v>97.500136944689288</v>
      </c>
    </row>
  </sheetData>
  <mergeCells count="1">
    <mergeCell ref="L2:Q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L39"/>
  <sheetViews>
    <sheetView workbookViewId="0">
      <selection activeCell="D6" sqref="D6"/>
    </sheetView>
  </sheetViews>
  <sheetFormatPr defaultRowHeight="15"/>
  <cols>
    <col min="1" max="1" width="2.5703125" customWidth="1"/>
    <col min="2" max="2" width="14" bestFit="1" customWidth="1"/>
    <col min="3" max="3" width="17.7109375" bestFit="1" customWidth="1"/>
    <col min="4" max="4" width="13.7109375" bestFit="1" customWidth="1"/>
    <col min="5" max="5" width="7" bestFit="1" customWidth="1"/>
    <col min="6" max="6" width="20.140625" bestFit="1" customWidth="1"/>
    <col min="7" max="8" width="16" bestFit="1" customWidth="1"/>
    <col min="9" max="9" width="13.85546875" bestFit="1" customWidth="1"/>
    <col min="10" max="10" width="18" bestFit="1" customWidth="1"/>
    <col min="11" max="11" width="10" bestFit="1" customWidth="1"/>
  </cols>
  <sheetData>
    <row r="3" spans="2:12" ht="12.75" customHeight="1"/>
    <row r="4" spans="2:12">
      <c r="B4" t="s">
        <v>8</v>
      </c>
      <c r="C4" t="s">
        <v>16</v>
      </c>
      <c r="D4" t="s">
        <v>18</v>
      </c>
      <c r="E4" t="s">
        <v>19</v>
      </c>
      <c r="F4" t="s">
        <v>22</v>
      </c>
      <c r="G4" t="s">
        <v>23</v>
      </c>
      <c r="H4" t="s">
        <v>23</v>
      </c>
      <c r="I4" t="s">
        <v>20</v>
      </c>
      <c r="J4" t="s">
        <v>21</v>
      </c>
      <c r="K4" t="s">
        <v>17</v>
      </c>
      <c r="L4" t="s">
        <v>24</v>
      </c>
    </row>
    <row r="5" spans="2:12">
      <c r="B5" t="s">
        <v>9</v>
      </c>
      <c r="C5">
        <v>32</v>
      </c>
      <c r="D5">
        <f>((K5*0.0005905*F19)/C5)/0.99</f>
        <v>252.21353986111109</v>
      </c>
      <c r="F5">
        <v>122</v>
      </c>
      <c r="G5">
        <f t="shared" ref="G5:G10" si="0">F5*J5</f>
        <v>488</v>
      </c>
      <c r="I5">
        <v>7.7</v>
      </c>
      <c r="J5">
        <v>4</v>
      </c>
      <c r="K5">
        <f>G5*I5</f>
        <v>3757.6</v>
      </c>
      <c r="L5">
        <v>3749</v>
      </c>
    </row>
    <row r="6" spans="2:12">
      <c r="B6" t="s">
        <v>10</v>
      </c>
      <c r="C6">
        <v>32</v>
      </c>
      <c r="D6">
        <f t="shared" ref="D6:D10" si="1">((K6*0.0005905*F20)/C6)/0.99</f>
        <v>0</v>
      </c>
      <c r="F6">
        <v>11</v>
      </c>
      <c r="G6">
        <f t="shared" si="0"/>
        <v>44</v>
      </c>
      <c r="I6">
        <v>8</v>
      </c>
      <c r="J6">
        <v>4</v>
      </c>
      <c r="K6">
        <f t="shared" ref="K6:K10" si="2">G6*I6</f>
        <v>352</v>
      </c>
      <c r="L6">
        <v>341</v>
      </c>
    </row>
    <row r="7" spans="2:12">
      <c r="B7" t="s">
        <v>11</v>
      </c>
      <c r="C7">
        <v>32</v>
      </c>
      <c r="D7">
        <f t="shared" si="1"/>
        <v>0</v>
      </c>
      <c r="F7">
        <v>11</v>
      </c>
      <c r="G7">
        <f t="shared" si="0"/>
        <v>44</v>
      </c>
      <c r="I7">
        <v>8</v>
      </c>
      <c r="J7">
        <v>4</v>
      </c>
      <c r="K7">
        <f t="shared" si="2"/>
        <v>352</v>
      </c>
      <c r="L7">
        <v>341</v>
      </c>
    </row>
    <row r="8" spans="2:12">
      <c r="B8" t="s">
        <v>12</v>
      </c>
      <c r="C8">
        <v>32</v>
      </c>
      <c r="D8">
        <f t="shared" si="1"/>
        <v>0</v>
      </c>
      <c r="F8">
        <v>11</v>
      </c>
      <c r="G8">
        <f t="shared" si="0"/>
        <v>44</v>
      </c>
      <c r="I8">
        <v>8</v>
      </c>
      <c r="J8">
        <v>4</v>
      </c>
      <c r="K8">
        <f t="shared" si="2"/>
        <v>352</v>
      </c>
      <c r="L8">
        <v>341</v>
      </c>
    </row>
    <row r="9" spans="2:12">
      <c r="B9" t="s">
        <v>13</v>
      </c>
      <c r="C9">
        <v>32</v>
      </c>
      <c r="D9">
        <f t="shared" si="1"/>
        <v>0</v>
      </c>
      <c r="F9">
        <v>22</v>
      </c>
      <c r="G9">
        <f t="shared" si="0"/>
        <v>88</v>
      </c>
      <c r="I9">
        <v>8</v>
      </c>
      <c r="J9">
        <v>4</v>
      </c>
      <c r="K9">
        <f t="shared" si="2"/>
        <v>704</v>
      </c>
      <c r="L9">
        <v>682</v>
      </c>
    </row>
    <row r="10" spans="2:12">
      <c r="B10" t="s">
        <v>14</v>
      </c>
      <c r="C10">
        <v>32</v>
      </c>
      <c r="D10">
        <f t="shared" si="1"/>
        <v>0</v>
      </c>
      <c r="F10">
        <v>3</v>
      </c>
      <c r="G10">
        <f t="shared" si="0"/>
        <v>12</v>
      </c>
      <c r="I10">
        <v>8</v>
      </c>
      <c r="J10">
        <v>4</v>
      </c>
      <c r="K10">
        <f t="shared" si="2"/>
        <v>96</v>
      </c>
      <c r="L10">
        <v>93</v>
      </c>
    </row>
    <row r="11" spans="2:12">
      <c r="K11">
        <f>SUM(K5:K10)</f>
        <v>5613.6</v>
      </c>
      <c r="L11">
        <f>SUM(L5:L10)</f>
        <v>5547</v>
      </c>
    </row>
    <row r="16" spans="2:12">
      <c r="B16" t="s">
        <v>15</v>
      </c>
    </row>
    <row r="18" spans="2:11">
      <c r="B18" t="s">
        <v>0</v>
      </c>
      <c r="C18" t="s">
        <v>1</v>
      </c>
      <c r="D18" t="s">
        <v>2</v>
      </c>
      <c r="F18" t="s">
        <v>3</v>
      </c>
    </row>
    <row r="19" spans="2:11">
      <c r="B19">
        <v>4</v>
      </c>
      <c r="C19">
        <v>488</v>
      </c>
      <c r="D19">
        <v>8</v>
      </c>
      <c r="F19">
        <v>3601</v>
      </c>
    </row>
    <row r="21" spans="2:11" ht="15.75">
      <c r="C21" s="1"/>
      <c r="D21" s="1"/>
      <c r="E21" s="1"/>
    </row>
    <row r="27" spans="2:11">
      <c r="B27" t="s">
        <v>8</v>
      </c>
      <c r="C27" t="s">
        <v>16</v>
      </c>
      <c r="D27" t="s">
        <v>18</v>
      </c>
      <c r="E27" t="s">
        <v>19</v>
      </c>
      <c r="F27" t="s">
        <v>22</v>
      </c>
      <c r="G27" t="s">
        <v>23</v>
      </c>
      <c r="H27" t="s">
        <v>23</v>
      </c>
      <c r="I27" t="s">
        <v>20</v>
      </c>
      <c r="J27" t="s">
        <v>21</v>
      </c>
      <c r="K27" t="s">
        <v>17</v>
      </c>
    </row>
    <row r="28" spans="2:11">
      <c r="B28" t="s">
        <v>9</v>
      </c>
      <c r="C28">
        <v>32</v>
      </c>
      <c r="D28">
        <f>J28*G28*I28*F42*0.0005905/C28*0.99</f>
        <v>0</v>
      </c>
      <c r="F28">
        <v>122</v>
      </c>
      <c r="G28">
        <f t="shared" ref="G28:G33" si="3">F28*J28</f>
        <v>488</v>
      </c>
      <c r="H28">
        <f>G28*I28</f>
        <v>3757.6</v>
      </c>
      <c r="I28">
        <v>7.7</v>
      </c>
      <c r="J28">
        <v>4</v>
      </c>
      <c r="K28">
        <v>5547</v>
      </c>
    </row>
    <row r="29" spans="2:11">
      <c r="B29" t="s">
        <v>10</v>
      </c>
      <c r="C29">
        <v>32</v>
      </c>
      <c r="F29">
        <v>11</v>
      </c>
      <c r="G29">
        <f t="shared" si="3"/>
        <v>44</v>
      </c>
      <c r="I29">
        <v>8</v>
      </c>
      <c r="J29">
        <v>4</v>
      </c>
      <c r="K29">
        <v>5547</v>
      </c>
    </row>
    <row r="30" spans="2:11">
      <c r="B30" t="s">
        <v>11</v>
      </c>
      <c r="C30">
        <v>32</v>
      </c>
      <c r="F30">
        <v>11</v>
      </c>
      <c r="G30">
        <f t="shared" si="3"/>
        <v>44</v>
      </c>
      <c r="I30">
        <v>8</v>
      </c>
      <c r="J30">
        <v>4</v>
      </c>
      <c r="K30">
        <v>5547</v>
      </c>
    </row>
    <row r="31" spans="2:11">
      <c r="B31" t="s">
        <v>12</v>
      </c>
      <c r="C31">
        <v>32</v>
      </c>
      <c r="F31">
        <v>11</v>
      </c>
      <c r="G31">
        <f t="shared" si="3"/>
        <v>44</v>
      </c>
      <c r="I31">
        <v>8</v>
      </c>
      <c r="J31">
        <v>4</v>
      </c>
      <c r="K31">
        <v>5547</v>
      </c>
    </row>
    <row r="32" spans="2:11">
      <c r="B32" t="s">
        <v>13</v>
      </c>
      <c r="C32">
        <v>32</v>
      </c>
      <c r="F32">
        <v>22</v>
      </c>
      <c r="G32">
        <f t="shared" si="3"/>
        <v>88</v>
      </c>
      <c r="I32">
        <v>8</v>
      </c>
      <c r="J32">
        <v>4</v>
      </c>
      <c r="K32">
        <v>5547</v>
      </c>
    </row>
    <row r="33" spans="2:11">
      <c r="B33" t="s">
        <v>14</v>
      </c>
      <c r="C33">
        <v>32</v>
      </c>
      <c r="F33">
        <v>3</v>
      </c>
      <c r="G33">
        <f t="shared" si="3"/>
        <v>12</v>
      </c>
      <c r="I33">
        <v>8</v>
      </c>
      <c r="J33">
        <v>4</v>
      </c>
      <c r="K33">
        <v>5547</v>
      </c>
    </row>
    <row r="39" spans="2:11">
      <c r="B39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2"/>
  <sheetViews>
    <sheetView tabSelected="1" topLeftCell="H19" workbookViewId="0">
      <selection activeCell="P24" sqref="P24"/>
    </sheetView>
  </sheetViews>
  <sheetFormatPr defaultRowHeight="15"/>
  <cols>
    <col min="9" max="9" width="12.85546875" customWidth="1"/>
    <col min="11" max="11" width="13.85546875" bestFit="1" customWidth="1"/>
    <col min="13" max="13" width="12" bestFit="1" customWidth="1"/>
    <col min="14" max="14" width="12.42578125" bestFit="1" customWidth="1"/>
  </cols>
  <sheetData>
    <row r="1" spans="1:17">
      <c r="A1">
        <v>1</v>
      </c>
      <c r="B1">
        <v>52</v>
      </c>
      <c r="C1">
        <v>1</v>
      </c>
      <c r="D1">
        <f t="shared" ref="D1:D9" si="0">B1*C1</f>
        <v>52</v>
      </c>
    </row>
    <row r="2" spans="1:17">
      <c r="A2">
        <v>2</v>
      </c>
      <c r="B2">
        <v>1</v>
      </c>
      <c r="C2">
        <v>6</v>
      </c>
      <c r="D2">
        <f t="shared" si="0"/>
        <v>6</v>
      </c>
    </row>
    <row r="3" spans="1:17">
      <c r="A3">
        <v>3</v>
      </c>
      <c r="B3">
        <v>12</v>
      </c>
      <c r="C3">
        <v>1</v>
      </c>
      <c r="D3">
        <f t="shared" si="0"/>
        <v>12</v>
      </c>
    </row>
    <row r="4" spans="1:17">
      <c r="A4">
        <v>4</v>
      </c>
      <c r="B4">
        <v>1</v>
      </c>
      <c r="C4">
        <v>12</v>
      </c>
      <c r="D4">
        <f t="shared" si="0"/>
        <v>12</v>
      </c>
    </row>
    <row r="5" spans="1:17">
      <c r="A5">
        <v>5</v>
      </c>
      <c r="B5">
        <v>12</v>
      </c>
      <c r="C5">
        <v>1</v>
      </c>
      <c r="D5">
        <f t="shared" si="0"/>
        <v>12</v>
      </c>
    </row>
    <row r="6" spans="1:17">
      <c r="A6">
        <v>6</v>
      </c>
      <c r="B6">
        <v>1</v>
      </c>
      <c r="C6">
        <v>26</v>
      </c>
      <c r="D6">
        <f t="shared" si="0"/>
        <v>26</v>
      </c>
    </row>
    <row r="7" spans="1:17">
      <c r="A7">
        <v>7</v>
      </c>
      <c r="B7">
        <v>1</v>
      </c>
      <c r="C7">
        <v>10</v>
      </c>
      <c r="D7">
        <f t="shared" si="0"/>
        <v>10</v>
      </c>
    </row>
    <row r="8" spans="1:17">
      <c r="A8">
        <v>8</v>
      </c>
      <c r="B8">
        <v>52</v>
      </c>
      <c r="C8">
        <v>1</v>
      </c>
      <c r="D8">
        <f t="shared" si="0"/>
        <v>52</v>
      </c>
      <c r="L8">
        <v>45.71</v>
      </c>
      <c r="M8">
        <v>8</v>
      </c>
      <c r="N8">
        <f>M8/L8</f>
        <v>0.17501640778823013</v>
      </c>
      <c r="O8">
        <v>100</v>
      </c>
      <c r="P8">
        <f>N8*O8</f>
        <v>17.501640778823013</v>
      </c>
      <c r="Q8">
        <f>L8+P8</f>
        <v>63.211640778823011</v>
      </c>
    </row>
    <row r="9" spans="1:17">
      <c r="A9">
        <v>9</v>
      </c>
      <c r="B9">
        <v>1</v>
      </c>
      <c r="C9">
        <v>20</v>
      </c>
      <c r="D9">
        <f t="shared" si="0"/>
        <v>20</v>
      </c>
    </row>
    <row r="10" spans="1:17">
      <c r="C10">
        <f>SUM(C1:C9)</f>
        <v>78</v>
      </c>
      <c r="D10">
        <f>SUM(D1:D9)</f>
        <v>202</v>
      </c>
      <c r="L10">
        <v>100</v>
      </c>
      <c r="M10">
        <f>(L10-L9)/100</f>
        <v>1</v>
      </c>
    </row>
    <row r="11" spans="1:17">
      <c r="M11">
        <f>L8*M10</f>
        <v>45.71</v>
      </c>
    </row>
    <row r="15" spans="1:17">
      <c r="K15">
        <v>45.72</v>
      </c>
      <c r="M15">
        <v>100</v>
      </c>
      <c r="N15">
        <f>M15*K15/(100-P15)</f>
        <v>49.695652173913047</v>
      </c>
      <c r="P15">
        <v>8</v>
      </c>
    </row>
    <row r="17" spans="9:16">
      <c r="K17">
        <v>114</v>
      </c>
      <c r="L17">
        <v>10</v>
      </c>
    </row>
    <row r="18" spans="9:16">
      <c r="K18">
        <v>2</v>
      </c>
      <c r="L18" s="2" t="s">
        <v>26</v>
      </c>
    </row>
    <row r="22" spans="9:16">
      <c r="J22" t="s">
        <v>27</v>
      </c>
      <c r="K22" t="s">
        <v>28</v>
      </c>
      <c r="M22" t="s">
        <v>29</v>
      </c>
      <c r="N22" t="s">
        <v>30</v>
      </c>
    </row>
    <row r="23" spans="9:16">
      <c r="J23">
        <v>172</v>
      </c>
      <c r="K23">
        <v>4</v>
      </c>
      <c r="L23">
        <f>J23*K23</f>
        <v>688</v>
      </c>
      <c r="M23">
        <v>8320</v>
      </c>
      <c r="N23">
        <f>M23/L23</f>
        <v>12.093023255813954</v>
      </c>
      <c r="O23">
        <f>L23*12</f>
        <v>8256</v>
      </c>
      <c r="P23">
        <f>M23-O23</f>
        <v>64</v>
      </c>
    </row>
    <row r="26" spans="9:16">
      <c r="J26">
        <v>148</v>
      </c>
      <c r="K26">
        <v>4</v>
      </c>
      <c r="L26">
        <f>J26*K26</f>
        <v>592</v>
      </c>
    </row>
    <row r="27" spans="9:16">
      <c r="J27">
        <v>2020</v>
      </c>
      <c r="K27">
        <v>12</v>
      </c>
    </row>
    <row r="28" spans="9:16">
      <c r="K28" t="s">
        <v>31</v>
      </c>
    </row>
    <row r="29" spans="9:16">
      <c r="I29" t="s">
        <v>32</v>
      </c>
      <c r="J29" t="s">
        <v>31</v>
      </c>
      <c r="K29">
        <v>24</v>
      </c>
      <c r="L29">
        <v>4</v>
      </c>
      <c r="M29">
        <f>K29*L29</f>
        <v>96</v>
      </c>
    </row>
    <row r="30" spans="9:16">
      <c r="J30" t="s">
        <v>33</v>
      </c>
      <c r="K30">
        <v>148</v>
      </c>
      <c r="L30">
        <v>4</v>
      </c>
      <c r="M30">
        <f>K30*L30</f>
        <v>592</v>
      </c>
      <c r="N30">
        <v>64</v>
      </c>
      <c r="O30">
        <f>M30-N30</f>
        <v>528</v>
      </c>
    </row>
    <row r="32" spans="9:16">
      <c r="J32" t="s">
        <v>34</v>
      </c>
      <c r="L32" t="s">
        <v>35</v>
      </c>
      <c r="M32" t="s">
        <v>36</v>
      </c>
      <c r="O32" t="s">
        <v>37</v>
      </c>
    </row>
    <row r="33" spans="9:16">
      <c r="K33">
        <v>528</v>
      </c>
      <c r="L33">
        <v>2020</v>
      </c>
      <c r="M33">
        <v>12</v>
      </c>
      <c r="N33">
        <f>L33*M33</f>
        <v>24240</v>
      </c>
      <c r="O33">
        <v>500</v>
      </c>
      <c r="P33">
        <f>N33+O33</f>
        <v>24740</v>
      </c>
    </row>
    <row r="34" spans="9:16">
      <c r="K34">
        <v>64</v>
      </c>
      <c r="L34">
        <v>2020</v>
      </c>
      <c r="M34">
        <v>13</v>
      </c>
      <c r="N34">
        <f>L34*M34</f>
        <v>26260</v>
      </c>
      <c r="O34">
        <v>500</v>
      </c>
      <c r="P34">
        <f>N34+O34</f>
        <v>26760</v>
      </c>
    </row>
    <row r="39" spans="9:16">
      <c r="K39" t="s">
        <v>39</v>
      </c>
      <c r="M39" t="s">
        <v>40</v>
      </c>
      <c r="N39" t="s">
        <v>41</v>
      </c>
    </row>
    <row r="40" spans="9:16">
      <c r="I40" s="4" t="s">
        <v>38</v>
      </c>
      <c r="K40">
        <v>8436</v>
      </c>
      <c r="L40">
        <f>+M4011</f>
        <v>0</v>
      </c>
      <c r="M40">
        <v>116</v>
      </c>
      <c r="N40">
        <f>K40-M40</f>
        <v>8320</v>
      </c>
    </row>
    <row r="41" spans="9:16">
      <c r="J41" t="s">
        <v>42</v>
      </c>
      <c r="K41">
        <v>140</v>
      </c>
    </row>
    <row r="42" spans="9:16">
      <c r="N42">
        <f>N40/K41</f>
        <v>59.428571428571431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J82"/>
  <sheetViews>
    <sheetView workbookViewId="0">
      <selection activeCell="A17" sqref="A17"/>
    </sheetView>
  </sheetViews>
  <sheetFormatPr defaultRowHeight="15"/>
  <sheetData>
    <row r="1" spans="2:10">
      <c r="C1" t="s">
        <v>27</v>
      </c>
      <c r="D1" t="s">
        <v>28</v>
      </c>
      <c r="F1" t="s">
        <v>29</v>
      </c>
      <c r="G1" t="s">
        <v>30</v>
      </c>
    </row>
    <row r="2" spans="2:10">
      <c r="C2">
        <v>576</v>
      </c>
      <c r="D2">
        <v>1</v>
      </c>
      <c r="E2">
        <f>C2*D2</f>
        <v>576</v>
      </c>
      <c r="F2">
        <v>7400</v>
      </c>
      <c r="G2">
        <f>F2/E2</f>
        <v>12.847222222222221</v>
      </c>
      <c r="H2">
        <f>E2*13</f>
        <v>7488</v>
      </c>
      <c r="I2">
        <f>F2-H2</f>
        <v>-88</v>
      </c>
      <c r="J2">
        <f>E2+I2</f>
        <v>488</v>
      </c>
    </row>
    <row r="3" spans="2:10">
      <c r="I3" t="s">
        <v>45</v>
      </c>
      <c r="J3" t="s">
        <v>44</v>
      </c>
    </row>
    <row r="5" spans="2:10">
      <c r="C5">
        <v>148</v>
      </c>
      <c r="D5">
        <v>4</v>
      </c>
      <c r="E5">
        <f>C5*D5</f>
        <v>592</v>
      </c>
    </row>
    <row r="6" spans="2:10">
      <c r="C6">
        <v>2020</v>
      </c>
      <c r="D6">
        <v>12</v>
      </c>
    </row>
    <row r="7" spans="2:10">
      <c r="D7" t="s">
        <v>31</v>
      </c>
    </row>
    <row r="8" spans="2:10">
      <c r="B8" t="s">
        <v>32</v>
      </c>
      <c r="C8" t="s">
        <v>31</v>
      </c>
      <c r="D8">
        <v>24</v>
      </c>
      <c r="E8">
        <v>4</v>
      </c>
      <c r="F8">
        <f>D8*E8</f>
        <v>96</v>
      </c>
    </row>
    <row r="9" spans="2:10">
      <c r="C9" t="s">
        <v>33</v>
      </c>
      <c r="D9">
        <v>148</v>
      </c>
      <c r="E9">
        <v>4</v>
      </c>
      <c r="F9">
        <f>D9*E9</f>
        <v>592</v>
      </c>
      <c r="G9">
        <v>64</v>
      </c>
      <c r="H9">
        <f>F9-G9</f>
        <v>528</v>
      </c>
    </row>
    <row r="11" spans="2:10">
      <c r="C11" t="s">
        <v>34</v>
      </c>
      <c r="E11" t="s">
        <v>35</v>
      </c>
      <c r="F11" t="s">
        <v>36</v>
      </c>
      <c r="H11" t="s">
        <v>37</v>
      </c>
    </row>
    <row r="12" spans="2:10">
      <c r="D12">
        <v>528</v>
      </c>
      <c r="E12">
        <v>2020</v>
      </c>
      <c r="F12">
        <v>12</v>
      </c>
      <c r="G12">
        <f>E12*F12</f>
        <v>24240</v>
      </c>
      <c r="H12">
        <v>500</v>
      </c>
      <c r="I12">
        <f>G12+H12</f>
        <v>24740</v>
      </c>
    </row>
    <row r="13" spans="2:10">
      <c r="D13">
        <v>64</v>
      </c>
      <c r="E13">
        <v>2020</v>
      </c>
      <c r="F13">
        <v>13</v>
      </c>
      <c r="G13">
        <f>E13*F13</f>
        <v>26260</v>
      </c>
      <c r="H13">
        <v>500</v>
      </c>
      <c r="I13">
        <f>G13+H13</f>
        <v>26760</v>
      </c>
    </row>
    <row r="18" spans="2:2">
      <c r="B18" t="s">
        <v>43</v>
      </c>
    </row>
    <row r="70" spans="2:9">
      <c r="C70" t="s">
        <v>27</v>
      </c>
      <c r="D70" t="s">
        <v>28</v>
      </c>
      <c r="F70" t="s">
        <v>29</v>
      </c>
      <c r="G70" t="s">
        <v>30</v>
      </c>
    </row>
    <row r="71" spans="2:9">
      <c r="C71">
        <v>172</v>
      </c>
      <c r="D71">
        <v>4</v>
      </c>
      <c r="E71">
        <f>C71*D71</f>
        <v>688</v>
      </c>
      <c r="F71">
        <v>8320</v>
      </c>
      <c r="G71">
        <f>F71/E71</f>
        <v>12.093023255813954</v>
      </c>
      <c r="H71">
        <f>E71*12</f>
        <v>8256</v>
      </c>
      <c r="I71">
        <f>F71-H71</f>
        <v>64</v>
      </c>
    </row>
    <row r="74" spans="2:9">
      <c r="C74">
        <v>148</v>
      </c>
      <c r="D74">
        <v>4</v>
      </c>
      <c r="E74">
        <f>C74*D74</f>
        <v>592</v>
      </c>
    </row>
    <row r="75" spans="2:9">
      <c r="C75">
        <v>2020</v>
      </c>
      <c r="D75">
        <v>12</v>
      </c>
    </row>
    <row r="76" spans="2:9">
      <c r="D76" t="s">
        <v>31</v>
      </c>
    </row>
    <row r="77" spans="2:9">
      <c r="B77" t="s">
        <v>32</v>
      </c>
      <c r="C77" t="s">
        <v>31</v>
      </c>
      <c r="D77">
        <v>24</v>
      </c>
      <c r="E77">
        <v>4</v>
      </c>
      <c r="F77">
        <f>D77*E77</f>
        <v>96</v>
      </c>
    </row>
    <row r="78" spans="2:9">
      <c r="C78" t="s">
        <v>33</v>
      </c>
      <c r="D78">
        <v>148</v>
      </c>
      <c r="E78">
        <v>4</v>
      </c>
      <c r="F78">
        <f>D78*E78</f>
        <v>592</v>
      </c>
      <c r="G78">
        <v>64</v>
      </c>
      <c r="H78">
        <f>F78-G78</f>
        <v>528</v>
      </c>
    </row>
    <row r="80" spans="2:9">
      <c r="C80" t="s">
        <v>34</v>
      </c>
      <c r="E80" t="s">
        <v>35</v>
      </c>
      <c r="F80" t="s">
        <v>36</v>
      </c>
      <c r="H80" t="s">
        <v>37</v>
      </c>
    </row>
    <row r="81" spans="4:9">
      <c r="D81">
        <v>528</v>
      </c>
      <c r="E81">
        <v>2020</v>
      </c>
      <c r="F81">
        <v>12</v>
      </c>
      <c r="G81">
        <f>E81*F81</f>
        <v>24240</v>
      </c>
      <c r="H81">
        <v>500</v>
      </c>
      <c r="I81">
        <f>G81+H81</f>
        <v>24740</v>
      </c>
    </row>
    <row r="82" spans="4:9">
      <c r="D82">
        <v>64</v>
      </c>
      <c r="E82">
        <v>2020</v>
      </c>
      <c r="F82">
        <v>13</v>
      </c>
      <c r="G82">
        <f>E82*F82</f>
        <v>26260</v>
      </c>
      <c r="H82">
        <v>500</v>
      </c>
      <c r="I82">
        <f>G82+H82</f>
        <v>26760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46"/>
  <sheetViews>
    <sheetView topLeftCell="A22" workbookViewId="0">
      <selection sqref="A1:XFD1048576"/>
    </sheetView>
  </sheetViews>
  <sheetFormatPr defaultRowHeight="15"/>
  <cols>
    <col min="3" max="3" width="12" bestFit="1" customWidth="1"/>
    <col min="4" max="4" width="8.42578125" bestFit="1" customWidth="1"/>
  </cols>
  <sheetData>
    <row r="1" spans="1:10">
      <c r="A1" t="s">
        <v>46</v>
      </c>
      <c r="B1" t="s">
        <v>47</v>
      </c>
      <c r="C1" t="s">
        <v>48</v>
      </c>
      <c r="D1" t="str">
        <f>+E1</f>
        <v>All</v>
      </c>
      <c r="E1" t="s">
        <v>49</v>
      </c>
    </row>
    <row r="2" spans="1:10">
      <c r="A2">
        <v>10150</v>
      </c>
      <c r="C2">
        <v>7</v>
      </c>
      <c r="D2">
        <v>10150</v>
      </c>
      <c r="E2">
        <v>500</v>
      </c>
      <c r="F2">
        <f>C2*D2+E2</f>
        <v>71550</v>
      </c>
    </row>
    <row r="5" spans="1:10">
      <c r="A5">
        <v>6.9</v>
      </c>
    </row>
    <row r="7" spans="1:10">
      <c r="B7" s="5" t="s">
        <v>50</v>
      </c>
      <c r="C7" s="5" t="s">
        <v>51</v>
      </c>
      <c r="D7" s="5"/>
      <c r="E7" s="5"/>
    </row>
    <row r="8" spans="1:10">
      <c r="B8" s="5">
        <v>630</v>
      </c>
      <c r="C8" s="5">
        <v>0.9</v>
      </c>
      <c r="D8" s="5">
        <f>B8*C8</f>
        <v>567</v>
      </c>
      <c r="E8" s="5">
        <f>B8-D8</f>
        <v>63</v>
      </c>
    </row>
    <row r="9" spans="1:10">
      <c r="B9" s="5"/>
      <c r="C9" s="5"/>
      <c r="D9" s="5" t="s">
        <v>52</v>
      </c>
      <c r="E9" s="5">
        <v>6</v>
      </c>
    </row>
    <row r="10" spans="1:10">
      <c r="B10" s="5"/>
      <c r="C10" s="5"/>
      <c r="D10" s="5"/>
      <c r="E10" s="5"/>
    </row>
    <row r="12" spans="1:10" ht="60">
      <c r="B12" s="6" t="s">
        <v>53</v>
      </c>
      <c r="C12" s="7" t="s">
        <v>50</v>
      </c>
      <c r="D12" s="7"/>
      <c r="E12" s="7" t="s">
        <v>54</v>
      </c>
      <c r="F12" s="6" t="s">
        <v>55</v>
      </c>
    </row>
    <row r="13" spans="1:10">
      <c r="B13" s="3">
        <v>6</v>
      </c>
      <c r="C13" s="8">
        <v>630</v>
      </c>
      <c r="D13">
        <f>B13*C13</f>
        <v>3780</v>
      </c>
      <c r="E13">
        <v>4350</v>
      </c>
      <c r="F13" s="8">
        <f>E13-D13</f>
        <v>570</v>
      </c>
    </row>
    <row r="16" spans="1:10">
      <c r="D16" s="9"/>
      <c r="E16" s="9"/>
      <c r="F16" s="9"/>
      <c r="G16" s="9"/>
      <c r="H16" s="9"/>
      <c r="I16" s="9"/>
      <c r="J16" s="9"/>
    </row>
    <row r="17" spans="2:20">
      <c r="C17" t="s">
        <v>56</v>
      </c>
      <c r="D17" s="10">
        <v>630</v>
      </c>
      <c r="E17" s="10">
        <v>630</v>
      </c>
      <c r="F17" s="10">
        <v>630</v>
      </c>
      <c r="G17" s="10">
        <v>630</v>
      </c>
      <c r="H17" s="10">
        <v>630</v>
      </c>
      <c r="I17" s="10">
        <v>630</v>
      </c>
      <c r="J17">
        <v>570</v>
      </c>
      <c r="K17">
        <f>I17-J17</f>
        <v>60</v>
      </c>
      <c r="L17" s="10">
        <v>10</v>
      </c>
      <c r="M17">
        <f>K17*L17</f>
        <v>600</v>
      </c>
    </row>
    <row r="18" spans="2:20">
      <c r="C18" t="s">
        <v>19</v>
      </c>
      <c r="D18" s="11">
        <v>10150</v>
      </c>
      <c r="E18" s="11">
        <v>10150</v>
      </c>
      <c r="F18" s="11">
        <v>10150</v>
      </c>
      <c r="G18" s="11">
        <v>10150</v>
      </c>
      <c r="H18" s="11">
        <v>10150</v>
      </c>
      <c r="I18" s="11">
        <v>10150</v>
      </c>
      <c r="J18" s="12">
        <v>10150</v>
      </c>
    </row>
    <row r="21" spans="2:20">
      <c r="C21" t="s">
        <v>57</v>
      </c>
      <c r="G21" t="s">
        <v>58</v>
      </c>
    </row>
    <row r="22" spans="2:20">
      <c r="C22" s="8">
        <v>60</v>
      </c>
      <c r="D22" t="s">
        <v>51</v>
      </c>
      <c r="E22">
        <v>6</v>
      </c>
      <c r="G22" s="8">
        <v>94</v>
      </c>
      <c r="H22" t="s">
        <v>51</v>
      </c>
      <c r="I22">
        <v>7</v>
      </c>
    </row>
    <row r="23" spans="2:20">
      <c r="C23" s="8">
        <v>570</v>
      </c>
      <c r="D23" t="s">
        <v>59</v>
      </c>
      <c r="E23">
        <v>7</v>
      </c>
      <c r="G23" s="8">
        <v>536</v>
      </c>
      <c r="H23" t="s">
        <v>59</v>
      </c>
      <c r="I23">
        <v>6</v>
      </c>
    </row>
    <row r="25" spans="2:20">
      <c r="C25" t="s">
        <v>60</v>
      </c>
      <c r="D25" s="13">
        <v>9</v>
      </c>
      <c r="E25" s="13"/>
      <c r="F25" s="21" t="s">
        <v>61</v>
      </c>
      <c r="H25" s="22" t="s">
        <v>62</v>
      </c>
    </row>
    <row r="26" spans="2:20">
      <c r="C26" t="s">
        <v>63</v>
      </c>
      <c r="D26" s="13"/>
      <c r="E26" s="13">
        <v>9</v>
      </c>
      <c r="F26" s="21"/>
      <c r="H26" s="20"/>
    </row>
    <row r="27" spans="2:20">
      <c r="C27" t="s">
        <v>64</v>
      </c>
      <c r="D27" s="14" t="s">
        <v>65</v>
      </c>
      <c r="E27" s="15" t="s">
        <v>65</v>
      </c>
      <c r="F27" s="16">
        <v>630</v>
      </c>
      <c r="H27" s="20"/>
      <c r="K27" t="s">
        <v>17</v>
      </c>
      <c r="N27">
        <v>270</v>
      </c>
      <c r="O27">
        <v>61400</v>
      </c>
      <c r="P27">
        <v>10150</v>
      </c>
      <c r="Q27">
        <v>6</v>
      </c>
      <c r="R27">
        <f>P27*Q27</f>
        <v>60900</v>
      </c>
      <c r="S27">
        <v>500</v>
      </c>
      <c r="T27">
        <f>R27+S27</f>
        <v>61400</v>
      </c>
    </row>
    <row r="28" spans="2:20">
      <c r="D28" s="14">
        <f>D25*35</f>
        <v>315</v>
      </c>
      <c r="E28" s="14">
        <v>315</v>
      </c>
      <c r="H28" s="20"/>
      <c r="J28">
        <v>570</v>
      </c>
      <c r="K28">
        <f>J28/18</f>
        <v>31.666666666666668</v>
      </c>
      <c r="N28">
        <v>2880</v>
      </c>
      <c r="O28">
        <v>71550</v>
      </c>
      <c r="P28">
        <v>10150</v>
      </c>
      <c r="Q28">
        <v>7</v>
      </c>
      <c r="R28">
        <f>P28*Q28</f>
        <v>71050</v>
      </c>
      <c r="S28">
        <v>500</v>
      </c>
      <c r="T28">
        <f>R28+S28</f>
        <v>71550</v>
      </c>
    </row>
    <row r="29" spans="2:20">
      <c r="C29" t="s">
        <v>66</v>
      </c>
      <c r="D29" t="s">
        <v>67</v>
      </c>
      <c r="E29" t="s">
        <v>68</v>
      </c>
      <c r="H29" s="20"/>
      <c r="N29">
        <v>330</v>
      </c>
      <c r="O29">
        <v>61400</v>
      </c>
      <c r="P29">
        <v>10150</v>
      </c>
    </row>
    <row r="30" spans="2:20">
      <c r="D30" s="17">
        <f>9*32</f>
        <v>288</v>
      </c>
      <c r="E30" s="13">
        <f>31*9+3</f>
        <v>282</v>
      </c>
      <c r="F30">
        <f>D30+E30</f>
        <v>570</v>
      </c>
      <c r="G30" s="23">
        <f>F30+F31</f>
        <v>630</v>
      </c>
      <c r="H30" s="20"/>
      <c r="N30">
        <v>2820</v>
      </c>
      <c r="O30">
        <v>71550</v>
      </c>
      <c r="P30">
        <v>10150</v>
      </c>
      <c r="R30" s="4" t="s">
        <v>69</v>
      </c>
      <c r="T30" t="s">
        <v>70</v>
      </c>
    </row>
    <row r="31" spans="2:20">
      <c r="B31">
        <v>288</v>
      </c>
      <c r="D31" s="8">
        <v>27</v>
      </c>
      <c r="E31" s="18">
        <v>33</v>
      </c>
      <c r="F31">
        <f>D31+E31</f>
        <v>60</v>
      </c>
      <c r="G31" s="23"/>
      <c r="H31" s="20"/>
      <c r="Q31">
        <v>35</v>
      </c>
      <c r="R31">
        <f>Q31*18</f>
        <v>630</v>
      </c>
    </row>
    <row r="32" spans="2:20">
      <c r="B32">
        <f>D25*31</f>
        <v>279</v>
      </c>
      <c r="C32">
        <f>B32+3</f>
        <v>282</v>
      </c>
      <c r="D32">
        <f>D28-D30</f>
        <v>27</v>
      </c>
      <c r="E32">
        <f>E28-E30</f>
        <v>33</v>
      </c>
      <c r="H32">
        <v>10</v>
      </c>
    </row>
    <row r="33" spans="2:7">
      <c r="B33">
        <f>B31+B32</f>
        <v>567</v>
      </c>
    </row>
    <row r="34" spans="2:7">
      <c r="B34">
        <f>F30-B33</f>
        <v>3</v>
      </c>
      <c r="D34">
        <f>D32*H32</f>
        <v>270</v>
      </c>
      <c r="E34">
        <f>E32*H32</f>
        <v>330</v>
      </c>
    </row>
    <row r="35" spans="2:7">
      <c r="E35">
        <f>F30-D30</f>
        <v>282</v>
      </c>
      <c r="G35">
        <f>F30-D30</f>
        <v>282</v>
      </c>
    </row>
    <row r="38" spans="2:7">
      <c r="D38">
        <v>8398</v>
      </c>
    </row>
    <row r="44" spans="2:7">
      <c r="G44">
        <v>4960</v>
      </c>
    </row>
    <row r="45" spans="2:7">
      <c r="G45">
        <v>960</v>
      </c>
    </row>
    <row r="46" spans="2:7">
      <c r="G46">
        <f>SUM(G44:G45)</f>
        <v>5920</v>
      </c>
    </row>
  </sheetData>
  <mergeCells count="3">
    <mergeCell ref="F25:F26"/>
    <mergeCell ref="H25:H31"/>
    <mergeCell ref="G30:G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sqref="A1:XFD1048576"/>
    </sheetView>
  </sheetViews>
  <sheetFormatPr defaultRowHeight="15"/>
  <cols>
    <col min="1" max="1" width="12.28515625" bestFit="1" customWidth="1"/>
    <col min="2" max="2" width="14.7109375" bestFit="1" customWidth="1"/>
    <col min="4" max="4" width="14.7109375" bestFit="1" customWidth="1"/>
  </cols>
  <sheetData>
    <row r="1" spans="1:6">
      <c r="A1" t="s">
        <v>71</v>
      </c>
      <c r="B1" t="s">
        <v>72</v>
      </c>
      <c r="C1" t="s">
        <v>73</v>
      </c>
      <c r="D1" t="s">
        <v>74</v>
      </c>
    </row>
    <row r="2" spans="1:6">
      <c r="B2">
        <v>5</v>
      </c>
      <c r="D2">
        <v>148</v>
      </c>
      <c r="E2">
        <f>B2*D2</f>
        <v>740</v>
      </c>
    </row>
    <row r="3" spans="1:6">
      <c r="A3" t="s">
        <v>2</v>
      </c>
      <c r="B3" t="s">
        <v>75</v>
      </c>
      <c r="C3" t="s">
        <v>5</v>
      </c>
      <c r="D3" t="s">
        <v>72</v>
      </c>
      <c r="E3" t="s">
        <v>73</v>
      </c>
      <c r="F3" t="s">
        <v>74</v>
      </c>
    </row>
    <row r="4" spans="1:6">
      <c r="B4">
        <v>3640</v>
      </c>
      <c r="D4">
        <v>5</v>
      </c>
      <c r="F4">
        <v>148</v>
      </c>
    </row>
    <row r="6" spans="1:6">
      <c r="B6">
        <f>B4/(D4*F4)</f>
        <v>4.9189189189189193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ICS-15 Admin</dc:creator>
  <cp:lastModifiedBy>ICS-15 Admin</cp:lastModifiedBy>
  <dcterms:created xsi:type="dcterms:W3CDTF">2018-03-03T07:15:48Z</dcterms:created>
  <dcterms:modified xsi:type="dcterms:W3CDTF">2020-01-21T03:45:16Z</dcterms:modified>
</cp:coreProperties>
</file>