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5" i="1"/>
  <c r="M23"/>
  <c r="N29"/>
  <c r="M41"/>
  <c r="M37"/>
  <c r="M36"/>
  <c r="Q3"/>
  <c r="Q5"/>
  <c r="Q10"/>
  <c r="Q15"/>
  <c r="E41"/>
  <c r="E26"/>
  <c r="E35"/>
  <c r="O17"/>
  <c r="Q41"/>
  <c r="Q40"/>
  <c r="Q37"/>
  <c r="Q38"/>
  <c r="Q39"/>
  <c r="Q36"/>
  <c r="P37"/>
  <c r="P38"/>
  <c r="P39"/>
  <c r="P36"/>
  <c r="O41"/>
  <c r="N41"/>
  <c r="N31"/>
  <c r="O39"/>
  <c r="O38"/>
  <c r="N37"/>
  <c r="N38"/>
  <c r="N39"/>
  <c r="N36"/>
  <c r="M38"/>
  <c r="M39"/>
  <c r="M40"/>
  <c r="M31"/>
  <c r="L39"/>
  <c r="L38"/>
  <c r="L37"/>
  <c r="L36"/>
  <c r="K39"/>
  <c r="K38"/>
  <c r="K37"/>
  <c r="K36"/>
  <c r="J39"/>
  <c r="J38"/>
  <c r="J37"/>
  <c r="J36"/>
  <c r="Q31"/>
  <c r="Q30"/>
  <c r="Q29"/>
  <c r="P30"/>
  <c r="P29"/>
  <c r="N30"/>
  <c r="N24"/>
  <c r="M30"/>
  <c r="M29"/>
  <c r="D24"/>
  <c r="L30"/>
  <c r="L29"/>
  <c r="K30"/>
  <c r="K29"/>
  <c r="Q25"/>
  <c r="Q24"/>
  <c r="Q23"/>
  <c r="P24"/>
  <c r="P23"/>
  <c r="N23"/>
  <c r="M24"/>
  <c r="K24"/>
  <c r="K23"/>
  <c r="L23"/>
  <c r="L24"/>
  <c r="D33"/>
  <c r="E33" s="1"/>
  <c r="D32"/>
  <c r="E32" s="1"/>
  <c r="D31"/>
  <c r="E31" s="1"/>
  <c r="D30"/>
  <c r="E30" s="1"/>
  <c r="E24"/>
  <c r="D23"/>
  <c r="D22"/>
  <c r="E22" s="1"/>
  <c r="E23"/>
  <c r="E11"/>
  <c r="E10"/>
  <c r="E9"/>
  <c r="E12" s="1"/>
  <c r="B17" s="1"/>
  <c r="E4"/>
  <c r="E3"/>
  <c r="E5" s="1"/>
  <c r="B16" s="1"/>
  <c r="B18" s="1"/>
  <c r="E34" l="1"/>
  <c r="E25"/>
</calcChain>
</file>

<file path=xl/sharedStrings.xml><?xml version="1.0" encoding="utf-8"?>
<sst xmlns="http://schemas.openxmlformats.org/spreadsheetml/2006/main" count="199" uniqueCount="77">
  <si>
    <t>Import PI No : 1001</t>
  </si>
  <si>
    <t>Item</t>
  </si>
  <si>
    <t>Unit Price</t>
  </si>
  <si>
    <t xml:space="preserve">Qty </t>
  </si>
  <si>
    <t xml:space="preserve">Amount </t>
  </si>
  <si>
    <t>100 % Cotton</t>
  </si>
  <si>
    <t>50% Cotton 50% Acy</t>
  </si>
  <si>
    <t>100 % Acry</t>
  </si>
  <si>
    <t xml:space="preserve">GPPS </t>
  </si>
  <si>
    <t>HIPS</t>
  </si>
  <si>
    <t>Unit</t>
  </si>
  <si>
    <t>LBS</t>
  </si>
  <si>
    <t>KG</t>
  </si>
  <si>
    <t>Total:</t>
  </si>
  <si>
    <t>Import PI No : 1002</t>
  </si>
  <si>
    <t>Import LC : LC123</t>
  </si>
  <si>
    <t>Import PI No</t>
  </si>
  <si>
    <t>Amount</t>
  </si>
  <si>
    <t>Import Invoice No : IC01234</t>
  </si>
  <si>
    <t>LC Amunt :</t>
  </si>
  <si>
    <t>Item Name</t>
  </si>
  <si>
    <t>PI No</t>
  </si>
  <si>
    <t>Qty</t>
  </si>
  <si>
    <t>Amount:</t>
  </si>
  <si>
    <t>Import Invoice No : IC01235</t>
  </si>
  <si>
    <t>Amount :</t>
  </si>
  <si>
    <t>Landing Cost</t>
  </si>
  <si>
    <t>Invoice No</t>
  </si>
  <si>
    <t>Inv-1001</t>
  </si>
  <si>
    <t xml:space="preserve">Date </t>
  </si>
  <si>
    <t xml:space="preserve">Cost Head </t>
  </si>
  <si>
    <t xml:space="preserve">LC Opening Charge </t>
  </si>
  <si>
    <t xml:space="preserve">LC Ref </t>
  </si>
  <si>
    <t>Invoice Ref</t>
  </si>
  <si>
    <t>Import PI No : PI1002</t>
  </si>
  <si>
    <t xml:space="preserve">Import PI No : PI1001 </t>
  </si>
  <si>
    <t>LC123</t>
  </si>
  <si>
    <t>Inv-1002</t>
  </si>
  <si>
    <t>Insurance Fee</t>
  </si>
  <si>
    <t>Currency</t>
  </si>
  <si>
    <t>TK</t>
  </si>
  <si>
    <t>USD</t>
  </si>
  <si>
    <t>Inv-1003</t>
  </si>
  <si>
    <t>Inv-1004</t>
  </si>
  <si>
    <t>Inv-1005</t>
  </si>
  <si>
    <t>Inv-1006</t>
  </si>
  <si>
    <t xml:space="preserve">C &amp;  F Charge </t>
  </si>
  <si>
    <t>IC01234</t>
  </si>
  <si>
    <t>Custom Duty</t>
  </si>
  <si>
    <t>ATV</t>
  </si>
  <si>
    <t>Transport Cost</t>
  </si>
  <si>
    <t>Inv-1007</t>
  </si>
  <si>
    <t>Inv-1008</t>
  </si>
  <si>
    <t>Inv-1009</t>
  </si>
  <si>
    <t>Inv-1010</t>
  </si>
  <si>
    <t>IC01235</t>
  </si>
  <si>
    <t>Inv-1011</t>
  </si>
  <si>
    <t>LC Ammendment Fee</t>
  </si>
  <si>
    <t>Inv-1012</t>
  </si>
  <si>
    <t>Inv-1013</t>
  </si>
  <si>
    <t>Gov. Tax</t>
  </si>
  <si>
    <t>C Rate</t>
  </si>
  <si>
    <t>item</t>
  </si>
  <si>
    <t>Supplier Price</t>
  </si>
  <si>
    <t>LC Cost</t>
  </si>
  <si>
    <t>Invoice Cost</t>
  </si>
  <si>
    <t>Item Cost</t>
  </si>
  <si>
    <t>Item Ref</t>
  </si>
  <si>
    <t>Total Cost/UP</t>
  </si>
  <si>
    <t>GRN No : GRN-001,  Date : 28 Jan 2018, Invoice : IC01234</t>
  </si>
  <si>
    <t>Supplier Price (USD)</t>
  </si>
  <si>
    <t>Total :</t>
  </si>
  <si>
    <t>GRN No : GRN-002,  Date : 30 Jan 2018, Invoice : IC01234</t>
  </si>
  <si>
    <t>GRN No : GRN-003,  Date : 09 Feb 2018, Invoice : IC01235</t>
  </si>
  <si>
    <t>Consume LC :</t>
  </si>
  <si>
    <t xml:space="preserve">Total Purchase </t>
  </si>
  <si>
    <t>Amount BDT :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</si>
</sst>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.0000_);_(* \(#,##0.0000\);_(* &quot;-&quot;??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1" xfId="0" applyFont="1" applyBorder="1"/>
    <xf numFmtId="15" fontId="0" fillId="0" borderId="1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43" fontId="0" fillId="0" borderId="1" xfId="1" applyFont="1" applyBorder="1"/>
    <xf numFmtId="165" fontId="0" fillId="0" borderId="1" xfId="0" applyNumberFormat="1" applyBorder="1"/>
    <xf numFmtId="15" fontId="0" fillId="0" borderId="1" xfId="0" applyNumberFormat="1" applyBorder="1"/>
    <xf numFmtId="0" fontId="3" fillId="0" borderId="1" xfId="0" applyFont="1" applyBorder="1"/>
    <xf numFmtId="164" fontId="3" fillId="0" borderId="1" xfId="1" applyNumberFormat="1" applyFont="1" applyBorder="1"/>
    <xf numFmtId="165" fontId="3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0" fontId="0" fillId="0" borderId="1" xfId="0" applyFont="1" applyBorder="1"/>
    <xf numFmtId="2" fontId="2" fillId="0" borderId="1" xfId="0" applyNumberFormat="1" applyFont="1" applyBorder="1" applyAlignment="1">
      <alignment horizontal="center" vertical="center"/>
    </xf>
    <xf numFmtId="43" fontId="2" fillId="0" borderId="1" xfId="1" applyFont="1" applyBorder="1"/>
    <xf numFmtId="164" fontId="1" fillId="0" borderId="1" xfId="1" applyNumberFormat="1" applyFont="1" applyBorder="1"/>
    <xf numFmtId="164" fontId="0" fillId="0" borderId="1" xfId="0" applyNumberFormat="1" applyBorder="1"/>
    <xf numFmtId="43" fontId="0" fillId="0" borderId="1" xfId="0" applyNumberFormat="1" applyBorder="1"/>
    <xf numFmtId="43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Font="1" applyBorder="1"/>
    <xf numFmtId="165" fontId="4" fillId="0" borderId="1" xfId="0" applyNumberFormat="1" applyFont="1" applyBorder="1"/>
    <xf numFmtId="43" fontId="6" fillId="0" borderId="1" xfId="0" applyNumberFormat="1" applyFont="1" applyBorder="1"/>
    <xf numFmtId="0" fontId="5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1"/>
  <sheetViews>
    <sheetView tabSelected="1" topLeftCell="E13" zoomScale="90" zoomScaleNormal="90" workbookViewId="0">
      <selection activeCell="K26" sqref="K26"/>
    </sheetView>
  </sheetViews>
  <sheetFormatPr defaultRowHeight="15"/>
  <cols>
    <col min="1" max="1" width="25.5703125" bestFit="1" customWidth="1"/>
    <col min="2" max="2" width="17.140625" style="2" customWidth="1"/>
    <col min="3" max="3" width="14.42578125" bestFit="1" customWidth="1"/>
    <col min="4" max="4" width="14.85546875" customWidth="1"/>
    <col min="5" max="5" width="18.85546875" bestFit="1" customWidth="1"/>
    <col min="6" max="6" width="8.85546875" bestFit="1" customWidth="1"/>
    <col min="7" max="8" width="10.140625" customWidth="1"/>
    <col min="9" max="9" width="20.85546875" customWidth="1"/>
    <col min="10" max="10" width="14.42578125" bestFit="1" customWidth="1"/>
    <col min="11" max="11" width="20.28515625" bestFit="1" customWidth="1"/>
    <col min="12" max="12" width="13.42578125" bestFit="1" customWidth="1"/>
    <col min="13" max="13" width="12.42578125" bestFit="1" customWidth="1"/>
    <col min="14" max="14" width="15.7109375" bestFit="1" customWidth="1"/>
    <col min="15" max="15" width="15.140625" style="1" customWidth="1"/>
    <col min="16" max="16" width="19.140625" bestFit="1" customWidth="1"/>
    <col min="17" max="17" width="18.85546875" bestFit="1" customWidth="1"/>
  </cols>
  <sheetData>
    <row r="1" spans="1:17">
      <c r="A1" s="3" t="s">
        <v>35</v>
      </c>
      <c r="B1" s="4">
        <v>43101</v>
      </c>
      <c r="C1" s="5"/>
      <c r="D1" s="5"/>
      <c r="E1" s="5"/>
      <c r="F1" s="5"/>
      <c r="G1" s="5"/>
      <c r="H1" s="5"/>
      <c r="I1" s="27" t="s">
        <v>26</v>
      </c>
      <c r="J1" s="27"/>
      <c r="K1" s="27"/>
      <c r="L1" s="27"/>
      <c r="M1" s="27"/>
      <c r="N1" s="27"/>
      <c r="O1" s="27"/>
      <c r="P1" s="5"/>
      <c r="Q1" s="5"/>
    </row>
    <row r="2" spans="1:17">
      <c r="A2" s="5" t="s">
        <v>1</v>
      </c>
      <c r="B2" s="6" t="s">
        <v>2</v>
      </c>
      <c r="C2" s="5" t="s">
        <v>3</v>
      </c>
      <c r="D2" s="5" t="s">
        <v>10</v>
      </c>
      <c r="E2" s="5" t="s">
        <v>4</v>
      </c>
      <c r="F2" s="5" t="s">
        <v>39</v>
      </c>
      <c r="G2" s="5"/>
      <c r="H2" s="5"/>
      <c r="I2" s="5" t="s">
        <v>27</v>
      </c>
      <c r="J2" s="5" t="s">
        <v>29</v>
      </c>
      <c r="K2" s="5" t="s">
        <v>30</v>
      </c>
      <c r="L2" s="5" t="s">
        <v>32</v>
      </c>
      <c r="M2" s="5" t="s">
        <v>33</v>
      </c>
      <c r="N2" s="5" t="s">
        <v>67</v>
      </c>
      <c r="O2" s="7" t="s">
        <v>17</v>
      </c>
      <c r="P2" s="5" t="s">
        <v>39</v>
      </c>
      <c r="Q2" s="5"/>
    </row>
    <row r="3" spans="1:17">
      <c r="A3" s="5" t="s">
        <v>5</v>
      </c>
      <c r="B3" s="6">
        <v>2.879</v>
      </c>
      <c r="C3" s="6">
        <v>5000</v>
      </c>
      <c r="D3" s="6" t="s">
        <v>11</v>
      </c>
      <c r="E3" s="8">
        <f>B3*C3</f>
        <v>14395</v>
      </c>
      <c r="F3" s="8" t="s">
        <v>41</v>
      </c>
      <c r="G3" s="5"/>
      <c r="H3" s="5"/>
      <c r="I3" s="5" t="s">
        <v>28</v>
      </c>
      <c r="J3" s="9">
        <v>43105</v>
      </c>
      <c r="K3" s="5" t="s">
        <v>31</v>
      </c>
      <c r="L3" s="5" t="s">
        <v>36</v>
      </c>
      <c r="M3" s="5"/>
      <c r="N3" s="5"/>
      <c r="O3" s="7">
        <v>10000</v>
      </c>
      <c r="P3" s="5" t="s">
        <v>40</v>
      </c>
      <c r="Q3" s="30">
        <f>O3+O4+O14</f>
        <v>66800</v>
      </c>
    </row>
    <row r="4" spans="1:17">
      <c r="A4" s="10" t="s">
        <v>6</v>
      </c>
      <c r="B4" s="11">
        <v>3.0011999999999999</v>
      </c>
      <c r="C4" s="11">
        <v>6978</v>
      </c>
      <c r="D4" s="11" t="s">
        <v>11</v>
      </c>
      <c r="E4" s="12">
        <f>B4*C4</f>
        <v>20942.373599999999</v>
      </c>
      <c r="F4" s="12" t="s">
        <v>41</v>
      </c>
      <c r="G4" s="5"/>
      <c r="H4" s="5"/>
      <c r="I4" s="5" t="s">
        <v>37</v>
      </c>
      <c r="J4" s="9">
        <v>43106</v>
      </c>
      <c r="K4" s="5" t="s">
        <v>38</v>
      </c>
      <c r="L4" s="5" t="s">
        <v>36</v>
      </c>
      <c r="M4" s="5"/>
      <c r="N4" s="5"/>
      <c r="O4" s="7">
        <v>50000</v>
      </c>
      <c r="P4" s="5" t="s">
        <v>40</v>
      </c>
      <c r="Q4" s="31"/>
    </row>
    <row r="5" spans="1:17">
      <c r="A5" s="5"/>
      <c r="B5" s="6"/>
      <c r="C5" s="5"/>
      <c r="D5" s="3" t="s">
        <v>13</v>
      </c>
      <c r="E5" s="13">
        <f>SUM(E3:E4)</f>
        <v>35337.373599999999</v>
      </c>
      <c r="F5" s="13" t="s">
        <v>41</v>
      </c>
      <c r="G5" s="5"/>
      <c r="H5" s="5"/>
      <c r="I5" s="5" t="s">
        <v>42</v>
      </c>
      <c r="J5" s="9">
        <v>43121</v>
      </c>
      <c r="K5" s="5" t="s">
        <v>46</v>
      </c>
      <c r="L5" s="5" t="s">
        <v>36</v>
      </c>
      <c r="M5" s="5" t="s">
        <v>47</v>
      </c>
      <c r="N5" s="5"/>
      <c r="O5" s="7">
        <v>25000</v>
      </c>
      <c r="P5" s="5" t="s">
        <v>40</v>
      </c>
      <c r="Q5" s="30">
        <f>O5+O6+O7+O8</f>
        <v>97930</v>
      </c>
    </row>
    <row r="6" spans="1:17">
      <c r="A6" s="5"/>
      <c r="B6" s="6"/>
      <c r="C6" s="5"/>
      <c r="D6" s="5"/>
      <c r="E6" s="5"/>
      <c r="F6" s="5"/>
      <c r="G6" s="5"/>
      <c r="H6" s="5"/>
      <c r="I6" s="5" t="s">
        <v>43</v>
      </c>
      <c r="J6" s="9">
        <v>43122</v>
      </c>
      <c r="K6" s="5" t="s">
        <v>48</v>
      </c>
      <c r="L6" s="5" t="s">
        <v>36</v>
      </c>
      <c r="M6" s="5" t="s">
        <v>47</v>
      </c>
      <c r="N6" s="5"/>
      <c r="O6" s="7">
        <v>35000</v>
      </c>
      <c r="P6" s="5" t="s">
        <v>40</v>
      </c>
      <c r="Q6" s="31"/>
    </row>
    <row r="7" spans="1:17">
      <c r="A7" s="3" t="s">
        <v>34</v>
      </c>
      <c r="B7" s="4">
        <v>43102</v>
      </c>
      <c r="C7" s="5"/>
      <c r="D7" s="5"/>
      <c r="E7" s="5"/>
      <c r="F7" s="5"/>
      <c r="G7" s="5"/>
      <c r="H7" s="5"/>
      <c r="I7" s="5" t="s">
        <v>44</v>
      </c>
      <c r="J7" s="9">
        <v>43123</v>
      </c>
      <c r="K7" s="5" t="s">
        <v>49</v>
      </c>
      <c r="L7" s="5" t="s">
        <v>36</v>
      </c>
      <c r="M7" s="5" t="s">
        <v>47</v>
      </c>
      <c r="N7" s="5"/>
      <c r="O7" s="7">
        <v>21680</v>
      </c>
      <c r="P7" s="5" t="s">
        <v>40</v>
      </c>
      <c r="Q7" s="31"/>
    </row>
    <row r="8" spans="1:17">
      <c r="A8" s="5" t="s">
        <v>1</v>
      </c>
      <c r="B8" s="6" t="s">
        <v>2</v>
      </c>
      <c r="C8" s="5" t="s">
        <v>3</v>
      </c>
      <c r="D8" s="5" t="s">
        <v>10</v>
      </c>
      <c r="E8" s="5" t="s">
        <v>4</v>
      </c>
      <c r="F8" s="5"/>
      <c r="G8" s="5"/>
      <c r="H8" s="5"/>
      <c r="I8" s="5" t="s">
        <v>45</v>
      </c>
      <c r="J8" s="9">
        <v>43127</v>
      </c>
      <c r="K8" s="5" t="s">
        <v>50</v>
      </c>
      <c r="L8" s="5" t="s">
        <v>36</v>
      </c>
      <c r="M8" s="5" t="s">
        <v>47</v>
      </c>
      <c r="N8" s="5"/>
      <c r="O8" s="7">
        <v>16250</v>
      </c>
      <c r="P8" s="5" t="s">
        <v>40</v>
      </c>
      <c r="Q8" s="31"/>
    </row>
    <row r="9" spans="1:17">
      <c r="A9" s="5" t="s">
        <v>7</v>
      </c>
      <c r="B9" s="6">
        <v>2.879</v>
      </c>
      <c r="C9" s="6">
        <v>5000</v>
      </c>
      <c r="D9" s="6" t="s">
        <v>11</v>
      </c>
      <c r="E9" s="8">
        <f>B9*C9</f>
        <v>14395</v>
      </c>
      <c r="F9" s="8" t="s">
        <v>41</v>
      </c>
      <c r="G9" s="5"/>
      <c r="H9" s="5"/>
      <c r="I9" s="5"/>
      <c r="J9" s="5"/>
      <c r="K9" s="5"/>
      <c r="L9" s="5"/>
      <c r="M9" s="5"/>
      <c r="N9" s="5"/>
      <c r="O9" s="7"/>
      <c r="P9" s="5"/>
      <c r="Q9" s="5"/>
    </row>
    <row r="10" spans="1:17">
      <c r="A10" s="5" t="s">
        <v>8</v>
      </c>
      <c r="B10" s="6">
        <v>2.5870000000000002</v>
      </c>
      <c r="C10" s="6">
        <v>15000</v>
      </c>
      <c r="D10" s="6" t="s">
        <v>12</v>
      </c>
      <c r="E10" s="8">
        <f>B10*C10</f>
        <v>38805</v>
      </c>
      <c r="F10" s="8" t="s">
        <v>41</v>
      </c>
      <c r="G10" s="5"/>
      <c r="H10" s="5"/>
      <c r="I10" s="5" t="s">
        <v>51</v>
      </c>
      <c r="J10" s="9">
        <v>43133</v>
      </c>
      <c r="K10" s="5" t="s">
        <v>46</v>
      </c>
      <c r="L10" s="5" t="s">
        <v>36</v>
      </c>
      <c r="M10" s="5" t="s">
        <v>55</v>
      </c>
      <c r="N10" s="5"/>
      <c r="O10" s="7">
        <v>48000</v>
      </c>
      <c r="P10" s="5" t="s">
        <v>40</v>
      </c>
      <c r="Q10" s="30">
        <f>O10+O11+O12+O13</f>
        <v>189500</v>
      </c>
    </row>
    <row r="11" spans="1:17">
      <c r="A11" s="10" t="s">
        <v>9</v>
      </c>
      <c r="B11" s="11">
        <v>1.89</v>
      </c>
      <c r="C11" s="11">
        <v>12000</v>
      </c>
      <c r="D11" s="10" t="s">
        <v>12</v>
      </c>
      <c r="E11" s="12">
        <f>B11*C11</f>
        <v>22680</v>
      </c>
      <c r="F11" s="12" t="s">
        <v>41</v>
      </c>
      <c r="G11" s="5"/>
      <c r="H11" s="5"/>
      <c r="I11" s="5" t="s">
        <v>52</v>
      </c>
      <c r="J11" s="9">
        <v>43134</v>
      </c>
      <c r="K11" s="5" t="s">
        <v>48</v>
      </c>
      <c r="L11" s="5" t="s">
        <v>36</v>
      </c>
      <c r="M11" s="5" t="s">
        <v>55</v>
      </c>
      <c r="N11" s="5"/>
      <c r="O11" s="7">
        <v>69500</v>
      </c>
      <c r="P11" s="5" t="s">
        <v>40</v>
      </c>
      <c r="Q11" s="31"/>
    </row>
    <row r="12" spans="1:17">
      <c r="A12" s="5"/>
      <c r="B12" s="6"/>
      <c r="C12" s="5"/>
      <c r="D12" s="3" t="s">
        <v>13</v>
      </c>
      <c r="E12" s="13">
        <f>SUM(E9:E11)</f>
        <v>75880</v>
      </c>
      <c r="F12" s="13"/>
      <c r="G12" s="5"/>
      <c r="H12" s="5"/>
      <c r="I12" s="5" t="s">
        <v>53</v>
      </c>
      <c r="J12" s="9">
        <v>43135</v>
      </c>
      <c r="K12" s="5" t="s">
        <v>49</v>
      </c>
      <c r="L12" s="5" t="s">
        <v>36</v>
      </c>
      <c r="M12" s="5" t="s">
        <v>55</v>
      </c>
      <c r="N12" s="5"/>
      <c r="O12" s="7">
        <v>42000</v>
      </c>
      <c r="P12" s="5" t="s">
        <v>40</v>
      </c>
      <c r="Q12" s="31"/>
    </row>
    <row r="13" spans="1:17">
      <c r="A13" s="5"/>
      <c r="B13" s="6"/>
      <c r="C13" s="5"/>
      <c r="D13" s="5"/>
      <c r="E13" s="5"/>
      <c r="F13" s="5"/>
      <c r="G13" s="5"/>
      <c r="H13" s="5"/>
      <c r="I13" s="5" t="s">
        <v>54</v>
      </c>
      <c r="J13" s="9">
        <v>43136</v>
      </c>
      <c r="K13" s="5" t="s">
        <v>50</v>
      </c>
      <c r="L13" s="5" t="s">
        <v>36</v>
      </c>
      <c r="M13" s="5" t="s">
        <v>55</v>
      </c>
      <c r="N13" s="5"/>
      <c r="O13" s="7">
        <v>30000</v>
      </c>
      <c r="P13" s="5" t="s">
        <v>40</v>
      </c>
      <c r="Q13" s="31"/>
    </row>
    <row r="14" spans="1:17">
      <c r="A14" s="3" t="s">
        <v>15</v>
      </c>
      <c r="B14" s="4">
        <v>43105</v>
      </c>
      <c r="C14" s="5"/>
      <c r="D14" s="5"/>
      <c r="E14" s="5"/>
      <c r="F14" s="5"/>
      <c r="G14" s="5"/>
      <c r="H14" s="5"/>
      <c r="I14" s="5" t="s">
        <v>56</v>
      </c>
      <c r="J14" s="9">
        <v>43139</v>
      </c>
      <c r="K14" s="5" t="s">
        <v>57</v>
      </c>
      <c r="L14" s="5" t="s">
        <v>36</v>
      </c>
      <c r="M14" s="5"/>
      <c r="N14" s="5"/>
      <c r="O14" s="7">
        <v>6800</v>
      </c>
      <c r="P14" s="5" t="s">
        <v>40</v>
      </c>
      <c r="Q14" s="5"/>
    </row>
    <row r="15" spans="1:17">
      <c r="A15" s="5" t="s">
        <v>16</v>
      </c>
      <c r="B15" s="6" t="s">
        <v>17</v>
      </c>
      <c r="C15" s="5" t="s">
        <v>39</v>
      </c>
      <c r="D15" s="5"/>
      <c r="E15" s="5"/>
      <c r="F15" s="5"/>
      <c r="G15" s="5"/>
      <c r="H15" s="5"/>
      <c r="I15" s="5" t="s">
        <v>58</v>
      </c>
      <c r="J15" s="9">
        <v>43139</v>
      </c>
      <c r="K15" s="5" t="s">
        <v>60</v>
      </c>
      <c r="L15" s="5" t="s">
        <v>36</v>
      </c>
      <c r="M15" s="5" t="s">
        <v>55</v>
      </c>
      <c r="N15" s="5" t="s">
        <v>8</v>
      </c>
      <c r="O15" s="7">
        <v>8960</v>
      </c>
      <c r="P15" s="5" t="s">
        <v>40</v>
      </c>
      <c r="Q15" s="30">
        <f>O15+O16</f>
        <v>16805</v>
      </c>
    </row>
    <row r="16" spans="1:17">
      <c r="A16" s="5" t="s">
        <v>0</v>
      </c>
      <c r="B16" s="6">
        <f>E5</f>
        <v>35337.373599999999</v>
      </c>
      <c r="C16" s="5" t="s">
        <v>41</v>
      </c>
      <c r="D16" s="5"/>
      <c r="E16" s="5"/>
      <c r="F16" s="5"/>
      <c r="G16" s="5"/>
      <c r="H16" s="5"/>
      <c r="I16" s="5" t="s">
        <v>59</v>
      </c>
      <c r="J16" s="9">
        <v>43139</v>
      </c>
      <c r="K16" s="5" t="s">
        <v>60</v>
      </c>
      <c r="L16" s="5" t="s">
        <v>36</v>
      </c>
      <c r="M16" s="5" t="s">
        <v>55</v>
      </c>
      <c r="N16" s="10" t="s">
        <v>9</v>
      </c>
      <c r="O16" s="7">
        <v>7845</v>
      </c>
      <c r="P16" s="5" t="s">
        <v>40</v>
      </c>
      <c r="Q16" s="31"/>
    </row>
    <row r="17" spans="1:17">
      <c r="A17" s="10" t="s">
        <v>14</v>
      </c>
      <c r="B17" s="11">
        <f>E12</f>
        <v>75880</v>
      </c>
      <c r="C17" s="5" t="s">
        <v>41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7">
        <f>SUM(O3:O16)</f>
        <v>371035</v>
      </c>
      <c r="P17" s="5"/>
      <c r="Q17" s="5"/>
    </row>
    <row r="18" spans="1:17">
      <c r="A18" s="14" t="s">
        <v>19</v>
      </c>
      <c r="B18" s="15">
        <f>SUM(B16:B17)</f>
        <v>111217.37359999999</v>
      </c>
      <c r="C18" s="5" t="s">
        <v>41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7"/>
      <c r="P18" s="5"/>
      <c r="Q18" s="5"/>
    </row>
    <row r="19" spans="1:17">
      <c r="A19" s="5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5"/>
      <c r="Q19" s="5"/>
    </row>
    <row r="20" spans="1:17">
      <c r="A20" s="3" t="s">
        <v>18</v>
      </c>
      <c r="B20" s="4">
        <v>43120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7"/>
      <c r="P20" s="5"/>
      <c r="Q20" s="5"/>
    </row>
    <row r="21" spans="1:17">
      <c r="A21" s="3" t="s">
        <v>20</v>
      </c>
      <c r="B21" s="15" t="s">
        <v>21</v>
      </c>
      <c r="C21" s="3" t="s">
        <v>22</v>
      </c>
      <c r="D21" s="3" t="s">
        <v>2</v>
      </c>
      <c r="E21" s="3" t="s">
        <v>17</v>
      </c>
      <c r="F21" s="3" t="s">
        <v>39</v>
      </c>
      <c r="G21" s="3" t="s">
        <v>61</v>
      </c>
      <c r="H21" s="5"/>
      <c r="I21" s="3" t="s">
        <v>69</v>
      </c>
      <c r="J21" s="5"/>
      <c r="K21" s="5"/>
      <c r="L21" s="5"/>
      <c r="M21" s="5"/>
      <c r="N21" s="5"/>
      <c r="O21" s="7"/>
      <c r="P21" s="5"/>
      <c r="Q21" s="5"/>
    </row>
    <row r="22" spans="1:17">
      <c r="A22" s="5" t="s">
        <v>5</v>
      </c>
      <c r="B22" s="16" t="s">
        <v>0</v>
      </c>
      <c r="C22" s="5">
        <v>3000</v>
      </c>
      <c r="D22" s="6">
        <f>B3</f>
        <v>2.879</v>
      </c>
      <c r="E22" s="8">
        <f>C22*D22</f>
        <v>8637</v>
      </c>
      <c r="F22" s="8" t="s">
        <v>41</v>
      </c>
      <c r="G22" s="28">
        <v>82</v>
      </c>
      <c r="H22" s="17"/>
      <c r="I22" s="3" t="s">
        <v>62</v>
      </c>
      <c r="J22" s="3" t="s">
        <v>22</v>
      </c>
      <c r="K22" s="3" t="s">
        <v>70</v>
      </c>
      <c r="L22" s="3" t="s">
        <v>63</v>
      </c>
      <c r="M22" s="3" t="s">
        <v>64</v>
      </c>
      <c r="N22" s="3" t="s">
        <v>65</v>
      </c>
      <c r="O22" s="3" t="s">
        <v>66</v>
      </c>
      <c r="P22" s="18" t="s">
        <v>68</v>
      </c>
      <c r="Q22" s="3" t="s">
        <v>17</v>
      </c>
    </row>
    <row r="23" spans="1:17">
      <c r="A23" s="16" t="s">
        <v>6</v>
      </c>
      <c r="B23" s="16" t="s">
        <v>0</v>
      </c>
      <c r="C23" s="5">
        <v>5000</v>
      </c>
      <c r="D23" s="19">
        <f>B4</f>
        <v>3.0011999999999999</v>
      </c>
      <c r="E23" s="8">
        <f t="shared" ref="E23:E24" si="0">C23*D23</f>
        <v>15006</v>
      </c>
      <c r="F23" s="8" t="s">
        <v>41</v>
      </c>
      <c r="G23" s="28"/>
      <c r="H23" s="17"/>
      <c r="I23" s="5" t="s">
        <v>5</v>
      </c>
      <c r="J23" s="5">
        <v>3000</v>
      </c>
      <c r="K23" s="20">
        <f>D22</f>
        <v>2.879</v>
      </c>
      <c r="L23" s="20">
        <f>D22*G22</f>
        <v>236.078</v>
      </c>
      <c r="M23" s="20">
        <f>(($O$3+$O$4)/$B$18)*K23</f>
        <v>1.5531746022098118</v>
      </c>
      <c r="N23" s="20">
        <f>(($O$5+$O$6+$O$7+$O$8)/$E$25)*K23</f>
        <v>7.4120739786529262</v>
      </c>
      <c r="O23" s="6">
        <v>0</v>
      </c>
      <c r="P23" s="20">
        <f>L23+M23+N23+O23</f>
        <v>245.04324858086275</v>
      </c>
      <c r="Q23" s="21">
        <f>J23*P23</f>
        <v>735129.7457425883</v>
      </c>
    </row>
    <row r="24" spans="1:17">
      <c r="A24" s="10" t="s">
        <v>7</v>
      </c>
      <c r="B24" s="10" t="s">
        <v>14</v>
      </c>
      <c r="C24" s="10">
        <v>5000</v>
      </c>
      <c r="D24" s="11">
        <f>B9</f>
        <v>2.879</v>
      </c>
      <c r="E24" s="12">
        <f t="shared" si="0"/>
        <v>14395</v>
      </c>
      <c r="F24" s="12" t="s">
        <v>41</v>
      </c>
      <c r="G24" s="28"/>
      <c r="H24" s="17"/>
      <c r="I24" s="16" t="s">
        <v>6</v>
      </c>
      <c r="J24" s="5">
        <v>2500</v>
      </c>
      <c r="K24" s="20">
        <f>D23</f>
        <v>3.0011999999999999</v>
      </c>
      <c r="L24" s="20">
        <f>D23*G22</f>
        <v>246.0984</v>
      </c>
      <c r="M24" s="20">
        <f>(($O$3+$O$4)/$B$18)*K24</f>
        <v>1.619099554064636</v>
      </c>
      <c r="N24" s="20">
        <f>(($O$5+$O$6+$O$7+$O$8)/$E$25)*K24</f>
        <v>7.7266816341553186</v>
      </c>
      <c r="O24" s="6">
        <v>0</v>
      </c>
      <c r="P24" s="20">
        <f>L24+M24+N24+O24</f>
        <v>255.44418118821994</v>
      </c>
      <c r="Q24" s="21">
        <f>J24*P24</f>
        <v>638610.45297054981</v>
      </c>
    </row>
    <row r="25" spans="1:17">
      <c r="A25" s="5"/>
      <c r="B25" s="6"/>
      <c r="C25" s="5"/>
      <c r="D25" s="14" t="s">
        <v>23</v>
      </c>
      <c r="E25" s="13">
        <f>SUM(E22:E24)</f>
        <v>38038</v>
      </c>
      <c r="F25" s="13" t="s">
        <v>41</v>
      </c>
      <c r="G25" s="5"/>
      <c r="H25" s="5"/>
      <c r="I25" s="5"/>
      <c r="J25" s="5"/>
      <c r="K25" s="8">
        <f>K23*J23+J24*K24</f>
        <v>16140</v>
      </c>
      <c r="M25" s="5"/>
      <c r="N25" s="5"/>
      <c r="O25" s="7"/>
      <c r="P25" s="3" t="s">
        <v>71</v>
      </c>
      <c r="Q25" s="22">
        <f>SUM(Q23:Q24)</f>
        <v>1373740.1987131382</v>
      </c>
    </row>
    <row r="26" spans="1:17">
      <c r="A26" s="5"/>
      <c r="B26" s="6"/>
      <c r="C26" s="5"/>
      <c r="D26" s="5" t="s">
        <v>76</v>
      </c>
      <c r="E26" s="8">
        <f>E25*G22</f>
        <v>3119116</v>
      </c>
      <c r="F26" s="5"/>
      <c r="G26" s="5"/>
      <c r="H26" s="5"/>
      <c r="I26" s="5"/>
      <c r="J26" s="5"/>
      <c r="K26" s="5"/>
      <c r="L26" s="5"/>
      <c r="M26" s="5"/>
      <c r="N26" s="5"/>
      <c r="O26" s="7"/>
      <c r="P26" s="5"/>
      <c r="Q26" s="5"/>
    </row>
    <row r="27" spans="1:17">
      <c r="A27" s="5"/>
      <c r="B27" s="6"/>
      <c r="C27" s="5"/>
      <c r="D27" s="5"/>
      <c r="E27" s="5"/>
      <c r="F27" s="5"/>
      <c r="G27" s="5"/>
      <c r="H27" s="5"/>
      <c r="I27" s="3" t="s">
        <v>72</v>
      </c>
      <c r="J27" s="5"/>
      <c r="K27" s="5"/>
      <c r="L27" s="5"/>
      <c r="M27" s="5"/>
      <c r="N27" s="5"/>
      <c r="O27" s="7"/>
      <c r="P27" s="5"/>
      <c r="Q27" s="5"/>
    </row>
    <row r="28" spans="1:17">
      <c r="A28" s="3" t="s">
        <v>24</v>
      </c>
      <c r="B28" s="4">
        <v>43130</v>
      </c>
      <c r="C28" s="5"/>
      <c r="D28" s="5"/>
      <c r="E28" s="5"/>
      <c r="F28" s="5"/>
      <c r="G28" s="5"/>
      <c r="H28" s="5"/>
      <c r="I28" s="3" t="s">
        <v>62</v>
      </c>
      <c r="J28" s="3" t="s">
        <v>22</v>
      </c>
      <c r="K28" s="3" t="s">
        <v>70</v>
      </c>
      <c r="L28" s="3" t="s">
        <v>63</v>
      </c>
      <c r="M28" s="3" t="s">
        <v>64</v>
      </c>
      <c r="N28" s="3" t="s">
        <v>65</v>
      </c>
      <c r="O28" s="3" t="s">
        <v>66</v>
      </c>
      <c r="P28" s="18" t="s">
        <v>68</v>
      </c>
      <c r="Q28" s="3" t="s">
        <v>17</v>
      </c>
    </row>
    <row r="29" spans="1:17">
      <c r="A29" s="3" t="s">
        <v>20</v>
      </c>
      <c r="B29" s="15" t="s">
        <v>21</v>
      </c>
      <c r="C29" s="3" t="s">
        <v>22</v>
      </c>
      <c r="D29" s="3" t="s">
        <v>2</v>
      </c>
      <c r="E29" s="3" t="s">
        <v>17</v>
      </c>
      <c r="F29" s="3" t="s">
        <v>39</v>
      </c>
      <c r="G29" s="3" t="s">
        <v>61</v>
      </c>
      <c r="H29" s="5"/>
      <c r="I29" s="16" t="s">
        <v>6</v>
      </c>
      <c r="J29" s="5">
        <v>2500</v>
      </c>
      <c r="K29" s="20">
        <f>D23</f>
        <v>3.0011999999999999</v>
      </c>
      <c r="L29" s="20">
        <f>D23*G22</f>
        <v>246.0984</v>
      </c>
      <c r="M29" s="20">
        <f>(($O$3+$O$4)/$B$18)*K29</f>
        <v>1.619099554064636</v>
      </c>
      <c r="N29" s="20">
        <f>(($O$5+$O$6+$O$7+$O$8)/$E$25)*K29</f>
        <v>7.7266816341553186</v>
      </c>
      <c r="O29" s="7">
        <v>0</v>
      </c>
      <c r="P29" s="20">
        <f>L29+M29+N29+O29</f>
        <v>255.44418118821994</v>
      </c>
      <c r="Q29" s="21">
        <f>P29*J29</f>
        <v>638610.45297054981</v>
      </c>
    </row>
    <row r="30" spans="1:17">
      <c r="A30" s="5" t="s">
        <v>5</v>
      </c>
      <c r="B30" s="16" t="s">
        <v>0</v>
      </c>
      <c r="C30" s="6">
        <v>2000</v>
      </c>
      <c r="D30" s="6">
        <f>B3</f>
        <v>2.879</v>
      </c>
      <c r="E30" s="8">
        <f>C30*D30</f>
        <v>5758</v>
      </c>
      <c r="F30" s="8" t="s">
        <v>41</v>
      </c>
      <c r="G30" s="29">
        <v>82.754800000000003</v>
      </c>
      <c r="H30" s="23"/>
      <c r="I30" s="16" t="s">
        <v>7</v>
      </c>
      <c r="J30" s="5">
        <v>5000</v>
      </c>
      <c r="K30" s="20">
        <f>D24</f>
        <v>2.879</v>
      </c>
      <c r="L30" s="20">
        <f>D24*G22</f>
        <v>236.078</v>
      </c>
      <c r="M30" s="20">
        <f>(($O$3+$O$4)/$B$18)*K30</f>
        <v>1.5531746022098118</v>
      </c>
      <c r="N30" s="20">
        <f>(($O$5+$O$6+$O$7+$O$8)/$E$25)*K30</f>
        <v>7.4120739786529262</v>
      </c>
      <c r="O30" s="7">
        <v>0</v>
      </c>
      <c r="P30" s="20">
        <f>L30+M30+N30+O30</f>
        <v>245.04324858086275</v>
      </c>
      <c r="Q30" s="21">
        <f>P30*J30</f>
        <v>1225216.2429043138</v>
      </c>
    </row>
    <row r="31" spans="1:17">
      <c r="A31" s="16" t="s">
        <v>6</v>
      </c>
      <c r="B31" s="16" t="s">
        <v>0</v>
      </c>
      <c r="C31" s="6">
        <v>1978</v>
      </c>
      <c r="D31" s="19">
        <f>B4</f>
        <v>3.0011999999999999</v>
      </c>
      <c r="E31" s="8">
        <f t="shared" ref="E31" si="1">C31*D31</f>
        <v>5936.3735999999999</v>
      </c>
      <c r="F31" s="8" t="s">
        <v>41</v>
      </c>
      <c r="G31" s="29"/>
      <c r="H31" s="23"/>
      <c r="I31" s="5"/>
      <c r="J31" s="5"/>
      <c r="K31" s="5"/>
      <c r="L31" s="5" t="s">
        <v>74</v>
      </c>
      <c r="M31" s="21">
        <f>(M23*J23)+(M24*J24)+(M29*J29)+(M30*J30)</f>
        <v>20520.894588001676</v>
      </c>
      <c r="N31" s="8">
        <f>N29*J29+N30*J30+N23*J23+N24*J24</f>
        <v>97930</v>
      </c>
      <c r="O31" s="7"/>
      <c r="P31" s="3" t="s">
        <v>71</v>
      </c>
      <c r="Q31" s="22">
        <f>SUM(Q29:Q30)</f>
        <v>1863826.6958748638</v>
      </c>
    </row>
    <row r="32" spans="1:17">
      <c r="A32" s="5" t="s">
        <v>8</v>
      </c>
      <c r="B32" s="16" t="s">
        <v>14</v>
      </c>
      <c r="C32" s="6">
        <v>15000</v>
      </c>
      <c r="D32" s="6">
        <f>B10</f>
        <v>2.5870000000000002</v>
      </c>
      <c r="E32" s="24">
        <f>C32*D32</f>
        <v>38805</v>
      </c>
      <c r="F32" s="8" t="s">
        <v>41</v>
      </c>
      <c r="G32" s="29"/>
      <c r="H32" s="23"/>
      <c r="I32" s="5"/>
      <c r="J32" s="5"/>
      <c r="K32" s="5"/>
      <c r="L32" s="5"/>
      <c r="M32" s="5"/>
      <c r="N32" s="5"/>
      <c r="O32" s="7"/>
      <c r="P32" s="5"/>
      <c r="Q32" s="5"/>
    </row>
    <row r="33" spans="1:17" ht="17.25">
      <c r="A33" s="10" t="s">
        <v>9</v>
      </c>
      <c r="B33" s="10" t="s">
        <v>14</v>
      </c>
      <c r="C33" s="11">
        <v>12000</v>
      </c>
      <c r="D33" s="11">
        <f>B11</f>
        <v>1.89</v>
      </c>
      <c r="E33" s="25">
        <f>C33*D33</f>
        <v>22680</v>
      </c>
      <c r="F33" s="25" t="s">
        <v>41</v>
      </c>
      <c r="G33" s="29"/>
      <c r="H33" s="23"/>
      <c r="I33" s="5"/>
      <c r="J33" s="5"/>
      <c r="K33" s="5"/>
      <c r="L33" s="5"/>
      <c r="M33" s="5"/>
      <c r="N33" s="5"/>
      <c r="O33" s="7"/>
      <c r="P33" s="5"/>
      <c r="Q33" s="5"/>
    </row>
    <row r="34" spans="1:17">
      <c r="A34" s="5"/>
      <c r="B34" s="6"/>
      <c r="C34" s="5"/>
      <c r="D34" s="14" t="s">
        <v>25</v>
      </c>
      <c r="E34" s="13">
        <f>SUM(E30:E33)</f>
        <v>73179.373599999992</v>
      </c>
      <c r="F34" s="13" t="s">
        <v>41</v>
      </c>
      <c r="G34" s="5"/>
      <c r="H34" s="5"/>
      <c r="I34" s="3" t="s">
        <v>73</v>
      </c>
      <c r="J34" s="5"/>
      <c r="K34" s="5"/>
      <c r="L34" s="5"/>
      <c r="M34" s="5"/>
      <c r="N34" s="5"/>
      <c r="O34" s="7"/>
      <c r="P34" s="5"/>
      <c r="Q34" s="5"/>
    </row>
    <row r="35" spans="1:17">
      <c r="A35" s="5"/>
      <c r="B35" s="6"/>
      <c r="C35" s="5"/>
      <c r="D35" s="5" t="s">
        <v>76</v>
      </c>
      <c r="E35" s="21">
        <f>E34*G30</f>
        <v>6055944.4263932798</v>
      </c>
      <c r="F35" s="5"/>
      <c r="G35" s="5"/>
      <c r="H35" s="5"/>
      <c r="I35" s="3" t="s">
        <v>62</v>
      </c>
      <c r="J35" s="3" t="s">
        <v>22</v>
      </c>
      <c r="K35" s="3" t="s">
        <v>70</v>
      </c>
      <c r="L35" s="3" t="s">
        <v>63</v>
      </c>
      <c r="M35" s="3" t="s">
        <v>64</v>
      </c>
      <c r="N35" s="3" t="s">
        <v>65</v>
      </c>
      <c r="O35" s="3" t="s">
        <v>66</v>
      </c>
      <c r="P35" s="18" t="s">
        <v>68</v>
      </c>
      <c r="Q35" s="3" t="s">
        <v>17</v>
      </c>
    </row>
    <row r="36" spans="1:17">
      <c r="A36" s="5"/>
      <c r="B36" s="6"/>
      <c r="C36" s="5"/>
      <c r="D36" s="5"/>
      <c r="E36" s="5"/>
      <c r="F36" s="5"/>
      <c r="G36" s="5"/>
      <c r="H36" s="5"/>
      <c r="I36" s="5" t="s">
        <v>5</v>
      </c>
      <c r="J36" s="20">
        <f t="shared" ref="J36:K39" si="2">C30</f>
        <v>2000</v>
      </c>
      <c r="K36" s="20">
        <f t="shared" si="2"/>
        <v>2.879</v>
      </c>
      <c r="L36" s="20">
        <f>D30*G30</f>
        <v>238.25106920000002</v>
      </c>
      <c r="M36" s="20">
        <f>(($O$3+$O$4+$O$14-$M$31)/$E$34)*K36</f>
        <v>1.8206980727851325</v>
      </c>
      <c r="N36" s="20">
        <f>(($O$10+$O$11+$O$12+$O$13)/$E$34)*K36</f>
        <v>7.4552496579445995</v>
      </c>
      <c r="O36" s="7">
        <v>0</v>
      </c>
      <c r="P36" s="20">
        <f>L36+M36+N36+O36</f>
        <v>247.52701693072973</v>
      </c>
      <c r="Q36" s="5">
        <f>P36*J36</f>
        <v>495054.03386145947</v>
      </c>
    </row>
    <row r="37" spans="1:17">
      <c r="A37" s="5"/>
      <c r="B37" s="6"/>
      <c r="C37" s="5"/>
      <c r="D37" s="5"/>
      <c r="E37" s="8"/>
      <c r="F37" s="8"/>
      <c r="G37" s="5"/>
      <c r="H37" s="5"/>
      <c r="I37" s="16" t="s">
        <v>6</v>
      </c>
      <c r="J37" s="20">
        <f t="shared" si="2"/>
        <v>1978</v>
      </c>
      <c r="K37" s="20">
        <f t="shared" si="2"/>
        <v>3.0011999999999999</v>
      </c>
      <c r="L37" s="20">
        <f>D31*G30</f>
        <v>248.36370575999999</v>
      </c>
      <c r="M37" s="20">
        <f>(($O$3+$O$4+$O$14-$M$31)/$E$34)*K37</f>
        <v>1.8979781368679192</v>
      </c>
      <c r="N37" s="20">
        <f t="shared" ref="N37:N39" si="3">(($O$10+$O$11+$O$12+$O$13)/$E$34)*K37</f>
        <v>7.7716899178267909</v>
      </c>
      <c r="O37" s="7">
        <v>0</v>
      </c>
      <c r="P37" s="20">
        <f t="shared" ref="P37:P39" si="4">L37+M37+N37+O37</f>
        <v>258.0333738146947</v>
      </c>
      <c r="Q37" s="5">
        <f t="shared" ref="Q37:Q39" si="5">P37*J37</f>
        <v>510390.0134054661</v>
      </c>
    </row>
    <row r="38" spans="1:17">
      <c r="A38" s="5"/>
      <c r="B38" s="6"/>
      <c r="C38" s="5"/>
      <c r="D38" s="5"/>
      <c r="E38" s="5"/>
      <c r="F38" s="5"/>
      <c r="G38" s="5"/>
      <c r="H38" s="5"/>
      <c r="I38" s="5" t="s">
        <v>8</v>
      </c>
      <c r="J38" s="20">
        <f t="shared" si="2"/>
        <v>15000</v>
      </c>
      <c r="K38" s="20">
        <f t="shared" si="2"/>
        <v>2.5870000000000002</v>
      </c>
      <c r="L38" s="20">
        <f>D32*G30</f>
        <v>214.08666760000003</v>
      </c>
      <c r="M38" s="20">
        <f t="shared" ref="M38:M39" si="6">(($O$3+$O$4+$O$14-$M$31)/$E$34)*K38</f>
        <v>1.6360353991994228</v>
      </c>
      <c r="N38" s="20">
        <f t="shared" si="3"/>
        <v>6.699107629420868</v>
      </c>
      <c r="O38" s="6">
        <f>$O$15/$E$32*K38</f>
        <v>0.59733333333333338</v>
      </c>
      <c r="P38" s="20">
        <f t="shared" si="4"/>
        <v>223.01914396195363</v>
      </c>
      <c r="Q38" s="5">
        <f t="shared" si="5"/>
        <v>3345287.1594293043</v>
      </c>
    </row>
    <row r="39" spans="1:17">
      <c r="A39" s="5"/>
      <c r="B39" s="6"/>
      <c r="C39" s="5"/>
      <c r="D39" s="5"/>
      <c r="E39" s="5"/>
      <c r="F39" s="5"/>
      <c r="G39" s="5"/>
      <c r="H39" s="5"/>
      <c r="I39" s="10" t="s">
        <v>9</v>
      </c>
      <c r="J39" s="20">
        <f t="shared" si="2"/>
        <v>12000</v>
      </c>
      <c r="K39" s="20">
        <f t="shared" si="2"/>
        <v>1.89</v>
      </c>
      <c r="L39" s="20">
        <f>D33*G30</f>
        <v>156.40657200000001</v>
      </c>
      <c r="M39" s="20">
        <f t="shared" si="6"/>
        <v>1.1952481269759987</v>
      </c>
      <c r="N39" s="20">
        <f t="shared" si="3"/>
        <v>4.8942069654446998</v>
      </c>
      <c r="O39" s="6">
        <f>($O$16/$E$33)*K39</f>
        <v>0.65374999999999994</v>
      </c>
      <c r="P39" s="20">
        <f t="shared" si="4"/>
        <v>163.14977709242072</v>
      </c>
      <c r="Q39" s="5">
        <f t="shared" si="5"/>
        <v>1957797.3251090487</v>
      </c>
    </row>
    <row r="40" spans="1:17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21">
        <f>M36*J36+M37*J37+M38*J38+M39*J39</f>
        <v>46279.105411998331</v>
      </c>
      <c r="N40" s="5"/>
      <c r="O40" s="7"/>
      <c r="P40" s="5"/>
      <c r="Q40" s="3">
        <f>SUM(Q36:Q39)</f>
        <v>6308528.5318052787</v>
      </c>
    </row>
    <row r="41" spans="1:17">
      <c r="A41" s="5"/>
      <c r="B41" s="6"/>
      <c r="C41" s="5"/>
      <c r="D41" s="5" t="s">
        <v>75</v>
      </c>
      <c r="E41" s="26">
        <f>E35+E26+O17</f>
        <v>9546095.4263932798</v>
      </c>
      <c r="F41" s="5"/>
      <c r="G41" s="5"/>
      <c r="H41" s="5"/>
      <c r="I41" s="5"/>
      <c r="J41" s="5"/>
      <c r="K41" s="5"/>
      <c r="L41" s="5"/>
      <c r="M41" s="21">
        <f>M40+M31</f>
        <v>66800</v>
      </c>
      <c r="N41" s="20">
        <f>N36*J36+N37*J37+N38*J38+N39*J39</f>
        <v>189500</v>
      </c>
      <c r="O41" s="7">
        <f>O38*J38+O39*J39</f>
        <v>16805</v>
      </c>
      <c r="P41" s="5"/>
      <c r="Q41" s="26">
        <f>Q40+Q31+Q25</f>
        <v>9546095.4263932817</v>
      </c>
    </row>
  </sheetData>
  <mergeCells count="7">
    <mergeCell ref="I1:O1"/>
    <mergeCell ref="G22:G24"/>
    <mergeCell ref="G30:G33"/>
    <mergeCell ref="Q15:Q16"/>
    <mergeCell ref="Q10:Q13"/>
    <mergeCell ref="Q5:Q8"/>
    <mergeCell ref="Q3:Q4"/>
  </mergeCells>
  <pageMargins left="0.2" right="0.2" top="0.2" bottom="0.75" header="0.2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2018-05-06T12:59:08Z</cp:lastPrinted>
  <dcterms:created xsi:type="dcterms:W3CDTF">2018-05-06T08:49:29Z</dcterms:created>
  <dcterms:modified xsi:type="dcterms:W3CDTF">2018-05-08T10:02:05Z</dcterms:modified>
</cp:coreProperties>
</file>